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commentsmeta4"/>
  <Override ContentType="application/binary" PartName="/xl/commentsmeta2"/>
  <Override ContentType="application/binary" PartName="/xl/metadata"/>
  <Override ContentType="application/binary" PartName="/xl/commentsmeta3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5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輸出摘要" sheetId="1" r:id="rId4"/>
    <sheet state="visible" name="狀況1~3 資料與模擬結果" sheetId="2" r:id="rId5"/>
    <sheet state="visible" name="狀況8,9 資料與模擬結果" sheetId="3" r:id="rId6"/>
    <sheet state="visible" name="狀況6,7 資料與模擬結果" sheetId="4" r:id="rId7"/>
    <sheet state="visible" name="狀況一上漲年槓桿基金轉的部分轉轉50%(7)" sheetId="5" r:id="rId8"/>
    <sheet state="visible" name="狀況二上漲年槓桿基金轉的部分轉轉50%(7)" sheetId="6" r:id="rId9"/>
    <sheet state="visible" name="狀況三上漲年槓桿基金轉的部分轉轉50% (7)" sheetId="7" r:id="rId10"/>
    <sheet state="visible" name="狀況四、100萬 年花2%；40%QQQ;30%QLD(4)" sheetId="8" r:id="rId11"/>
    <sheet state="visible" name="狀況四之一、100萬 沒有年開銷；40QQQ;30QLD(4)" sheetId="9" r:id="rId12"/>
    <sheet state="visible" name="狀況五、100萬 年花2%；60QQQ;20QLD(4)" sheetId="10" r:id="rId13"/>
    <sheet state="visible" name="狀況五之一、100萬 沒有年開銷；60QQQ;20QLD (4" sheetId="11" r:id="rId14"/>
    <sheet state="visible" name="狀況六100萬 年花2%(兩萬),80QQQ;20現金 (6)" sheetId="12" r:id="rId15"/>
    <sheet state="visible" name="狀況七、100%投資QQQ，每月賣股票生活(6)" sheetId="13" r:id="rId16"/>
    <sheet state="visible" name="狀況八一開始質押借款再投資,上漲年槓桿基金轉的部分轉50%,2" sheetId="14" r:id="rId17"/>
    <sheet state="visible" name="狀況九已質押一開始借款花掉,上漲年槓桿基金轉的部分轉50%,2" sheetId="15" r:id="rId18"/>
  </sheets>
  <definedNames/>
  <calcPr/>
  <extLst>
    <ext uri="GoogleSheetsCustomDataVersion2">
      <go:sheetsCustomData xmlns:go="http://customooxmlschemas.google.com/" r:id="rId19" roundtripDataChecksum="SI8j02BFyCo6M+VFxP7SV2EOJkFV0N/MMUGe2vmOmVU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V29">
      <text>
        <t xml:space="preserve">======
ID#AAABNc0dAvA
shuching ma    (2024-05-11 04:21:28)
10 monnths for 2000 since starting investment</t>
      </text>
    </comment>
  </commentList>
  <extLst>
    <ext uri="GoogleSheetsCustomDataVersion2">
      <go:sheetsCustomData xmlns:go="http://customooxmlschemas.google.com/" r:id="rId1" roundtripDataSignature="AMtx7miVZhpe98GgRukYRBBMzF71tj+KhA=="/>
    </ext>
  </extLst>
</comments>
</file>

<file path=xl/comments2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V29">
      <text>
        <t xml:space="preserve">======
ID#AAABNc0dAvE
shuching ma    (2024-05-11 04:21:28)
10 monnths for 2000 since starting investment</t>
      </text>
    </comment>
  </commentList>
  <extLst>
    <ext uri="GoogleSheetsCustomDataVersion2">
      <go:sheetsCustomData xmlns:go="http://customooxmlschemas.google.com/" r:id="rId1" roundtripDataSignature="AMtx7mjQFYHfvi2TAjPdx25ToJZRVQSrpw=="/>
    </ext>
  </extLst>
</comments>
</file>

<file path=xl/comments3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V29">
      <text>
        <t xml:space="preserve">======
ID#AAABNc0dAu4
shuching ma    (2024-05-11 04:21:28)
10 monnths for 2000 since starting investment</t>
      </text>
    </comment>
  </commentList>
  <extLst>
    <ext uri="GoogleSheetsCustomDataVersion2">
      <go:sheetsCustomData xmlns:go="http://customooxmlschemas.google.com/" r:id="rId1" roundtripDataSignature="AMtx7miFHXaJwbH75Vv8/8zpKIOyrRdbXw=="/>
    </ext>
  </extLst>
</comments>
</file>

<file path=xl/comments4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V29">
      <text>
        <t xml:space="preserve">======
ID#AAABNc0dAvI
shuching ma    (2024-05-11 04:21:28)
10 monnths for 2000 since starting investment</t>
      </text>
    </comment>
  </commentList>
  <extLst>
    <ext uri="GoogleSheetsCustomDataVersion2">
      <go:sheetsCustomData xmlns:go="http://customooxmlschemas.google.com/" r:id="rId1" roundtripDataSignature="AMtx7mj/OAzMF2jIo2blTMcSLwDJDcnCIw=="/>
    </ext>
  </extLst>
</comments>
</file>

<file path=xl/comments5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V29">
      <text>
        <t xml:space="preserve">======
ID#AAABNc0dAu8
shuching ma    (2024-05-11 04:21:28)
10 monnths for 2000 since starting investment</t>
      </text>
    </comment>
  </commentList>
  <extLst>
    <ext uri="GoogleSheetsCustomDataVersion2">
      <go:sheetsCustomData xmlns:go="http://customooxmlschemas.google.com/" r:id="rId1" roundtripDataSignature="AMtx7mhLiiw4v/nuI9jKvBPTh1HrF+/8hQ=="/>
    </ext>
  </extLst>
</comments>
</file>

<file path=xl/sharedStrings.xml><?xml version="1.0" encoding="utf-8"?>
<sst xmlns="http://schemas.openxmlformats.org/spreadsheetml/2006/main" count="6185" uniqueCount="424">
  <si>
    <t>此文件從 Numbers 輸出。已將每個表格轉換為不同的 Excel 工作表。每個 Numbers 工作表上的所有其他物件將放置在不同的工作表上。請注意，公式計算可能與 Excel 不同。</t>
  </si>
  <si>
    <t>Numbers 工作表名稱</t>
  </si>
  <si>
    <t>Numbers 表格名稱</t>
  </si>
  <si>
    <t>Excel 工作表名稱</t>
  </si>
  <si>
    <t>狀況一上漲年槓桿基金轉的部分轉轉30%</t>
  </si>
  <si>
    <t>表格 1</t>
  </si>
  <si>
    <t>輸出摘要</t>
  </si>
  <si>
    <t>資產模擬結果總表-1</t>
  </si>
  <si>
    <t>個人資料與模擬結果</t>
  </si>
  <si>
    <t>資產模擬結果總表-1 - 個人資料與模擬結果</t>
  </si>
  <si>
    <t>狀況一上漲年槓桿基金轉的部分轉轉30% (4)</t>
  </si>
  <si>
    <t>狀況二、上漲年槓桿基金轉的部分轉轉30% (4)</t>
  </si>
  <si>
    <t>狀況三、上漲年槓桿基金轉的部分轉轉30% (4)</t>
  </si>
  <si>
    <t>狀況四、100萬 年花2%；40%QQQ;30%QLD(4)</t>
  </si>
  <si>
    <t>狀況四之一、100萬 沒有年開銷；40QQQ;30QLD(4)</t>
  </si>
  <si>
    <t>狀況五、100萬 年花2%；60QQQ;20QLD(4)</t>
  </si>
  <si>
    <t>狀況五之一、100萬 沒有年開銷；60QQQ;20QLD (4</t>
  </si>
  <si>
    <t>狀況六、100萬 年花2%（兩萬）；80QQQ;20現金 (4</t>
  </si>
  <si>
    <t>狀況七、100%投資QQQ，每月賣股票生活(4)</t>
  </si>
  <si>
    <t>狀況八、一開始質押借款再投資；上漲年槓桿基金轉的部分轉轉30% (4)</t>
  </si>
  <si>
    <t>狀況八、一開始質押借款再投資；上漲年槓桿基金轉的部分轉轉30%</t>
  </si>
  <si>
    <t>狀況九、已質押一開始借款花掉；上漲年槓桿基金轉的部分轉轉30% (4)</t>
  </si>
  <si>
    <t>狀況九、已質押一開始借款花掉；上漲年槓桿基金轉的部分轉轉30%</t>
  </si>
  <si>
    <t>個人資料與模擬結果 （ 時間採市場極端狀況的區間 1999年最高點 至 2024年 一月12日）</t>
  </si>
  <si>
    <t>填入個人資料</t>
  </si>
  <si>
    <t>股票現金可投資資產</t>
  </si>
  <si>
    <t>以下資訊無需填寫 會自動產生</t>
  </si>
  <si>
    <t>資產配置</t>
  </si>
  <si>
    <t>原始QQQ金額</t>
  </si>
  <si>
    <t>原始QLD 金額</t>
  </si>
  <si>
    <t>原始現金額</t>
  </si>
  <si>
    <t>每年 最高年開銷</t>
  </si>
  <si>
    <t>每個月最高可用金額</t>
  </si>
  <si>
    <t>狀況一</t>
  </si>
  <si>
    <t>狀況二</t>
  </si>
  <si>
    <t>狀況三</t>
  </si>
  <si>
    <t>模擬輸出資料</t>
  </si>
  <si>
    <t>最終淨資產</t>
  </si>
  <si>
    <t>最高淨資產</t>
  </si>
  <si>
    <t>最低淨資產</t>
  </si>
  <si>
    <t>最終負債</t>
  </si>
  <si>
    <t>最低適足率</t>
  </si>
  <si>
    <t>最低質押可借 剩餘額度</t>
  </si>
  <si>
    <t>最低淨資產 相對原始資產比例</t>
  </si>
  <si>
    <t>最終淨資產 相對原始資產比例</t>
  </si>
  <si>
    <t xml:space="preserve">最高Beta </t>
  </si>
  <si>
    <t xml:space="preserve">最低Beta </t>
  </si>
  <si>
    <t>台灣質押續約要在 維持率保持在 167%以上才可以續約</t>
  </si>
  <si>
    <t>美國最好最低質押可借剩餘金額在$10萬美金以上較安全</t>
  </si>
  <si>
    <t>美國維持率在130%以上就可以</t>
  </si>
  <si>
    <t>已經借款金額</t>
  </si>
  <si>
    <t>原始資產配置</t>
  </si>
  <si>
    <t>狀況八 借款再投資</t>
  </si>
  <si>
    <t>狀況九 單筆借款已花掉</t>
  </si>
  <si>
    <t>狀況六</t>
  </si>
  <si>
    <t>狀況七</t>
  </si>
  <si>
    <t>最低淨資產相對 原始資產比例</t>
  </si>
  <si>
    <t>最終淨資產相對 原始資產比例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</si>
  <si>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</si>
  <si>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QQQ股價歷史</t>
  </si>
  <si>
    <t>QLD 股價歷史; 2006-7-1以前股價用 QQQ回推</t>
  </si>
  <si>
    <t>原始淨資產</t>
  </si>
  <si>
    <t>起始借款比例=&gt;</t>
  </si>
  <si>
    <t>起始借款金額=&gt;</t>
  </si>
  <si>
    <t>轉QLD獲利 -&gt;</t>
  </si>
  <si>
    <t>轉現金-&gt;</t>
  </si>
  <si>
    <t>已經借款</t>
  </si>
  <si>
    <t xml:space="preserve">Beta </t>
  </si>
  <si>
    <t>Date</t>
  </si>
  <si>
    <t>Open</t>
  </si>
  <si>
    <t>High</t>
  </si>
  <si>
    <t>Low</t>
  </si>
  <si>
    <t>Close</t>
  </si>
  <si>
    <t>Adj Close</t>
  </si>
  <si>
    <t>Volume</t>
  </si>
  <si>
    <t>借款利息</t>
  </si>
  <si>
    <t>Year end change</t>
  </si>
  <si>
    <t>總負債</t>
  </si>
  <si>
    <t>適足率</t>
  </si>
  <si>
    <t>質押可借用額度</t>
  </si>
  <si>
    <t>質押可借剩餘額度</t>
  </si>
  <si>
    <t>資產</t>
  </si>
  <si>
    <t>資產相對原始淨資產比例</t>
  </si>
  <si>
    <t>淨資產</t>
  </si>
  <si>
    <t>淨資產相對原始資產比例</t>
  </si>
  <si>
    <t>原始資產</t>
  </si>
  <si>
    <t>原始QQQ</t>
  </si>
  <si>
    <t>原始QLD</t>
  </si>
  <si>
    <t>原始CASH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</si>
  <si>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</si>
  <si>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</si>
  <si>
    <t>20%</t>
  </si>
  <si>
    <t>借款開銷</t>
  </si>
  <si>
    <t>預扣現金比例</t>
  </si>
  <si>
    <t>1999-04-01</t>
  </si>
  <si>
    <t>1999-05-01</t>
  </si>
  <si>
    <t>1999-06-01</t>
  </si>
  <si>
    <t>1999-07-01</t>
  </si>
  <si>
    <t>1999-08-01</t>
  </si>
  <si>
    <t>1999-09-01</t>
  </si>
  <si>
    <t>1999-10-01</t>
  </si>
  <si>
    <t>1999-11-01</t>
  </si>
  <si>
    <t>1999-12-01</t>
  </si>
  <si>
    <t xml:space="preserve">最大  —&gt; </t>
  </si>
  <si>
    <t>2000-01-01</t>
  </si>
  <si>
    <t xml:space="preserve">最終  —&gt; </t>
  </si>
  <si>
    <t>2000-02-01</t>
  </si>
  <si>
    <t xml:space="preserve">最低  —&gt; </t>
  </si>
  <si>
    <t>2000-03-01</t>
  </si>
  <si>
    <t>2000-04-01</t>
  </si>
  <si>
    <t>2000-05-01</t>
  </si>
  <si>
    <t>2000-06-01</t>
  </si>
  <si>
    <t>2000-07-01</t>
  </si>
  <si>
    <t>2000-08-01</t>
  </si>
  <si>
    <t>2000-09-01</t>
  </si>
  <si>
    <t>2000-10-01</t>
  </si>
  <si>
    <t>2000-11-01</t>
  </si>
  <si>
    <t>2000-12-01</t>
  </si>
  <si>
    <t>2001-01-01</t>
  </si>
  <si>
    <t>2001-02-01</t>
  </si>
  <si>
    <t>2001-03-01</t>
  </si>
  <si>
    <t>2001-04-01</t>
  </si>
  <si>
    <t>2001-05-01</t>
  </si>
  <si>
    <t>2001-06-01</t>
  </si>
  <si>
    <t>2001-07-01</t>
  </si>
  <si>
    <t>2001-08-01</t>
  </si>
  <si>
    <t>2001-09-01</t>
  </si>
  <si>
    <t>2001-10-01</t>
  </si>
  <si>
    <t>2001-11-01</t>
  </si>
  <si>
    <t>2001-12-01</t>
  </si>
  <si>
    <t>2002-01-01</t>
  </si>
  <si>
    <t>2002-02-01</t>
  </si>
  <si>
    <t>2002-03-01</t>
  </si>
  <si>
    <t>2002-04-01</t>
  </si>
  <si>
    <t>2002-05-01</t>
  </si>
  <si>
    <t>2002-06-01</t>
  </si>
  <si>
    <t>2002-07-01</t>
  </si>
  <si>
    <t>2002-08-01</t>
  </si>
  <si>
    <t>2002-09-01</t>
  </si>
  <si>
    <t>2002-10-01</t>
  </si>
  <si>
    <t>2002-11-01</t>
  </si>
  <si>
    <t>2002-12-01</t>
  </si>
  <si>
    <t>2003-01-01</t>
  </si>
  <si>
    <t>2003-02-01</t>
  </si>
  <si>
    <t>2003-03-01</t>
  </si>
  <si>
    <t>2003-04-01</t>
  </si>
  <si>
    <t>2003-05-01</t>
  </si>
  <si>
    <t>2003-06-01</t>
  </si>
  <si>
    <t>2003-07-01</t>
  </si>
  <si>
    <t>2003-08-01</t>
  </si>
  <si>
    <t>2003-09-01</t>
  </si>
  <si>
    <t>2003-10-01</t>
  </si>
  <si>
    <t>2003-11-01</t>
  </si>
  <si>
    <t>2003-12-01</t>
  </si>
  <si>
    <t>2004-01-01</t>
  </si>
  <si>
    <t>2004-02-01</t>
  </si>
  <si>
    <t>2004-03-01</t>
  </si>
  <si>
    <t>2004-04-01</t>
  </si>
  <si>
    <t>2004-05-01</t>
  </si>
  <si>
    <t>2004-06-01</t>
  </si>
  <si>
    <t>2004-07-01</t>
  </si>
  <si>
    <t>2004-08-01</t>
  </si>
  <si>
    <t>2004-09-01</t>
  </si>
  <si>
    <t>2004-10-01</t>
  </si>
  <si>
    <t>2004-11-01</t>
  </si>
  <si>
    <t>2004-12-01</t>
  </si>
  <si>
    <t>2005-01-01</t>
  </si>
  <si>
    <t>2005-02-01</t>
  </si>
  <si>
    <t>2005-03-01</t>
  </si>
  <si>
    <t>2005-04-01</t>
  </si>
  <si>
    <t>2005-05-01</t>
  </si>
  <si>
    <t>2005-06-01</t>
  </si>
  <si>
    <t>2005-07-01</t>
  </si>
  <si>
    <t>2005-08-01</t>
  </si>
  <si>
    <t>2005-09-01</t>
  </si>
  <si>
    <t>2005-10-01</t>
  </si>
  <si>
    <t>2005-11-01</t>
  </si>
  <si>
    <t>2005-12-01</t>
  </si>
  <si>
    <t>2006-01-01</t>
  </si>
  <si>
    <t>2006-02-01</t>
  </si>
  <si>
    <t>2006-03-01</t>
  </si>
  <si>
    <t>2006-04-01</t>
  </si>
  <si>
    <t>2006-05-01</t>
  </si>
  <si>
    <t>2006-06-01</t>
  </si>
  <si>
    <t>2006-07-01</t>
  </si>
  <si>
    <t>2006-08-01</t>
  </si>
  <si>
    <t>2006-09-01</t>
  </si>
  <si>
    <t>2006-10-01</t>
  </si>
  <si>
    <t>2006-11-01</t>
  </si>
  <si>
    <t>2006-12-01</t>
  </si>
  <si>
    <t>2007-01-01</t>
  </si>
  <si>
    <t>2007-02-01</t>
  </si>
  <si>
    <t>2007-03-01</t>
  </si>
  <si>
    <t>2007-04-01</t>
  </si>
  <si>
    <t>2007-05-01</t>
  </si>
  <si>
    <t>2007-06-01</t>
  </si>
  <si>
    <t>2007-07-01</t>
  </si>
  <si>
    <t>2007-08-01</t>
  </si>
  <si>
    <t>2007-09-01</t>
  </si>
  <si>
    <t>2007-10-01</t>
  </si>
  <si>
    <t>2007-11-01</t>
  </si>
  <si>
    <t>2007-12-01</t>
  </si>
  <si>
    <t>2008-01-01</t>
  </si>
  <si>
    <t>2008-02-01</t>
  </si>
  <si>
    <t>2008-03-01</t>
  </si>
  <si>
    <t>2008-04-01</t>
  </si>
  <si>
    <t>2008-05-01</t>
  </si>
  <si>
    <t>2008-06-01</t>
  </si>
  <si>
    <t>2008-07-01</t>
  </si>
  <si>
    <t>2008-08-01</t>
  </si>
  <si>
    <t>2008-09-01</t>
  </si>
  <si>
    <t>2008-10-01</t>
  </si>
  <si>
    <t>2008-11-01</t>
  </si>
  <si>
    <t>2008-12-01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</si>
  <si>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</si>
  <si>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</si>
  <si>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</si>
  <si>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</si>
  <si>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</si>
  <si>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</si>
  <si>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</si>
  <si>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</si>
  <si>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</si>
  <si>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</si>
  <si>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</si>
  <si>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</si>
  <si>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</si>
  <si>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</si>
  <si>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</si>
  <si>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</si>
  <si>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</si>
  <si>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2010-06-01</t>
  </si>
  <si>
    <t>2010-07-01</t>
  </si>
  <si>
    <t>2010-08-01</t>
  </si>
  <si>
    <t>2010-09-01</t>
  </si>
  <si>
    <t>2010-10-01</t>
  </si>
  <si>
    <t>2010-11-01</t>
  </si>
  <si>
    <t>2010-12-01</t>
  </si>
  <si>
    <t>2011-01-01</t>
  </si>
  <si>
    <t>2011-02-01</t>
  </si>
  <si>
    <t>2011-03-01</t>
  </si>
  <si>
    <t>2011-04-01</t>
  </si>
  <si>
    <t>2011-05-01</t>
  </si>
  <si>
    <t>2011-06-01</t>
  </si>
  <si>
    <t>2011-07-01</t>
  </si>
  <si>
    <t>2011-08-01</t>
  </si>
  <si>
    <t>2011-09-01</t>
  </si>
  <si>
    <t>2011-10-01</t>
  </si>
  <si>
    <t>2011-11-01</t>
  </si>
  <si>
    <t>2011-12-01</t>
  </si>
  <si>
    <t>2012-01-01</t>
  </si>
  <si>
    <t>2012-02-01</t>
  </si>
  <si>
    <t>2012-03-01</t>
  </si>
  <si>
    <t>2012-04-01</t>
  </si>
  <si>
    <t>2012-05-01</t>
  </si>
  <si>
    <t>2012-06-01</t>
  </si>
  <si>
    <t>2012-07-01</t>
  </si>
  <si>
    <t>2012-08-01</t>
  </si>
  <si>
    <t>2012-09-01</t>
  </si>
  <si>
    <t>2012-10-01</t>
  </si>
  <si>
    <t>2012-11-01</t>
  </si>
  <si>
    <t>2012-12-01</t>
  </si>
  <si>
    <t>2013-01-01</t>
  </si>
  <si>
    <t>2013-02-01</t>
  </si>
  <si>
    <t>2013-03-01</t>
  </si>
  <si>
    <t>2013-04-01</t>
  </si>
  <si>
    <t>2013-05-01</t>
  </si>
  <si>
    <t>2013-06-01</t>
  </si>
  <si>
    <t>2013-07-01</t>
  </si>
  <si>
    <t>2013-08-01</t>
  </si>
  <si>
    <t>2013-09-01</t>
  </si>
  <si>
    <t>2013-10-01</t>
  </si>
  <si>
    <t>2013-11-01</t>
  </si>
  <si>
    <t>2013-12-01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</si>
  <si>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</si>
  <si>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</si>
  <si>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</si>
  <si>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</si>
  <si>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</si>
  <si>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</si>
  <si>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</si>
  <si>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</si>
  <si>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</si>
  <si>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</si>
  <si>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</si>
  <si>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</si>
  <si>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</si>
  <si>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</si>
  <si>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</si>
  <si>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</si>
  <si>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</si>
  <si>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</si>
  <si>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</si>
  <si>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</si>
  <si>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</si>
  <si>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</si>
  <si>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</si>
  <si>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</si>
  <si>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</si>
  <si>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</si>
  <si>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</si>
  <si>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</si>
  <si>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</si>
  <si>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</si>
  <si>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</si>
  <si>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</si>
  <si>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</si>
  <si>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</si>
  <si>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</si>
  <si>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</si>
  <si>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</si>
  <si>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</si>
  <si>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</si>
  <si>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</si>
  <si>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</si>
  <si>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</si>
  <si>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</si>
  <si>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</si>
  <si>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</si>
  <si>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</si>
  <si>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</si>
  <si>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</si>
  <si>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</si>
  <si>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</si>
  <si>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</si>
  <si>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</si>
  <si>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</si>
  <si>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</si>
  <si>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</si>
  <si>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</si>
  <si>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</si>
  <si>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</si>
  <si>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</si>
  <si>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</si>
  <si>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</si>
  <si>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</si>
  <si>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</si>
  <si>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</si>
  <si>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</si>
  <si>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</si>
  <si>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</si>
  <si>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</si>
  <si>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</si>
  <si>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</si>
  <si>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</si>
  <si>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</si>
  <si>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2020-01-01</t>
  </si>
  <si>
    <t>2020-02-01</t>
  </si>
  <si>
    <t>2020-03-01</t>
  </si>
  <si>
    <t>2020-04-01</t>
  </si>
  <si>
    <t>2020-05-01</t>
  </si>
  <si>
    <t>2020-06-01</t>
  </si>
  <si>
    <t>2020-07-01</t>
  </si>
  <si>
    <t>2020-08-01</t>
  </si>
  <si>
    <t>2020-09-01</t>
  </si>
  <si>
    <t>2020-10-01</t>
  </si>
  <si>
    <t>2020-11-01</t>
  </si>
  <si>
    <t>2020-12-01</t>
  </si>
  <si>
    <t>2021-01-01</t>
  </si>
  <si>
    <t>2021-02-01</t>
  </si>
  <si>
    <t>2021-03-01</t>
  </si>
  <si>
    <t>2021-04-01</t>
  </si>
  <si>
    <t>2021-05-01</t>
  </si>
  <si>
    <t>2021-06-01</t>
  </si>
  <si>
    <t>2021-07-01</t>
  </si>
  <si>
    <t>2021-08-01</t>
  </si>
  <si>
    <t>2021-09-01</t>
  </si>
  <si>
    <t>2021-10-01</t>
  </si>
  <si>
    <t>2021-11-01</t>
  </si>
  <si>
    <t>2021-12-01</t>
  </si>
  <si>
    <t>2022-01-01</t>
  </si>
  <si>
    <t>2022-02-01</t>
  </si>
  <si>
    <t>2022-03-01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</si>
  <si>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</si>
  <si>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</si>
  <si>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</si>
  <si>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</si>
  <si>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</si>
  <si>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</si>
  <si>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</si>
  <si>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</si>
  <si>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</si>
  <si>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</si>
  <si>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</si>
  <si>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</si>
  <si>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</si>
  <si>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</si>
  <si>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</si>
  <si>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</si>
  <si>
    <t>2023-08-01</t>
  </si>
  <si>
    <t>2023-09-01</t>
  </si>
  <si>
    <t>2023-10-01</t>
  </si>
  <si>
    <t>2023-11-01</t>
  </si>
  <si>
    <t>2023-12-01</t>
  </si>
  <si>
    <t>2024-01-01</t>
  </si>
  <si>
    <t>2024-01-12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</si>
  <si>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</si>
  <si>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50%</t>
  </si>
  <si>
    <t>25%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</si>
  <si>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</si>
  <si>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40%</t>
  </si>
  <si>
    <t>30%</t>
  </si>
  <si>
    <t>QQQ</t>
  </si>
  <si>
    <t>不論年獲利或虧損; 每年底 將 QLD和現金 平分</t>
  </si>
  <si>
    <t>QLD</t>
  </si>
  <si>
    <t>CASH</t>
  </si>
  <si>
    <t>Borrow interest 5% （負債）</t>
  </si>
  <si>
    <t>資產相對原始本金比例</t>
  </si>
  <si>
    <t>淨資產相對原始本金比例</t>
  </si>
  <si>
    <t>借款</t>
  </si>
  <si>
    <t>不借錢. 每年不論盈利或虧損, 將QQQ和現金做80:20再平衡</t>
  </si>
  <si>
    <t>年用款, %</t>
  </si>
  <si>
    <t>Beta</t>
  </si>
  <si>
    <t>80%</t>
  </si>
  <si>
    <t>年用款</t>
  </si>
  <si>
    <t>NA</t>
  </si>
  <si>
    <t>100 萬 QQQ, 每月賣股票, 年用2萬</t>
  </si>
  <si>
    <r>
      <rPr>
        <rFont val="Helvetica Neue"/>
        <b/>
        <color rgb="FF000000"/>
        <sz val="10.0"/>
      </rPr>
      <t>100</t>
    </r>
    <r>
      <rPr>
        <rFont val="Helvetica Neue"/>
        <b/>
        <strike/>
        <color rgb="FF000000"/>
        <sz val="10.0"/>
      </rPr>
      <t>%</t>
    </r>
  </si>
  <si>
    <t xml:space="preserve"> 投資者狀況八 、資金一百萬質押，質押先借出10 %再投資 總資產 扣除兩倍已經借款金額放現金，其餘的資產 60%QQQ 20%QLD 20%現金 ；上漲年槓桿基金賺的部分轉30%到現金，	粉紅色底的欄位可以修改做測試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</si>
  <si>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</si>
  <si>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</si>
  <si>
    <t xml:space="preserve"> 投資者狀況九、已質押一開始借款花掉；總資產扣除兩倍已借出金額先放現金，其餘可投資資產 60%QQQ 20%QLD 20%現金 ；上漲年槓桿基金賺的部分轉30%到現金；下跌年現金 轉 2%到槓桿基金。粉紅色底的欄位可以修改做測試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</si>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</sst>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$&quot;#,##0"/>
    <numFmt numFmtId="165" formatCode="&quot;$&quot;0"/>
    <numFmt numFmtId="166" formatCode="&quot;$&quot;0.00"/>
    <numFmt numFmtId="167" formatCode="&quot;$&quot;#,##0&quot; &quot;;\(&quot;$&quot;#,##0\)"/>
    <numFmt numFmtId="168" formatCode="&quot; &quot;* #,##0.00&quot; &quot;;&quot; &quot;* \(#,##0.00\);&quot; &quot;* &quot;-&quot;??&quot; &quot;"/>
    <numFmt numFmtId="169" formatCode="0.0%"/>
  </numFmts>
  <fonts count="21">
    <font>
      <sz val="10.0"/>
      <color rgb="FF000000"/>
      <name val="Helvetica Neue"/>
      <scheme val="minor"/>
    </font>
    <font>
      <sz val="10.0"/>
      <color rgb="FF000000"/>
      <name val="Helvetica Neue"/>
    </font>
    <font>
      <sz val="12.0"/>
      <color rgb="FF000000"/>
      <name val="Helvetica Neue"/>
    </font>
    <font>
      <sz val="14.0"/>
      <color rgb="FF000000"/>
      <name val="Helvetica Neue"/>
    </font>
    <font>
      <u/>
      <sz val="12.0"/>
      <color rgb="FF0000FF"/>
      <name val="Helvetica Neue"/>
    </font>
    <font>
      <u/>
      <sz val="12.0"/>
      <color rgb="FF0000FF"/>
      <name val="Helvetica Neue"/>
    </font>
    <font>
      <b/>
      <sz val="18.0"/>
      <color rgb="FF000000"/>
      <name val="Helvetica Neue"/>
    </font>
    <font/>
    <font>
      <sz val="15.0"/>
      <color rgb="FF000000"/>
      <name val="Calibri"/>
    </font>
    <font>
      <b/>
      <sz val="10.0"/>
      <color rgb="FF000000"/>
      <name val="Helvetica Neue"/>
    </font>
    <font>
      <b/>
      <sz val="14.0"/>
      <color rgb="FF000000"/>
      <name val="Helvetica Neue"/>
    </font>
    <font>
      <b/>
      <sz val="11.0"/>
      <color rgb="FF000000"/>
      <name val="Helvetica Neue"/>
    </font>
    <font>
      <sz val="11.0"/>
      <color rgb="FF000000"/>
      <name val="Helvetica Neue"/>
    </font>
    <font>
      <b/>
      <color theme="1"/>
      <name val="Helvetica Neue"/>
    </font>
    <font>
      <b/>
      <color rgb="FFFF0000"/>
      <name val="Helvetica Neue"/>
    </font>
    <font>
      <color theme="1"/>
      <name val="Helvetica Neue"/>
    </font>
    <font>
      <b/>
      <sz val="21.0"/>
      <color rgb="FF000000"/>
      <name val="Helvetica Neue"/>
    </font>
    <font>
      <sz val="21.0"/>
      <color rgb="FF000000"/>
      <name val="Helvetica Neue"/>
    </font>
    <font>
      <b/>
      <sz val="12.0"/>
      <color rgb="FF000000"/>
      <name val="Helvetica Neue"/>
    </font>
    <font>
      <b/>
      <sz val="13.0"/>
      <color rgb="FFFF4015"/>
      <name val="Helvetica Neue"/>
    </font>
    <font>
      <sz val="6.0"/>
      <color rgb="FF000000"/>
      <name val="Helvetica Neue"/>
    </font>
  </fonts>
  <fills count="28">
    <fill>
      <patternFill patternType="none"/>
    </fill>
    <fill>
      <patternFill patternType="lightGray"/>
    </fill>
    <fill>
      <patternFill patternType="solid">
        <fgColor rgb="FF5E88B1"/>
        <bgColor rgb="FF5E88B1"/>
      </patternFill>
    </fill>
    <fill>
      <patternFill patternType="solid">
        <fgColor rgb="FFEEF3F4"/>
        <bgColor rgb="FFEEF3F4"/>
      </patternFill>
    </fill>
    <fill>
      <patternFill patternType="solid">
        <fgColor rgb="FFD8D8D8"/>
        <bgColor rgb="FFD8D8D8"/>
      </patternFill>
    </fill>
    <fill>
      <patternFill patternType="solid">
        <fgColor rgb="FFFFD9EC"/>
        <bgColor rgb="FFFFD9EC"/>
      </patternFill>
    </fill>
    <fill>
      <patternFill patternType="solid">
        <fgColor rgb="FFDBDBDB"/>
        <bgColor rgb="FFDBDBDB"/>
      </patternFill>
    </fill>
    <fill>
      <patternFill patternType="solid">
        <fgColor rgb="FFBFEFAE"/>
        <bgColor rgb="FFBFEFAE"/>
      </patternFill>
    </fill>
    <fill>
      <patternFill patternType="solid">
        <fgColor rgb="FFCBECFE"/>
        <bgColor rgb="FFCBECFE"/>
      </patternFill>
    </fill>
    <fill>
      <patternFill patternType="solid">
        <fgColor rgb="FFDFF7D6"/>
        <bgColor rgb="FFDFF7D6"/>
      </patternFill>
    </fill>
    <fill>
      <patternFill patternType="solid">
        <fgColor rgb="FFFFFFFF"/>
        <bgColor rgb="FFFFFFFF"/>
      </patternFill>
    </fill>
    <fill>
      <patternFill patternType="solid">
        <fgColor rgb="FFCBF0FF"/>
        <bgColor rgb="FFCBF0FF"/>
      </patternFill>
    </fill>
    <fill>
      <patternFill patternType="solid">
        <fgColor rgb="FFFFDBD8"/>
        <bgColor rgb="FFFFDBD8"/>
      </patternFill>
    </fill>
    <fill>
      <patternFill patternType="solid">
        <fgColor rgb="FF00B0F0"/>
        <bgColor rgb="FF00B0F0"/>
      </patternFill>
    </fill>
    <fill>
      <patternFill patternType="solid">
        <fgColor rgb="FF00FFFF"/>
        <bgColor rgb="FF00FFFF"/>
      </patternFill>
    </fill>
    <fill>
      <patternFill patternType="solid">
        <fgColor rgb="FFF7FADB"/>
        <bgColor rgb="FFF7FADB"/>
      </patternFill>
    </fill>
    <fill>
      <patternFill patternType="solid">
        <fgColor rgb="FFFFF7D5"/>
        <bgColor rgb="FFFFF7D5"/>
      </patternFill>
    </fill>
    <fill>
      <patternFill patternType="solid">
        <fgColor rgb="FFFFE2D6"/>
        <bgColor rgb="FFFFE2D6"/>
      </patternFill>
    </fill>
    <fill>
      <patternFill patternType="solid">
        <fgColor rgb="FFFFDFDB"/>
        <bgColor rgb="FFFFDFDB"/>
      </patternFill>
    </fill>
    <fill>
      <patternFill patternType="solid">
        <fgColor rgb="FFFFC000"/>
        <bgColor rgb="FFFFC000"/>
      </patternFill>
    </fill>
    <fill>
      <patternFill patternType="solid">
        <fgColor rgb="FFFEDFDB"/>
        <bgColor rgb="FFFEDFDB"/>
      </patternFill>
    </fill>
    <fill>
      <patternFill patternType="solid">
        <fgColor rgb="FFF9D3E0"/>
        <bgColor rgb="FFF9D3E0"/>
      </patternFill>
    </fill>
    <fill>
      <patternFill patternType="solid">
        <fgColor rgb="FFCBECFF"/>
        <bgColor rgb="FFCBECFF"/>
      </patternFill>
    </fill>
    <fill>
      <patternFill patternType="solid">
        <fgColor rgb="FFC2D69B"/>
        <bgColor rgb="FFC2D69B"/>
      </patternFill>
    </fill>
    <fill>
      <patternFill patternType="solid">
        <fgColor rgb="FFFF00FF"/>
        <bgColor rgb="FFFF00FF"/>
      </patternFill>
    </fill>
    <fill>
      <patternFill patternType="solid">
        <fgColor rgb="FF808000"/>
        <bgColor rgb="FF808000"/>
      </patternFill>
    </fill>
    <fill>
      <patternFill patternType="solid">
        <fgColor rgb="FFFABF8F"/>
        <bgColor rgb="FFFABF8F"/>
      </patternFill>
    </fill>
    <fill>
      <patternFill patternType="solid">
        <fgColor rgb="FFFF0000"/>
        <bgColor rgb="FFFF0000"/>
      </patternFill>
    </fill>
  </fills>
  <borders count="136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</border>
    <border>
      <right style="thin">
        <color rgb="FFAAAAAA"/>
      </right>
    </border>
    <border>
      <left/>
      <right/>
      <top/>
      <bottom/>
    </border>
    <border>
      <left style="thin">
        <color rgb="FFAAAAAA"/>
      </left>
      <bottom style="thin">
        <color rgb="FFAAAAAA"/>
      </bottom>
    </border>
    <border>
      <right style="thin">
        <color rgb="FFAAAAAA"/>
      </right>
      <bottom style="thin">
        <color rgb="FFAAAAAA"/>
      </bottom>
    </border>
    <border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</border>
    <border>
      <left style="thin">
        <color rgb="FF3F3F3F"/>
      </left>
      <top style="thin">
        <color rgb="FF3F3F3F"/>
      </top>
    </border>
    <border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3F3F3F"/>
      </right>
    </border>
    <border>
      <left style="thin">
        <color rgb="FF3F3F3F"/>
      </left>
      <right style="thin">
        <color rgb="FFA5A5A5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A5A5A5"/>
      </top>
      <bottom style="thin">
        <color rgb="FFA5A5A5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5A5A5"/>
      </left>
      <right style="thin">
        <color rgb="FF3F3F3F"/>
      </right>
      <top style="thin">
        <color rgb="FFA5A5A5"/>
      </top>
    </border>
    <border>
      <left style="thin">
        <color rgb="FF3F3F3F"/>
      </left>
      <right style="thin">
        <color rgb="FFA5A5A5"/>
      </right>
      <top style="thin">
        <color rgb="FFA5A5A5"/>
      </top>
    </border>
    <border>
      <left style="thin">
        <color rgb="FFA5A5A5"/>
      </left>
      <right style="thin">
        <color rgb="FFA5A5A5"/>
      </right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medium">
        <color rgb="FF000000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medium">
        <color rgb="FF000000"/>
      </top>
      <bottom style="medium">
        <color rgb="FF000000"/>
      </bottom>
    </border>
    <border>
      <left style="thin">
        <color rgb="FFA5A5A5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3F3F3F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/>
      <bottom style="thin">
        <color rgb="FFA5A5A5"/>
      </bottom>
    </border>
    <border>
      <left style="thin">
        <color rgb="FFA5A5A5"/>
      </left>
      <right style="thin">
        <color rgb="FFA5A5A5"/>
      </right>
      <top/>
      <bottom style="thin">
        <color rgb="FFA5A5A5"/>
      </bottom>
    </border>
    <border>
      <left style="thin">
        <color rgb="FF3F3F3F"/>
      </left>
      <right style="medium">
        <color rgb="FF000000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medium">
        <color rgb="FF000000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3F3F3F"/>
      </right>
      <top style="thin">
        <color rgb="FFA5A5A5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3F3F3F"/>
      </left>
      <right style="medium">
        <color rgb="FF000000"/>
      </right>
      <top style="thin">
        <color rgb="FFA5A5A5"/>
      </top>
      <bottom style="medium">
        <color rgb="FF000000"/>
      </bottom>
    </border>
    <border>
      <left style="thin">
        <color rgb="FFA5A5A5"/>
      </left>
      <right style="thin">
        <color rgb="FF3F3F3F"/>
      </right>
      <bottom style="thin">
        <color rgb="FFA5A5A5"/>
      </bottom>
    </border>
    <border>
      <left style="thin">
        <color rgb="FF3F3F3F"/>
      </left>
      <right style="thin">
        <color rgb="FFA5A5A5"/>
      </right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A5A5A5"/>
      </right>
      <top style="medium">
        <color rgb="FF000000"/>
      </top>
      <bottom style="thin">
        <color rgb="FFA5A5A5"/>
      </bottom>
    </border>
    <border>
      <right style="thin">
        <color rgb="FFA5A5A5"/>
      </right>
      <top style="medium">
        <color rgb="FF000000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A5A5A5"/>
      </right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AAAAAA"/>
      </left>
      <top style="thin">
        <color rgb="FFAAAAAA"/>
      </top>
      <bottom/>
    </border>
    <border>
      <top style="thin">
        <color rgb="FFAAAAAA"/>
      </top>
      <bottom/>
    </border>
    <border>
      <right/>
      <top style="thin">
        <color rgb="FFAAAAAA"/>
      </top>
      <bottom/>
    </border>
    <border>
      <left/>
      <right/>
      <top style="thin">
        <color rgb="FFAAAAAA"/>
      </top>
      <bottom/>
    </border>
    <border>
      <left/>
      <right/>
      <top style="thin">
        <color rgb="FFAAAAAA"/>
      </top>
      <bottom style="thin">
        <color rgb="FFFFFF00"/>
      </bottom>
    </border>
    <border>
      <left/>
      <right style="thin">
        <color rgb="FFAAAAAA"/>
      </right>
      <top style="thin">
        <color rgb="FFAAAAAA"/>
      </top>
      <bottom style="thin">
        <color rgb="FFFFFF00"/>
      </bottom>
    </border>
    <border>
      <left style="thin">
        <color rgb="FFAAAAAA"/>
      </left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thin">
        <color rgb="FFFFFF00"/>
      </left>
      <top style="thin">
        <color rgb="FFFFFF00"/>
      </top>
      <bottom style="thin">
        <color rgb="FFFFFF00"/>
      </bottom>
    </border>
    <border>
      <top style="thin">
        <color rgb="FFFFFF00"/>
      </top>
      <bottom style="thin">
        <color rgb="FFFFFF00"/>
      </bottom>
    </border>
    <border>
      <right style="thin">
        <color rgb="FFFFFF00"/>
      </right>
      <top style="thin">
        <color rgb="FFFFFF00"/>
      </top>
      <bottom style="thin">
        <color rgb="FFFFFF00"/>
      </bottom>
    </border>
    <border>
      <right style="medium">
        <color rgb="FF0000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thick">
        <color rgb="FF000000"/>
      </right>
      <top style="thin">
        <color rgb="FFFFFF00"/>
      </top>
      <bottom style="thin">
        <color rgb="FFFFFF00"/>
      </bottom>
    </border>
    <border>
      <left style="thick">
        <color rgb="FF000000"/>
      </left>
      <right/>
      <top style="thick">
        <color rgb="FF000000"/>
      </top>
      <bottom style="medium">
        <color rgb="FF000000"/>
      </bottom>
    </border>
    <border>
      <left/>
      <right style="thick">
        <color rgb="FF000000"/>
      </right>
      <top style="thick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 style="thin">
        <color rgb="FFFFFF00"/>
      </bottom>
    </border>
    <border>
      <left/>
      <right style="thin">
        <color rgb="FFFFFF00"/>
      </right>
      <top/>
      <bottom style="thin">
        <color rgb="FFFFFF00"/>
      </bottom>
    </border>
    <border>
      <left style="thin">
        <color rgb="FFFFFF00"/>
      </left>
      <right style="thin">
        <color rgb="FFFFFF00"/>
      </right>
      <top/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/>
      <top/>
      <bottom/>
    </border>
    <border>
      <left/>
      <right style="thin">
        <color rgb="FFAAAAAA"/>
      </right>
      <top/>
      <bottom/>
    </border>
    <border>
      <left style="thin">
        <color rgb="FFFFFF00"/>
      </left>
      <right/>
      <top style="thin">
        <color rgb="FFFFFF00"/>
      </top>
      <bottom style="thin">
        <color rgb="FFFFFF00"/>
      </bottom>
    </border>
    <border>
      <left/>
      <right/>
      <top style="thin">
        <color rgb="FFFFFF00"/>
      </top>
      <bottom style="thin">
        <color rgb="FFFFFF00"/>
      </bottom>
    </border>
    <border>
      <left/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FFFF00"/>
      </top>
      <bottom style="thin">
        <color rgb="FFFFFF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medium">
        <color rgb="FF000000"/>
      </left>
      <right style="thin">
        <color rgb="FFFFFF00"/>
      </right>
      <top style="medium">
        <color rgb="FF000000"/>
      </top>
      <bottom style="medium">
        <color rgb="FF000000"/>
      </bottom>
    </border>
    <border>
      <left style="thin">
        <color rgb="FFFFFF00"/>
      </left>
      <right style="thin">
        <color rgb="FFFFFF00"/>
      </right>
      <top style="medium">
        <color rgb="FF000000"/>
      </top>
      <bottom style="medium">
        <color rgb="FF000000"/>
      </bottom>
    </border>
    <border>
      <left style="thin">
        <color rgb="FFFFFF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FFFF00"/>
      </right>
      <top style="medium">
        <color rgb="FF0000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medium">
        <color rgb="FF0000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medium">
        <color rgb="FF000000"/>
      </top>
      <bottom style="thin">
        <color rgb="FFFFFF00"/>
      </bottom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8000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8000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medium">
        <color rgb="FF000000"/>
      </bottom>
    </border>
    <border>
      <left style="thin">
        <color rgb="FFFFFF00"/>
      </left>
      <right style="thin">
        <color rgb="FFFFFF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800000"/>
      </bottom>
    </border>
    <border>
      <left style="thin">
        <color rgb="FFFFFF00"/>
      </left>
      <right style="thin">
        <color rgb="FF800000"/>
      </right>
      <top style="thin">
        <color rgb="FF800000"/>
      </top>
      <bottom style="thin">
        <color rgb="FFFFFF00"/>
      </bottom>
    </border>
    <border>
      <left style="thin">
        <color rgb="FF800000"/>
      </left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/>
      <top style="medium">
        <color rgb="FF000000"/>
      </top>
      <bottom style="thin">
        <color rgb="FFFFFF00"/>
      </bottom>
    </border>
    <border>
      <left/>
      <right/>
      <top style="medium">
        <color rgb="FF000000"/>
      </top>
      <bottom/>
    </border>
    <border>
      <left/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 style="thin">
        <color rgb="FF800000"/>
      </right>
      <top style="thin">
        <color rgb="FFFFFF00"/>
      </top>
      <bottom style="thin">
        <color rgb="FFFFFF00"/>
      </bottom>
    </border>
    <border>
      <left style="thin">
        <color rgb="FF8000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/>
      <top/>
      <bottom style="thin">
        <color rgb="FFFFFF00"/>
      </bottom>
    </border>
    <border>
      <left style="thin">
        <color rgb="FFAAAAAA"/>
      </left>
      <right/>
      <top style="thin">
        <color rgb="FFFFFF00"/>
      </top>
      <bottom/>
    </border>
    <border>
      <left/>
      <right/>
      <top style="thin">
        <color rgb="FFFFFF00"/>
      </top>
      <bottom/>
    </border>
    <border>
      <left/>
      <right style="thin">
        <color rgb="FFAAAAAA"/>
      </right>
      <top style="thin">
        <color rgb="FFFFFF00"/>
      </top>
      <bottom/>
    </border>
    <border>
      <left style="thin">
        <color rgb="FFAAAAAA"/>
      </left>
      <right/>
      <top/>
      <bottom/>
    </border>
    <border>
      <left style="thin">
        <color rgb="FFAAAAAA"/>
      </left>
      <right/>
      <top style="thin">
        <color rgb="FFAAAAAA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FFFF00"/>
      </top>
      <bottom/>
    </border>
    <border>
      <left style="thin">
        <color rgb="FFFFFF00"/>
      </left>
      <right style="thin">
        <color rgb="FFFFFF00"/>
      </right>
      <top/>
      <bottom/>
    </border>
    <border>
      <left style="thin">
        <color rgb="FFFFFF00"/>
      </left>
      <right/>
      <top style="thin">
        <color rgb="FF800000"/>
      </top>
      <bottom style="thin">
        <color rgb="FFFFFF00"/>
      </bottom>
    </border>
    <border>
      <left style="thick">
        <color rgb="FF000000"/>
      </left>
      <right/>
      <top/>
      <bottom/>
    </border>
  </borders>
  <cellStyleXfs count="1">
    <xf borderId="0" fillId="0" fontId="0" numFmtId="0" applyAlignment="1" applyFont="1"/>
  </cellStyleXfs>
  <cellXfs count="373">
    <xf borderId="0" fillId="0" fontId="0" numFmtId="0" xfId="0" applyAlignment="1" applyFont="1">
      <alignment readingOrder="0" shrinkToFit="0" vertical="top" wrapText="1"/>
    </xf>
    <xf borderId="1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0" fillId="0" fontId="1" numFmtId="0" xfId="0" applyAlignment="1" applyFont="1">
      <alignment shrinkToFit="0" vertical="top" wrapText="1"/>
    </xf>
    <xf borderId="4" fillId="0" fontId="1" numFmtId="0" xfId="0" applyAlignment="1" applyBorder="1" applyFont="1">
      <alignment shrinkToFit="0" vertical="top" wrapText="1"/>
    </xf>
    <xf borderId="5" fillId="0" fontId="1" numFmtId="0" xfId="0" applyAlignment="1" applyBorder="1" applyFont="1">
      <alignment shrinkToFit="0" vertical="top" wrapText="1"/>
    </xf>
    <xf borderId="0" fillId="0" fontId="2" numFmtId="49" xfId="0" applyAlignment="1" applyFont="1" applyNumberFormat="1">
      <alignment horizontal="left" shrinkToFit="0" vertical="top" wrapText="1"/>
    </xf>
    <xf borderId="0" fillId="0" fontId="3" numFmtId="49" xfId="0" applyAlignment="1" applyFont="1" applyNumberFormat="1">
      <alignment horizontal="left" shrinkToFit="0" vertical="top" wrapText="1"/>
    </xf>
    <xf borderId="6" fillId="2" fontId="2" numFmtId="49" xfId="0" applyAlignment="1" applyBorder="1" applyFill="1" applyFont="1" applyNumberFormat="1">
      <alignment horizontal="left" shrinkToFit="0" vertical="top" wrapText="1"/>
    </xf>
    <xf borderId="6" fillId="2" fontId="2" numFmtId="0" xfId="0" applyAlignment="1" applyBorder="1" applyFont="1">
      <alignment horizontal="left" shrinkToFit="0" vertical="top" wrapText="1"/>
    </xf>
    <xf borderId="6" fillId="3" fontId="2" numFmtId="0" xfId="0" applyAlignment="1" applyBorder="1" applyFill="1" applyFont="1">
      <alignment horizontal="left" shrinkToFit="0" vertical="top" wrapText="1"/>
    </xf>
    <xf borderId="6" fillId="3" fontId="2" numFmtId="49" xfId="0" applyAlignment="1" applyBorder="1" applyFont="1" applyNumberFormat="1">
      <alignment horizontal="left" shrinkToFit="0" vertical="top" wrapText="1"/>
    </xf>
    <xf borderId="6" fillId="3" fontId="4" numFmtId="49" xfId="0" applyAlignment="1" applyBorder="1" applyFont="1" applyNumberFormat="1">
      <alignment horizontal="left" shrinkToFit="0" vertical="top" wrapText="1"/>
    </xf>
    <xf borderId="6" fillId="3" fontId="5" numFmtId="0" xfId="0" applyAlignment="1" applyBorder="1" applyFont="1">
      <alignment horizontal="left" shrinkToFit="0" vertical="top" wrapText="1"/>
    </xf>
    <xf borderId="7" fillId="0" fontId="1" numFmtId="0" xfId="0" applyAlignment="1" applyBorder="1" applyFont="1">
      <alignment shrinkToFit="0" vertical="top" wrapText="1"/>
    </xf>
    <xf borderId="8" fillId="0" fontId="1" numFmtId="0" xfId="0" applyAlignment="1" applyBorder="1" applyFont="1">
      <alignment shrinkToFit="0" vertical="top" wrapText="1"/>
    </xf>
    <xf borderId="9" fillId="0" fontId="6" numFmtId="0" xfId="0" applyAlignment="1" applyBorder="1" applyFont="1">
      <alignment horizontal="center" readingOrder="0" shrinkToFit="0" vertical="center" wrapText="1"/>
    </xf>
    <xf borderId="9" fillId="0" fontId="7" numFmtId="0" xfId="0" applyAlignment="1" applyBorder="1" applyFont="1">
      <alignment shrinkToFit="0" vertical="top" wrapText="1"/>
    </xf>
    <xf borderId="0" fillId="0" fontId="8" numFmtId="0" xfId="0" applyAlignment="1" applyFont="1">
      <alignment horizontal="center" shrinkToFit="0" vertical="center" wrapText="0"/>
    </xf>
    <xf borderId="10" fillId="0" fontId="9" numFmtId="0" xfId="0" applyAlignment="1" applyBorder="1" applyFont="1">
      <alignment shrinkToFit="0" vertical="top" wrapText="1"/>
    </xf>
    <xf borderId="10" fillId="0" fontId="9" numFmtId="49" xfId="0" applyAlignment="1" applyBorder="1" applyFont="1" applyNumberFormat="1">
      <alignment shrinkToFit="0" vertical="top" wrapText="1"/>
    </xf>
    <xf borderId="11" fillId="0" fontId="9" numFmtId="0" xfId="0" applyAlignment="1" applyBorder="1" applyFont="1">
      <alignment shrinkToFit="0" vertical="top" wrapText="1"/>
    </xf>
    <xf borderId="12" fillId="0" fontId="10" numFmtId="0" xfId="0" applyAlignment="1" applyBorder="1" applyFont="1">
      <alignment horizontal="left" shrinkToFit="0" vertical="center" wrapText="1"/>
    </xf>
    <xf borderId="13" fillId="0" fontId="1" numFmtId="0" xfId="0" applyAlignment="1" applyBorder="1" applyFont="1">
      <alignment horizontal="left" shrinkToFit="0" vertical="top" wrapText="1"/>
    </xf>
    <xf borderId="14" fillId="0" fontId="1" numFmtId="0" xfId="0" applyAlignment="1" applyBorder="1" applyFont="1">
      <alignment shrinkToFit="0" vertical="top" wrapText="1"/>
    </xf>
    <xf borderId="15" fillId="4" fontId="11" numFmtId="0" xfId="0" applyAlignment="1" applyBorder="1" applyFill="1" applyFont="1">
      <alignment horizontal="center" shrinkToFit="0" vertical="center" wrapText="1"/>
    </xf>
    <xf borderId="16" fillId="5" fontId="12" numFmtId="164" xfId="0" applyAlignment="1" applyBorder="1" applyFill="1" applyFont="1" applyNumberFormat="1">
      <alignment horizontal="center" shrinkToFit="0" vertical="center" wrapText="1"/>
    </xf>
    <xf borderId="17" fillId="0" fontId="1" numFmtId="0" xfId="0" applyAlignment="1" applyBorder="1" applyFont="1">
      <alignment shrinkToFit="0" vertical="top" wrapText="1"/>
    </xf>
    <xf borderId="18" fillId="0" fontId="1" numFmtId="0" xfId="0" applyAlignment="1" applyBorder="1" applyFont="1">
      <alignment shrinkToFit="0" vertical="top" wrapText="1"/>
    </xf>
    <xf borderId="19" fillId="0" fontId="11" numFmtId="0" xfId="0" applyAlignment="1" applyBorder="1" applyFont="1">
      <alignment horizontal="center" shrinkToFit="0" vertical="center" wrapText="1"/>
    </xf>
    <xf borderId="19" fillId="0" fontId="12" numFmtId="164" xfId="0" applyAlignment="1" applyBorder="1" applyFont="1" applyNumberFormat="1">
      <alignment horizontal="center" shrinkToFit="0" vertical="center" wrapText="1"/>
    </xf>
    <xf borderId="20" fillId="0" fontId="1" numFmtId="0" xfId="0" applyAlignment="1" applyBorder="1" applyFont="1">
      <alignment shrinkToFit="0" vertical="top" wrapText="1"/>
    </xf>
    <xf borderId="21" fillId="0" fontId="1" numFmtId="0" xfId="0" applyAlignment="1" applyBorder="1" applyFont="1">
      <alignment shrinkToFit="0" vertical="top" wrapText="1"/>
    </xf>
    <xf borderId="22" fillId="0" fontId="9" numFmtId="0" xfId="0" applyAlignment="1" applyBorder="1" applyFont="1">
      <alignment horizontal="center" shrinkToFit="0" vertical="center" wrapText="1"/>
    </xf>
    <xf borderId="23" fillId="0" fontId="1" numFmtId="164" xfId="0" applyAlignment="1" applyBorder="1" applyFont="1" applyNumberFormat="1">
      <alignment horizontal="center" shrinkToFit="0" vertical="center" wrapText="1"/>
    </xf>
    <xf borderId="24" fillId="0" fontId="9" numFmtId="0" xfId="0" applyAlignment="1" applyBorder="1" applyFont="1">
      <alignment shrinkToFit="0" vertical="top" wrapText="1"/>
    </xf>
    <xf borderId="25" fillId="0" fontId="10" numFmtId="49" xfId="0" applyAlignment="1" applyBorder="1" applyFont="1" applyNumberFormat="1">
      <alignment horizontal="left" shrinkToFit="0" vertical="center" wrapText="1"/>
    </xf>
    <xf borderId="26" fillId="0" fontId="7" numFmtId="0" xfId="0" applyAlignment="1" applyBorder="1" applyFont="1">
      <alignment shrinkToFit="0" vertical="top" wrapText="1"/>
    </xf>
    <xf borderId="27" fillId="0" fontId="7" numFmtId="0" xfId="0" applyAlignment="1" applyBorder="1" applyFont="1">
      <alignment shrinkToFit="0" vertical="top" wrapText="1"/>
    </xf>
    <xf borderId="24" fillId="0" fontId="1" numFmtId="0" xfId="0" applyAlignment="1" applyBorder="1" applyFont="1">
      <alignment shrinkToFit="0" vertical="top" wrapText="1"/>
    </xf>
    <xf borderId="28" fillId="0" fontId="1" numFmtId="0" xfId="0" applyAlignment="1" applyBorder="1" applyFont="1">
      <alignment shrinkToFit="0" vertical="top" wrapText="1"/>
    </xf>
    <xf borderId="29" fillId="4" fontId="11" numFmtId="49" xfId="0" applyAlignment="1" applyBorder="1" applyFont="1" applyNumberFormat="1">
      <alignment horizontal="center" shrinkToFit="0" vertical="center" wrapText="1"/>
    </xf>
    <xf borderId="30" fillId="0" fontId="11" numFmtId="49" xfId="0" applyAlignment="1" applyBorder="1" applyFont="1" applyNumberFormat="1">
      <alignment horizontal="center" shrinkToFit="0" vertical="center" wrapText="1"/>
    </xf>
    <xf borderId="31" fillId="0" fontId="11" numFmtId="0" xfId="0" applyAlignment="1" applyBorder="1" applyFont="1">
      <alignment horizontal="center" shrinkToFit="0" vertical="center" wrapText="1"/>
    </xf>
    <xf borderId="32" fillId="0" fontId="13" numFmtId="0" xfId="0" applyAlignment="1" applyBorder="1" applyFont="1">
      <alignment horizontal="center" shrinkToFit="0" vertical="top" wrapText="1"/>
    </xf>
    <xf borderId="28" fillId="0" fontId="1" numFmtId="0" xfId="0" applyAlignment="1" applyBorder="1" applyFont="1">
      <alignment horizontal="center" shrinkToFit="0" vertical="center" wrapText="1"/>
    </xf>
    <xf borderId="28" fillId="0" fontId="9" numFmtId="0" xfId="0" applyAlignment="1" applyBorder="1" applyFont="1">
      <alignment horizontal="center" shrinkToFit="0" vertical="center" wrapText="1"/>
    </xf>
    <xf borderId="33" fillId="0" fontId="1" numFmtId="0" xfId="0" applyAlignment="1" applyBorder="1" applyFont="1">
      <alignment shrinkToFit="0" vertical="top" wrapText="1"/>
    </xf>
    <xf borderId="32" fillId="6" fontId="11" numFmtId="49" xfId="0" applyAlignment="1" applyBorder="1" applyFill="1" applyFont="1" applyNumberFormat="1">
      <alignment horizontal="center" shrinkToFit="0" vertical="top" wrapText="1"/>
    </xf>
    <xf borderId="28" fillId="7" fontId="12" numFmtId="164" xfId="0" applyAlignment="1" applyBorder="1" applyFill="1" applyFont="1" applyNumberFormat="1">
      <alignment horizontal="center" shrinkToFit="0" vertical="top" wrapText="1"/>
    </xf>
    <xf borderId="34" fillId="7" fontId="12" numFmtId="164" xfId="0" applyAlignment="1" applyBorder="1" applyFont="1" applyNumberFormat="1">
      <alignment horizontal="center" shrinkToFit="0" vertical="center" wrapText="1"/>
    </xf>
    <xf borderId="35" fillId="0" fontId="13" numFmtId="4" xfId="0" applyAlignment="1" applyBorder="1" applyFont="1" applyNumberFormat="1">
      <alignment horizontal="right" shrinkToFit="0" vertical="top" wrapText="1"/>
    </xf>
    <xf borderId="28" fillId="0" fontId="1" numFmtId="49" xfId="0" applyAlignment="1" applyBorder="1" applyFont="1" applyNumberFormat="1">
      <alignment shrinkToFit="0" vertical="top" wrapText="1"/>
    </xf>
    <xf borderId="28" fillId="0" fontId="1" numFmtId="49" xfId="0" applyAlignment="1" applyBorder="1" applyFont="1" applyNumberFormat="1">
      <alignment horizontal="left" shrinkToFit="0" vertical="top" wrapText="1"/>
    </xf>
    <xf borderId="28" fillId="0" fontId="1" numFmtId="164" xfId="0" applyAlignment="1" applyBorder="1" applyFont="1" applyNumberFormat="1">
      <alignment shrinkToFit="0" vertical="top" wrapText="1"/>
    </xf>
    <xf borderId="28" fillId="0" fontId="1" numFmtId="9" xfId="0" applyAlignment="1" applyBorder="1" applyFont="1" applyNumberFormat="1">
      <alignment shrinkToFit="0" vertical="top" wrapText="1"/>
    </xf>
    <xf borderId="36" fillId="6" fontId="11" numFmtId="49" xfId="0" applyAlignment="1" applyBorder="1" applyFont="1" applyNumberFormat="1">
      <alignment horizontal="center" shrinkToFit="0" vertical="top" wrapText="1"/>
    </xf>
    <xf borderId="37" fillId="7" fontId="12" numFmtId="164" xfId="0" applyAlignment="1" applyBorder="1" applyFont="1" applyNumberFormat="1">
      <alignment horizontal="center" shrinkToFit="0" vertical="top" wrapText="1"/>
    </xf>
    <xf borderId="38" fillId="7" fontId="12" numFmtId="164" xfId="0" applyAlignment="1" applyBorder="1" applyFont="1" applyNumberFormat="1">
      <alignment horizontal="center" shrinkToFit="0" vertical="center" wrapText="1"/>
    </xf>
    <xf borderId="39" fillId="0" fontId="9" numFmtId="4" xfId="0" applyAlignment="1" applyBorder="1" applyFont="1" applyNumberFormat="1">
      <alignment shrinkToFit="0" vertical="top" wrapText="1"/>
    </xf>
    <xf borderId="40" fillId="0" fontId="9" numFmtId="0" xfId="0" applyAlignment="1" applyBorder="1" applyFont="1">
      <alignment shrinkToFit="0" vertical="top" wrapText="1"/>
    </xf>
    <xf borderId="41" fillId="0" fontId="1" numFmtId="0" xfId="0" applyAlignment="1" applyBorder="1" applyFont="1">
      <alignment shrinkToFit="0" vertical="top" wrapText="1"/>
    </xf>
    <xf borderId="42" fillId="0" fontId="1" numFmtId="0" xfId="0" applyAlignment="1" applyBorder="1" applyFont="1">
      <alignment shrinkToFit="0" vertical="top" wrapText="1"/>
    </xf>
    <xf borderId="43" fillId="6" fontId="11" numFmtId="49" xfId="0" applyAlignment="1" applyBorder="1" applyFont="1" applyNumberFormat="1">
      <alignment horizontal="center" shrinkToFit="0" vertical="center" wrapText="1"/>
    </xf>
    <xf borderId="44" fillId="0" fontId="11" numFmtId="49" xfId="0" applyAlignment="1" applyBorder="1" applyFont="1" applyNumberFormat="1">
      <alignment horizontal="center" shrinkToFit="0" vertical="center" wrapText="1"/>
    </xf>
    <xf borderId="45" fillId="0" fontId="11" numFmtId="49" xfId="0" applyAlignment="1" applyBorder="1" applyFont="1" applyNumberFormat="1">
      <alignment horizontal="center" shrinkToFit="0" vertical="center" wrapText="1"/>
    </xf>
    <xf borderId="46" fillId="0" fontId="11" numFmtId="49" xfId="0" applyAlignment="1" applyBorder="1" applyFont="1" applyNumberFormat="1">
      <alignment horizontal="center" shrinkToFit="0" vertical="center" wrapText="1"/>
    </xf>
    <xf borderId="47" fillId="6" fontId="11" numFmtId="49" xfId="0" applyAlignment="1" applyBorder="1" applyFont="1" applyNumberFormat="1">
      <alignment horizontal="center" shrinkToFit="0" vertical="top" wrapText="1"/>
    </xf>
    <xf borderId="48" fillId="8" fontId="12" numFmtId="164" xfId="0" applyAlignment="1" applyBorder="1" applyFill="1" applyFont="1" applyNumberFormat="1">
      <alignment horizontal="center" shrinkToFit="0" vertical="top" wrapText="1"/>
    </xf>
    <xf borderId="49" fillId="8" fontId="12" numFmtId="164" xfId="0" applyAlignment="1" applyBorder="1" applyFont="1" applyNumberFormat="1">
      <alignment horizontal="center" shrinkToFit="0" vertical="top" wrapText="1"/>
    </xf>
    <xf borderId="48" fillId="8" fontId="12" numFmtId="9" xfId="0" applyAlignment="1" applyBorder="1" applyFont="1" applyNumberFormat="1">
      <alignment horizontal="center" shrinkToFit="0" vertical="top" wrapText="1"/>
    </xf>
    <xf borderId="48" fillId="8" fontId="12" numFmtId="2" xfId="0" applyAlignment="1" applyBorder="1" applyFont="1" applyNumberFormat="1">
      <alignment horizontal="center" shrinkToFit="0" vertical="top" wrapText="1"/>
    </xf>
    <xf borderId="50" fillId="8" fontId="12" numFmtId="2" xfId="0" applyAlignment="1" applyBorder="1" applyFont="1" applyNumberFormat="1">
      <alignment horizontal="center" shrinkToFit="0" vertical="top" wrapText="1"/>
    </xf>
    <xf borderId="17" fillId="0" fontId="1" numFmtId="164" xfId="0" applyAlignment="1" applyBorder="1" applyFont="1" applyNumberFormat="1">
      <alignment shrinkToFit="0" vertical="top" wrapText="1"/>
    </xf>
    <xf borderId="51" fillId="0" fontId="1" numFmtId="164" xfId="0" applyAlignment="1" applyBorder="1" applyFont="1" applyNumberFormat="1">
      <alignment shrinkToFit="0" vertical="top" wrapText="1"/>
    </xf>
    <xf borderId="52" fillId="6" fontId="11" numFmtId="49" xfId="0" applyAlignment="1" applyBorder="1" applyFont="1" applyNumberFormat="1">
      <alignment horizontal="center" shrinkToFit="0" vertical="top" wrapText="1"/>
    </xf>
    <xf borderId="51" fillId="8" fontId="12" numFmtId="164" xfId="0" applyAlignment="1" applyBorder="1" applyFont="1" applyNumberFormat="1">
      <alignment horizontal="center" shrinkToFit="0" vertical="top" wrapText="1"/>
    </xf>
    <xf borderId="18" fillId="8" fontId="12" numFmtId="164" xfId="0" applyAlignment="1" applyBorder="1" applyFont="1" applyNumberFormat="1">
      <alignment horizontal="center" shrinkToFit="0" vertical="top" wrapText="1"/>
    </xf>
    <xf borderId="51" fillId="8" fontId="12" numFmtId="9" xfId="0" applyAlignment="1" applyBorder="1" applyFont="1" applyNumberFormat="1">
      <alignment horizontal="center" shrinkToFit="0" vertical="top" wrapText="1"/>
    </xf>
    <xf borderId="51" fillId="8" fontId="12" numFmtId="2" xfId="0" applyAlignment="1" applyBorder="1" applyFont="1" applyNumberFormat="1">
      <alignment horizontal="center" shrinkToFit="0" vertical="top" wrapText="1"/>
    </xf>
    <xf borderId="53" fillId="8" fontId="12" numFmtId="2" xfId="0" applyAlignment="1" applyBorder="1" applyFont="1" applyNumberFormat="1">
      <alignment horizontal="center" shrinkToFit="0" vertical="top" wrapText="1"/>
    </xf>
    <xf borderId="54" fillId="6" fontId="11" numFmtId="49" xfId="0" applyAlignment="1" applyBorder="1" applyFont="1" applyNumberFormat="1">
      <alignment horizontal="center" shrinkToFit="0" vertical="top" wrapText="1"/>
    </xf>
    <xf borderId="55" fillId="8" fontId="12" numFmtId="164" xfId="0" applyAlignment="1" applyBorder="1" applyFont="1" applyNumberFormat="1">
      <alignment horizontal="center" shrinkToFit="0" vertical="top" wrapText="1"/>
    </xf>
    <xf borderId="56" fillId="8" fontId="12" numFmtId="164" xfId="0" applyAlignment="1" applyBorder="1" applyFont="1" applyNumberFormat="1">
      <alignment horizontal="center" shrinkToFit="0" vertical="top" wrapText="1"/>
    </xf>
    <xf borderId="55" fillId="8" fontId="12" numFmtId="9" xfId="0" applyAlignment="1" applyBorder="1" applyFont="1" applyNumberFormat="1">
      <alignment horizontal="center" shrinkToFit="0" vertical="top" wrapText="1"/>
    </xf>
    <xf borderId="55" fillId="8" fontId="12" numFmtId="2" xfId="0" applyAlignment="1" applyBorder="1" applyFont="1" applyNumberFormat="1">
      <alignment horizontal="center" shrinkToFit="0" vertical="top" wrapText="1"/>
    </xf>
    <xf borderId="57" fillId="8" fontId="12" numFmtId="2" xfId="0" applyAlignment="1" applyBorder="1" applyFont="1" applyNumberFormat="1">
      <alignment horizontal="center" shrinkToFit="0" vertical="top" wrapText="1"/>
    </xf>
    <xf borderId="58" fillId="0" fontId="9" numFmtId="0" xfId="0" applyAlignment="1" applyBorder="1" applyFont="1">
      <alignment shrinkToFit="0" vertical="top" wrapText="1"/>
    </xf>
    <xf borderId="59" fillId="0" fontId="1" numFmtId="0" xfId="0" applyAlignment="1" applyBorder="1" applyFont="1">
      <alignment shrinkToFit="0" vertical="top" wrapText="1"/>
    </xf>
    <xf borderId="60" fillId="0" fontId="1" numFmtId="0" xfId="0" applyAlignment="1" applyBorder="1" applyFont="1">
      <alignment shrinkToFit="0" vertical="top" wrapText="1"/>
    </xf>
    <xf borderId="61" fillId="0" fontId="1" numFmtId="0" xfId="0" applyAlignment="1" applyBorder="1" applyFont="1">
      <alignment shrinkToFit="0" vertical="top" wrapText="1"/>
    </xf>
    <xf borderId="62" fillId="0" fontId="14" numFmtId="0" xfId="0" applyAlignment="1" applyBorder="1" applyFont="1">
      <alignment shrinkToFit="0" vertical="top" wrapText="1"/>
    </xf>
    <xf borderId="63" fillId="0" fontId="14" numFmtId="0" xfId="0" applyAlignment="1" applyBorder="1" applyFont="1">
      <alignment readingOrder="0" shrinkToFit="0" vertical="top" wrapText="1"/>
    </xf>
    <xf borderId="64" fillId="0" fontId="9" numFmtId="0" xfId="0" applyAlignment="1" applyBorder="1" applyFont="1">
      <alignment shrinkToFit="0" vertical="top" wrapText="1"/>
    </xf>
    <xf borderId="51" fillId="0" fontId="1" numFmtId="0" xfId="0" applyAlignment="1" applyBorder="1" applyFont="1">
      <alignment shrinkToFit="0" vertical="top" wrapText="1"/>
    </xf>
    <xf borderId="61" fillId="0" fontId="14" numFmtId="0" xfId="0" applyAlignment="1" applyBorder="1" applyFont="1">
      <alignment shrinkToFit="0" vertical="top" wrapText="1"/>
    </xf>
    <xf borderId="60" fillId="0" fontId="15" numFmtId="0" xfId="0" applyAlignment="1" applyBorder="1" applyFont="1">
      <alignment shrinkToFit="0" vertical="top" wrapText="1"/>
    </xf>
    <xf borderId="29" fillId="4" fontId="11" numFmtId="0" xfId="0" applyAlignment="1" applyBorder="1" applyFont="1">
      <alignment horizontal="center" shrinkToFit="0" vertical="center" wrapText="1"/>
    </xf>
    <xf borderId="31" fillId="5" fontId="12" numFmtId="164" xfId="0" applyAlignment="1" applyBorder="1" applyFont="1" applyNumberFormat="1">
      <alignment horizontal="center" shrinkToFit="0" vertical="center" wrapText="1"/>
    </xf>
    <xf borderId="36" fillId="4" fontId="11" numFmtId="0" xfId="0" applyAlignment="1" applyBorder="1" applyFont="1">
      <alignment horizontal="center" shrinkToFit="0" vertical="center" wrapText="1"/>
    </xf>
    <xf borderId="38" fillId="5" fontId="12" numFmtId="164" xfId="0" applyAlignment="1" applyBorder="1" applyFont="1" applyNumberFormat="1">
      <alignment horizontal="center" shrinkToFit="0" vertical="center" wrapText="1"/>
    </xf>
    <xf borderId="65" fillId="0" fontId="12" numFmtId="164" xfId="0" applyAlignment="1" applyBorder="1" applyFont="1" applyNumberFormat="1">
      <alignment horizontal="center" shrinkToFit="0" vertical="center" wrapText="1"/>
    </xf>
    <xf borderId="66" fillId="0" fontId="9" numFmtId="0" xfId="0" applyAlignment="1" applyBorder="1" applyFont="1">
      <alignment horizontal="center" shrinkToFit="0" vertical="center" wrapText="1"/>
    </xf>
    <xf borderId="28" fillId="0" fontId="1" numFmtId="164" xfId="0" applyAlignment="1" applyBorder="1" applyFont="1" applyNumberFormat="1">
      <alignment horizontal="center" shrinkToFit="0" vertical="center" wrapText="1"/>
    </xf>
    <xf borderId="67" fillId="0" fontId="1" numFmtId="0" xfId="0" applyAlignment="1" applyBorder="1" applyFont="1">
      <alignment shrinkToFit="0" vertical="top" wrapText="1"/>
    </xf>
    <xf borderId="0" fillId="0" fontId="9" numFmtId="0" xfId="0" applyAlignment="1" applyFont="1">
      <alignment shrinkToFit="0" vertical="top" wrapText="1"/>
    </xf>
    <xf borderId="0" fillId="0" fontId="1" numFmtId="164" xfId="0" applyAlignment="1" applyFont="1" applyNumberFormat="1">
      <alignment shrinkToFit="0" vertical="top" wrapText="1"/>
    </xf>
    <xf borderId="38" fillId="7" fontId="12" numFmtId="164" xfId="0" applyAlignment="1" applyBorder="1" applyFont="1" applyNumberFormat="1">
      <alignment horizontal="center" shrinkToFit="0" vertical="top" wrapText="1"/>
    </xf>
    <xf borderId="28" fillId="6" fontId="11" numFmtId="49" xfId="0" applyAlignment="1" applyBorder="1" applyFont="1" applyNumberFormat="1">
      <alignment horizontal="center" shrinkToFit="0" vertical="top" wrapText="1"/>
    </xf>
    <xf borderId="63" fillId="0" fontId="14" numFmtId="0" xfId="0" applyAlignment="1" applyBorder="1" applyFont="1">
      <alignment shrinkToFit="0" vertical="top" wrapText="1"/>
    </xf>
    <xf borderId="9" fillId="0" fontId="6" numFmtId="0" xfId="0" applyAlignment="1" applyBorder="1" applyFont="1">
      <alignment horizontal="center" shrinkToFit="0" vertical="center" wrapText="1"/>
    </xf>
    <xf borderId="68" fillId="5" fontId="12" numFmtId="164" xfId="0" applyAlignment="1" applyBorder="1" applyFont="1" applyNumberFormat="1">
      <alignment horizontal="center" shrinkToFit="0" vertical="center" wrapText="1"/>
    </xf>
    <xf borderId="22" fillId="0" fontId="9" numFmtId="49" xfId="0" applyAlignment="1" applyBorder="1" applyFont="1" applyNumberFormat="1">
      <alignment shrinkToFit="0" vertical="top" wrapText="1"/>
    </xf>
    <xf borderId="0" fillId="0" fontId="1" numFmtId="49" xfId="0" applyAlignment="1" applyFont="1" applyNumberFormat="1">
      <alignment shrinkToFit="0" vertical="top" wrapText="1"/>
    </xf>
    <xf borderId="69" fillId="0" fontId="10" numFmtId="49" xfId="0" applyAlignment="1" applyBorder="1" applyFont="1" applyNumberFormat="1">
      <alignment horizontal="left" shrinkToFit="0" vertical="center" wrapText="1"/>
    </xf>
    <xf borderId="70" fillId="0" fontId="7" numFmtId="0" xfId="0" applyAlignment="1" applyBorder="1" applyFont="1">
      <alignment shrinkToFit="0" vertical="top" wrapText="1"/>
    </xf>
    <xf borderId="71" fillId="0" fontId="7" numFmtId="0" xfId="0" applyAlignment="1" applyBorder="1" applyFont="1">
      <alignment shrinkToFit="0" vertical="top" wrapText="1"/>
    </xf>
    <xf borderId="29" fillId="4" fontId="11" numFmtId="0" xfId="0" applyAlignment="1" applyBorder="1" applyFont="1">
      <alignment horizontal="center" shrinkToFit="0" vertical="bottom" wrapText="1"/>
    </xf>
    <xf borderId="30" fillId="0" fontId="11" numFmtId="49" xfId="0" applyAlignment="1" applyBorder="1" applyFont="1" applyNumberFormat="1">
      <alignment horizontal="center" shrinkToFit="0" vertical="bottom" wrapText="1"/>
    </xf>
    <xf borderId="32" fillId="0" fontId="13" numFmtId="49" xfId="0" applyAlignment="1" applyBorder="1" applyFont="1" applyNumberFormat="1">
      <alignment horizontal="center" shrinkToFit="0" vertical="top" wrapText="1"/>
    </xf>
    <xf borderId="32" fillId="6" fontId="11" numFmtId="49" xfId="0" applyAlignment="1" applyBorder="1" applyFont="1" applyNumberFormat="1">
      <alignment horizontal="center" shrinkToFit="0" vertical="bottom" wrapText="1"/>
    </xf>
    <xf borderId="28" fillId="9" fontId="12" numFmtId="164" xfId="0" applyAlignment="1" applyBorder="1" applyFill="1" applyFont="1" applyNumberFormat="1">
      <alignment horizontal="center" shrinkToFit="0" vertical="bottom" wrapText="1"/>
    </xf>
    <xf borderId="34" fillId="9" fontId="12" numFmtId="164" xfId="0" applyAlignment="1" applyBorder="1" applyFont="1" applyNumberFormat="1">
      <alignment horizontal="center" shrinkToFit="0" vertical="bottom" wrapText="1"/>
    </xf>
    <xf borderId="36" fillId="6" fontId="11" numFmtId="49" xfId="0" applyAlignment="1" applyBorder="1" applyFont="1" applyNumberFormat="1">
      <alignment horizontal="center" shrinkToFit="0" vertical="bottom" wrapText="1"/>
    </xf>
    <xf borderId="37" fillId="9" fontId="12" numFmtId="164" xfId="0" applyAlignment="1" applyBorder="1" applyFont="1" applyNumberFormat="1">
      <alignment horizontal="center" shrinkToFit="0" vertical="bottom" wrapText="1"/>
    </xf>
    <xf borderId="38" fillId="9" fontId="12" numFmtId="164" xfId="0" applyAlignment="1" applyBorder="1" applyFont="1" applyNumberFormat="1">
      <alignment horizontal="center" shrinkToFit="0" vertical="bottom" wrapText="1"/>
    </xf>
    <xf borderId="22" fillId="0" fontId="9" numFmtId="0" xfId="0" applyAlignment="1" applyBorder="1" applyFont="1">
      <alignment shrinkToFit="0" vertical="top" wrapText="1"/>
    </xf>
    <xf borderId="23" fillId="0" fontId="1" numFmtId="0" xfId="0" applyAlignment="1" applyBorder="1" applyFont="1">
      <alignment shrinkToFit="0" vertical="top" wrapText="1"/>
    </xf>
    <xf borderId="29" fillId="6" fontId="11" numFmtId="49" xfId="0" applyAlignment="1" applyBorder="1" applyFont="1" applyNumberFormat="1">
      <alignment horizontal="center" shrinkToFit="0" vertical="center" wrapText="1"/>
    </xf>
    <xf borderId="31" fillId="0" fontId="11" numFmtId="49" xfId="0" applyAlignment="1" applyBorder="1" applyFont="1" applyNumberFormat="1">
      <alignment horizontal="center" shrinkToFit="0" vertical="center" wrapText="1"/>
    </xf>
    <xf borderId="39" fillId="0" fontId="1" numFmtId="0" xfId="0" applyAlignment="1" applyBorder="1" applyFont="1">
      <alignment shrinkToFit="0" vertical="top" wrapText="1"/>
    </xf>
    <xf borderId="32" fillId="6" fontId="11" numFmtId="49" xfId="0" applyAlignment="1" applyBorder="1" applyFont="1" applyNumberFormat="1">
      <alignment horizontal="center" shrinkToFit="0" vertical="center" wrapText="1"/>
    </xf>
    <xf borderId="28" fillId="8" fontId="12" numFmtId="164" xfId="0" applyAlignment="1" applyBorder="1" applyFont="1" applyNumberFormat="1">
      <alignment horizontal="center" shrinkToFit="0" vertical="center" wrapText="1"/>
    </xf>
    <xf borderId="28" fillId="8" fontId="12" numFmtId="9" xfId="0" applyAlignment="1" applyBorder="1" applyFont="1" applyNumberFormat="1">
      <alignment horizontal="center" shrinkToFit="0" vertical="center" wrapText="1"/>
    </xf>
    <xf borderId="28" fillId="8" fontId="12" numFmtId="2" xfId="0" applyAlignment="1" applyBorder="1" applyFont="1" applyNumberFormat="1">
      <alignment horizontal="center" shrinkToFit="0" vertical="center" wrapText="1"/>
    </xf>
    <xf borderId="34" fillId="8" fontId="12" numFmtId="2" xfId="0" applyAlignment="1" applyBorder="1" applyFont="1" applyNumberFormat="1">
      <alignment horizontal="center" shrinkToFit="0" vertical="center" wrapText="1"/>
    </xf>
    <xf borderId="36" fillId="6" fontId="11" numFmtId="49" xfId="0" applyAlignment="1" applyBorder="1" applyFont="1" applyNumberFormat="1">
      <alignment horizontal="center" shrinkToFit="0" vertical="center" wrapText="1"/>
    </xf>
    <xf borderId="37" fillId="8" fontId="12" numFmtId="164" xfId="0" applyAlignment="1" applyBorder="1" applyFont="1" applyNumberFormat="1">
      <alignment horizontal="center" shrinkToFit="0" vertical="center" wrapText="1"/>
    </xf>
    <xf borderId="37" fillId="8" fontId="12" numFmtId="9" xfId="0" applyAlignment="1" applyBorder="1" applyFont="1" applyNumberFormat="1">
      <alignment horizontal="center" shrinkToFit="0" vertical="center" wrapText="1"/>
    </xf>
    <xf borderId="37" fillId="8" fontId="12" numFmtId="2" xfId="0" applyAlignment="1" applyBorder="1" applyFont="1" applyNumberFormat="1">
      <alignment horizontal="center" shrinkToFit="0" vertical="center" wrapText="1"/>
    </xf>
    <xf borderId="38" fillId="8" fontId="12" numFmtId="2" xfId="0" applyAlignment="1" applyBorder="1" applyFont="1" applyNumberFormat="1">
      <alignment horizontal="center" shrinkToFit="0" vertical="center" wrapText="1"/>
    </xf>
    <xf borderId="58" fillId="0" fontId="9" numFmtId="49" xfId="0" applyAlignment="1" applyBorder="1" applyFont="1" applyNumberFormat="1">
      <alignment shrinkToFit="0" vertical="top" wrapText="1"/>
    </xf>
    <xf borderId="9" fillId="0" fontId="1" numFmtId="49" xfId="0" applyAlignment="1" applyBorder="1" applyFont="1" applyNumberFormat="1">
      <alignment shrinkToFit="0" vertical="top" wrapText="1"/>
    </xf>
    <xf borderId="64" fillId="0" fontId="9" numFmtId="49" xfId="0" applyAlignment="1" applyBorder="1" applyFont="1" applyNumberFormat="1">
      <alignment shrinkToFit="0" vertical="top" wrapText="1"/>
    </xf>
    <xf borderId="33" fillId="0" fontId="1" numFmtId="49" xfId="0" applyAlignment="1" applyBorder="1" applyFont="1" applyNumberFormat="1">
      <alignment shrinkToFit="0" vertical="top" wrapText="1"/>
    </xf>
    <xf borderId="72" fillId="10" fontId="16" numFmtId="49" xfId="0" applyAlignment="1" applyBorder="1" applyFill="1" applyFont="1" applyNumberFormat="1">
      <alignment horizontal="center" shrinkToFit="0" vertical="center" wrapText="1"/>
    </xf>
    <xf borderId="73" fillId="0" fontId="7" numFmtId="0" xfId="0" applyAlignment="1" applyBorder="1" applyFont="1">
      <alignment shrinkToFit="0" vertical="top" wrapText="1"/>
    </xf>
    <xf borderId="74" fillId="0" fontId="7" numFmtId="0" xfId="0" applyAlignment="1" applyBorder="1" applyFont="1">
      <alignment shrinkToFit="0" vertical="top" wrapText="1"/>
    </xf>
    <xf borderId="75" fillId="10" fontId="17" numFmtId="165" xfId="0" applyAlignment="1" applyBorder="1" applyFont="1" applyNumberFormat="1">
      <alignment shrinkToFit="0" vertical="top" wrapText="1"/>
    </xf>
    <xf borderId="75" fillId="10" fontId="17" numFmtId="0" xfId="0" applyAlignment="1" applyBorder="1" applyFont="1">
      <alignment shrinkToFit="0" vertical="top" wrapText="1"/>
    </xf>
    <xf borderId="76" fillId="10" fontId="17" numFmtId="0" xfId="0" applyAlignment="1" applyBorder="1" applyFont="1">
      <alignment shrinkToFit="0" vertical="top" wrapText="1"/>
    </xf>
    <xf borderId="76" fillId="11" fontId="17" numFmtId="0" xfId="0" applyAlignment="1" applyBorder="1" applyFill="1" applyFont="1">
      <alignment shrinkToFit="0" vertical="top" wrapText="1"/>
    </xf>
    <xf borderId="76" fillId="12" fontId="17" numFmtId="0" xfId="0" applyAlignment="1" applyBorder="1" applyFill="1" applyFont="1">
      <alignment shrinkToFit="0" vertical="top" wrapText="1"/>
    </xf>
    <xf borderId="77" fillId="10" fontId="17" numFmtId="0" xfId="0" applyAlignment="1" applyBorder="1" applyFont="1">
      <alignment shrinkToFit="0" vertical="top" wrapText="1"/>
    </xf>
    <xf borderId="78" fillId="10" fontId="1" numFmtId="0" xfId="0" applyAlignment="1" applyBorder="1" applyFont="1">
      <alignment shrinkToFit="0" vertical="top" wrapText="1"/>
    </xf>
    <xf borderId="75" fillId="10" fontId="1" numFmtId="0" xfId="0" applyAlignment="1" applyBorder="1" applyFont="1">
      <alignment shrinkToFit="0" vertical="top" wrapText="1"/>
    </xf>
    <xf borderId="79" fillId="10" fontId="1" numFmtId="0" xfId="0" applyAlignment="1" applyBorder="1" applyFont="1">
      <alignment shrinkToFit="0" vertical="top" wrapText="1"/>
    </xf>
    <xf borderId="80" fillId="13" fontId="9" numFmtId="49" xfId="0" applyAlignment="1" applyBorder="1" applyFill="1" applyFont="1" applyNumberFormat="1">
      <alignment horizontal="center" shrinkToFit="0" vertical="top" wrapText="1"/>
    </xf>
    <xf borderId="81" fillId="0" fontId="7" numFmtId="0" xfId="0" applyAlignment="1" applyBorder="1" applyFont="1">
      <alignment shrinkToFit="0" vertical="top" wrapText="1"/>
    </xf>
    <xf borderId="82" fillId="0" fontId="7" numFmtId="0" xfId="0" applyAlignment="1" applyBorder="1" applyFont="1">
      <alignment shrinkToFit="0" vertical="top" wrapText="1"/>
    </xf>
    <xf borderId="80" fillId="14" fontId="9" numFmtId="49" xfId="0" applyAlignment="1" applyBorder="1" applyFill="1" applyFont="1" applyNumberFormat="1">
      <alignment horizontal="center" shrinkToFit="0" vertical="top" wrapText="1"/>
    </xf>
    <xf borderId="83" fillId="0" fontId="7" numFmtId="0" xfId="0" applyAlignment="1" applyBorder="1" applyFont="1">
      <alignment shrinkToFit="0" vertical="top" wrapText="1"/>
    </xf>
    <xf borderId="84" fillId="15" fontId="9" numFmtId="49" xfId="0" applyAlignment="1" applyBorder="1" applyFill="1" applyFont="1" applyNumberFormat="1">
      <alignment horizontal="center" shrinkToFit="0" vertical="center" wrapText="1"/>
    </xf>
    <xf borderId="85" fillId="16" fontId="1" numFmtId="49" xfId="0" applyAlignment="1" applyBorder="1" applyFill="1" applyFont="1" applyNumberFormat="1">
      <alignment horizontal="center" shrinkToFit="0" vertical="center" wrapText="1"/>
    </xf>
    <xf borderId="86" fillId="17" fontId="1" numFmtId="9" xfId="0" applyAlignment="1" applyBorder="1" applyFill="1" applyFont="1" applyNumberFormat="1">
      <alignment horizontal="center" shrinkToFit="0" vertical="center" wrapText="1"/>
    </xf>
    <xf borderId="86" fillId="18" fontId="1" numFmtId="165" xfId="0" applyAlignment="1" applyBorder="1" applyFill="1" applyFont="1" applyNumberFormat="1">
      <alignment horizontal="center" shrinkToFit="0" vertical="center" wrapText="1"/>
    </xf>
    <xf borderId="87" fillId="10" fontId="1" numFmtId="0" xfId="0" applyAlignment="1" applyBorder="1" applyFont="1">
      <alignment shrinkToFit="0" vertical="top" wrapText="1"/>
    </xf>
    <xf borderId="88" fillId="10" fontId="1" numFmtId="0" xfId="0" applyAlignment="1" applyBorder="1" applyFont="1">
      <alignment shrinkToFit="0" vertical="top" wrapText="1"/>
    </xf>
    <xf borderId="89" fillId="19" fontId="1" numFmtId="165" xfId="0" applyAlignment="1" applyBorder="1" applyFill="1" applyFont="1" applyNumberFormat="1">
      <alignment shrinkToFit="0" vertical="top" wrapText="1"/>
    </xf>
    <xf borderId="90" fillId="19" fontId="1" numFmtId="0" xfId="0" applyAlignment="1" applyBorder="1" applyFont="1">
      <alignment shrinkToFit="0" vertical="top" wrapText="1"/>
    </xf>
    <xf borderId="91" fillId="19" fontId="9" numFmtId="165" xfId="0" applyAlignment="1" applyBorder="1" applyFont="1" applyNumberFormat="1">
      <alignment shrinkToFit="0" vertical="top" wrapText="1"/>
    </xf>
    <xf borderId="91" fillId="11" fontId="9" numFmtId="165" xfId="0" applyAlignment="1" applyBorder="1" applyFont="1" applyNumberFormat="1">
      <alignment shrinkToFit="0" vertical="top" wrapText="1"/>
    </xf>
    <xf borderId="91" fillId="19" fontId="9" numFmtId="10" xfId="0" applyAlignment="1" applyBorder="1" applyFont="1" applyNumberFormat="1">
      <alignment shrinkToFit="0" vertical="top" wrapText="1"/>
    </xf>
    <xf borderId="91" fillId="12" fontId="9" numFmtId="166" xfId="0" applyAlignment="1" applyBorder="1" applyFont="1" applyNumberFormat="1">
      <alignment shrinkToFit="0" vertical="top" wrapText="1"/>
    </xf>
    <xf borderId="92" fillId="10" fontId="1" numFmtId="0" xfId="0" applyAlignment="1" applyBorder="1" applyFont="1">
      <alignment shrinkToFit="0" vertical="top" wrapText="1"/>
    </xf>
    <xf borderId="6" fillId="10" fontId="1" numFmtId="0" xfId="0" applyAlignment="1" applyBorder="1" applyFont="1">
      <alignment shrinkToFit="0" vertical="top" wrapText="1"/>
    </xf>
    <xf borderId="93" fillId="10" fontId="1" numFmtId="0" xfId="0" applyAlignment="1" applyBorder="1" applyFont="1">
      <alignment shrinkToFit="0" vertical="top" wrapText="1"/>
    </xf>
    <xf borderId="94" fillId="13" fontId="9" numFmtId="49" xfId="0" applyAlignment="1" applyBorder="1" applyFont="1" applyNumberFormat="1">
      <alignment horizontal="center" shrinkToFit="0" vertical="top" wrapText="1"/>
    </xf>
    <xf borderId="95" fillId="13" fontId="1" numFmtId="0" xfId="0" applyAlignment="1" applyBorder="1" applyFont="1">
      <alignment shrinkToFit="0" vertical="top" wrapText="1"/>
    </xf>
    <xf borderId="96" fillId="13" fontId="1" numFmtId="0" xfId="0" applyAlignment="1" applyBorder="1" applyFont="1">
      <alignment shrinkToFit="0" vertical="top" wrapText="1"/>
    </xf>
    <xf borderId="94" fillId="14" fontId="9" numFmtId="49" xfId="0" applyAlignment="1" applyBorder="1" applyFont="1" applyNumberFormat="1">
      <alignment horizontal="center" shrinkToFit="0" vertical="top" wrapText="1"/>
    </xf>
    <xf borderId="95" fillId="14" fontId="1" numFmtId="0" xfId="0" applyAlignment="1" applyBorder="1" applyFont="1">
      <alignment shrinkToFit="0" vertical="top" wrapText="1"/>
    </xf>
    <xf borderId="96" fillId="14" fontId="1" numFmtId="0" xfId="0" applyAlignment="1" applyBorder="1" applyFont="1">
      <alignment shrinkToFit="0" vertical="top" wrapText="1"/>
    </xf>
    <xf borderId="97" fillId="17" fontId="9" numFmtId="165" xfId="0" applyAlignment="1" applyBorder="1" applyFont="1" applyNumberFormat="1">
      <alignment horizontal="center" shrinkToFit="0" vertical="center" wrapText="1"/>
    </xf>
    <xf borderId="98" fillId="15" fontId="9" numFmtId="49" xfId="0" applyAlignment="1" applyBorder="1" applyFont="1" applyNumberFormat="1">
      <alignment horizontal="left" shrinkToFit="0" vertical="center" wrapText="1"/>
    </xf>
    <xf borderId="99" fillId="12" fontId="9" numFmtId="9" xfId="0" applyAlignment="1" applyBorder="1" applyFont="1" applyNumberFormat="1">
      <alignment horizontal="center" shrinkToFit="0" vertical="center" wrapText="1"/>
    </xf>
    <xf borderId="99" fillId="15" fontId="9" numFmtId="49" xfId="0" applyAlignment="1" applyBorder="1" applyFont="1" applyNumberFormat="1">
      <alignment shrinkToFit="0" vertical="center" wrapText="1"/>
    </xf>
    <xf borderId="68" fillId="20" fontId="9" numFmtId="167" xfId="0" applyAlignment="1" applyBorder="1" applyFill="1" applyFont="1" applyNumberFormat="1">
      <alignment horizontal="center" shrinkToFit="0" vertical="center" wrapText="1"/>
    </xf>
    <xf borderId="100" fillId="15" fontId="9" numFmtId="49" xfId="0" applyAlignment="1" applyBorder="1" applyFont="1" applyNumberFormat="1">
      <alignment horizontal="center" shrinkToFit="0" vertical="center" wrapText="1"/>
    </xf>
    <xf borderId="101" fillId="15" fontId="1" numFmtId="0" xfId="0" applyAlignment="1" applyBorder="1" applyFont="1">
      <alignment shrinkToFit="0" vertical="top" wrapText="1"/>
    </xf>
    <xf borderId="102" fillId="19" fontId="9" numFmtId="165" xfId="0" applyAlignment="1" applyBorder="1" applyFont="1" applyNumberFormat="1">
      <alignment shrinkToFit="0" vertical="top" wrapText="1"/>
    </xf>
    <xf borderId="103" fillId="19" fontId="9" numFmtId="10" xfId="0" applyAlignment="1" applyBorder="1" applyFont="1" applyNumberFormat="1">
      <alignment shrinkToFit="0" vertical="top" wrapText="1"/>
    </xf>
    <xf borderId="91" fillId="13" fontId="9" numFmtId="49" xfId="0" applyAlignment="1" applyBorder="1" applyFont="1" applyNumberFormat="1">
      <alignment shrinkToFit="0" vertical="top" wrapText="1"/>
    </xf>
    <xf borderId="91" fillId="14" fontId="9" numFmtId="49" xfId="0" applyAlignment="1" applyBorder="1" applyFont="1" applyNumberFormat="1">
      <alignment shrinkToFit="0" vertical="top" wrapText="1"/>
    </xf>
    <xf borderId="104" fillId="15" fontId="9" numFmtId="49" xfId="0" applyAlignment="1" applyBorder="1" applyFont="1" applyNumberFormat="1">
      <alignment shrinkToFit="0" vertical="center" wrapText="1"/>
    </xf>
    <xf borderId="105" fillId="15" fontId="9" numFmtId="49" xfId="0" applyAlignment="1" applyBorder="1" applyFont="1" applyNumberFormat="1">
      <alignment shrinkToFit="0" vertical="center" wrapText="1"/>
    </xf>
    <xf borderId="106" fillId="15" fontId="9" numFmtId="49" xfId="0" applyAlignment="1" applyBorder="1" applyFont="1" applyNumberFormat="1">
      <alignment shrinkToFit="0" vertical="center" wrapText="1"/>
    </xf>
    <xf borderId="107" fillId="12" fontId="9" numFmtId="165" xfId="0" applyAlignment="1" applyBorder="1" applyFont="1" applyNumberFormat="1">
      <alignment horizontal="center" shrinkToFit="0" vertical="center" wrapText="1"/>
    </xf>
    <xf borderId="107" fillId="12" fontId="9" numFmtId="165" xfId="0" applyAlignment="1" applyBorder="1" applyFont="1" applyNumberFormat="1">
      <alignment horizontal="center" shrinkToFit="0" vertical="top" wrapText="1"/>
    </xf>
    <xf borderId="108" fillId="15" fontId="9" numFmtId="49" xfId="0" applyAlignment="1" applyBorder="1" applyFont="1" applyNumberFormat="1">
      <alignment shrinkToFit="0" vertical="top" wrapText="1"/>
    </xf>
    <xf borderId="91" fillId="19" fontId="9" numFmtId="49" xfId="0" applyAlignment="1" applyBorder="1" applyFont="1" applyNumberFormat="1">
      <alignment shrinkToFit="0" vertical="top" wrapText="1"/>
    </xf>
    <xf borderId="91" fillId="11" fontId="9" numFmtId="49" xfId="0" applyAlignment="1" applyBorder="1" applyFont="1" applyNumberFormat="1">
      <alignment shrinkToFit="0" vertical="top" wrapText="1"/>
    </xf>
    <xf borderId="91" fillId="12" fontId="9" numFmtId="49" xfId="0" applyAlignment="1" applyBorder="1" applyFont="1" applyNumberFormat="1">
      <alignment shrinkToFit="0" vertical="top" wrapText="1"/>
    </xf>
    <xf borderId="109" fillId="14" fontId="9" numFmtId="49" xfId="0" applyAlignment="1" applyBorder="1" applyFont="1" applyNumberFormat="1">
      <alignment shrinkToFit="0" vertical="top" wrapText="1"/>
    </xf>
    <xf borderId="108" fillId="15" fontId="9" numFmtId="49" xfId="0" applyAlignment="1" applyBorder="1" applyFont="1" applyNumberFormat="1">
      <alignment horizontal="center" shrinkToFit="0" vertical="center" wrapText="1"/>
    </xf>
    <xf borderId="110" fillId="15" fontId="9" numFmtId="49" xfId="0" applyAlignment="1" applyBorder="1" applyFont="1" applyNumberFormat="1">
      <alignment horizontal="center" shrinkToFit="0" vertical="center" wrapText="1"/>
    </xf>
    <xf borderId="111" fillId="15" fontId="9" numFmtId="49" xfId="0" applyAlignment="1" applyBorder="1" applyFont="1" applyNumberFormat="1">
      <alignment horizontal="center" shrinkToFit="0" vertical="center" wrapText="1"/>
    </xf>
    <xf borderId="107" fillId="16" fontId="9" numFmtId="9" xfId="0" applyAlignment="1" applyBorder="1" applyFont="1" applyNumberFormat="1">
      <alignment horizontal="center" shrinkToFit="0" vertical="top" wrapText="1"/>
    </xf>
    <xf borderId="100" fillId="15" fontId="9" numFmtId="9" xfId="0" applyAlignment="1" applyBorder="1" applyFont="1" applyNumberFormat="1">
      <alignment horizontal="center" shrinkToFit="0" vertical="top" wrapText="1"/>
    </xf>
    <xf borderId="103" fillId="15" fontId="9" numFmtId="49" xfId="0" applyAlignment="1" applyBorder="1" applyFont="1" applyNumberFormat="1">
      <alignment shrinkToFit="0" vertical="top" wrapText="1"/>
    </xf>
    <xf borderId="103" fillId="15" fontId="9" numFmtId="9" xfId="0" applyAlignment="1" applyBorder="1" applyFont="1" applyNumberFormat="1">
      <alignment horizontal="center" shrinkToFit="0" vertical="center" wrapText="1"/>
    </xf>
    <xf borderId="91" fillId="12" fontId="9" numFmtId="49" xfId="0" applyAlignment="1" applyBorder="1" applyFont="1" applyNumberFormat="1">
      <alignment horizontal="center" shrinkToFit="0" vertical="center" wrapText="1"/>
    </xf>
    <xf borderId="109" fillId="12" fontId="9" numFmtId="49" xfId="0" applyAlignment="1" applyBorder="1" applyFont="1" applyNumberFormat="1">
      <alignment horizontal="center" shrinkToFit="0" vertical="center" wrapText="1"/>
    </xf>
    <xf borderId="112" fillId="15" fontId="9" numFmtId="49" xfId="0" applyAlignment="1" applyBorder="1" applyFont="1" applyNumberFormat="1">
      <alignment horizontal="center" shrinkToFit="0" vertical="top" wrapText="1"/>
    </xf>
    <xf borderId="112" fillId="15" fontId="9" numFmtId="0" xfId="0" applyAlignment="1" applyBorder="1" applyFont="1">
      <alignment horizontal="center" shrinkToFit="0" vertical="top" wrapText="1"/>
    </xf>
    <xf borderId="103" fillId="15" fontId="9" numFmtId="9" xfId="0" applyAlignment="1" applyBorder="1" applyFont="1" applyNumberFormat="1">
      <alignment horizontal="center" shrinkToFit="0" vertical="top" wrapText="1"/>
    </xf>
    <xf borderId="91" fillId="12" fontId="9" numFmtId="49" xfId="0" applyAlignment="1" applyBorder="1" applyFont="1" applyNumberFormat="1">
      <alignment horizontal="center" shrinkToFit="0" vertical="top" wrapText="1"/>
    </xf>
    <xf borderId="109" fillId="12" fontId="9" numFmtId="49" xfId="0" applyAlignment="1" applyBorder="1" applyFont="1" applyNumberFormat="1">
      <alignment horizontal="center" shrinkToFit="0" vertical="top" wrapText="1"/>
    </xf>
    <xf borderId="112" fillId="18" fontId="9" numFmtId="9" xfId="0" applyAlignment="1" applyBorder="1" applyFont="1" applyNumberFormat="1">
      <alignment horizontal="center" shrinkToFit="0" vertical="center" wrapText="1"/>
    </xf>
    <xf borderId="113" fillId="13" fontId="9" numFmtId="0" xfId="0" applyAlignment="1" applyBorder="1" applyFont="1">
      <alignment shrinkToFit="0" vertical="top" wrapText="1"/>
    </xf>
    <xf borderId="113" fillId="14" fontId="9" numFmtId="0" xfId="0" applyAlignment="1" applyBorder="1" applyFont="1">
      <alignment shrinkToFit="0" vertical="top" wrapText="1"/>
    </xf>
    <xf borderId="114" fillId="14" fontId="9" numFmtId="0" xfId="0" applyAlignment="1" applyBorder="1" applyFont="1">
      <alignment shrinkToFit="0" vertical="top" wrapText="1"/>
    </xf>
    <xf borderId="115" fillId="21" fontId="9" numFmtId="167" xfId="0" applyAlignment="1" applyBorder="1" applyFill="1" applyFont="1" applyNumberFormat="1">
      <alignment horizontal="center" shrinkToFit="0" vertical="center" wrapText="1"/>
    </xf>
    <xf borderId="116" fillId="15" fontId="9" numFmtId="165" xfId="0" applyAlignment="1" applyBorder="1" applyFont="1" applyNumberFormat="1">
      <alignment horizontal="center" shrinkToFit="0" vertical="center" wrapText="1"/>
    </xf>
    <xf borderId="97" fillId="15" fontId="9" numFmtId="165" xfId="0" applyAlignment="1" applyBorder="1" applyFont="1" applyNumberFormat="1">
      <alignment horizontal="center" shrinkToFit="0" vertical="center" wrapText="1"/>
    </xf>
    <xf borderId="107" fillId="16" fontId="9" numFmtId="165" xfId="0" applyAlignment="1" applyBorder="1" applyFont="1" applyNumberFormat="1">
      <alignment horizontal="center" shrinkToFit="0" vertical="center" wrapText="1"/>
    </xf>
    <xf borderId="107" fillId="12" fontId="9" numFmtId="9" xfId="0" applyAlignment="1" applyBorder="1" applyFont="1" applyNumberFormat="1">
      <alignment horizontal="center" shrinkToFit="0" vertical="center" wrapText="1"/>
    </xf>
    <xf borderId="107" fillId="12" fontId="9" numFmtId="9" xfId="0" applyAlignment="1" applyBorder="1" applyFont="1" applyNumberFormat="1">
      <alignment horizontal="center" shrinkToFit="0" vertical="top" wrapText="1"/>
    </xf>
    <xf borderId="117" fillId="15" fontId="9" numFmtId="9" xfId="0" applyAlignment="1" applyBorder="1" applyFont="1" applyNumberFormat="1">
      <alignment shrinkToFit="0" vertical="top" wrapText="1"/>
    </xf>
    <xf borderId="113" fillId="19" fontId="9" numFmtId="165" xfId="0" applyAlignment="1" applyBorder="1" applyFont="1" applyNumberFormat="1">
      <alignment shrinkToFit="0" vertical="top" wrapText="1"/>
    </xf>
    <xf borderId="113" fillId="19" fontId="9" numFmtId="10" xfId="0" applyAlignment="1" applyBorder="1" applyFont="1" applyNumberFormat="1">
      <alignment shrinkToFit="0" vertical="top" wrapText="1"/>
    </xf>
    <xf borderId="113" fillId="11" fontId="9" numFmtId="165" xfId="0" applyAlignment="1" applyBorder="1" applyFont="1" applyNumberFormat="1">
      <alignment shrinkToFit="0" vertical="top" wrapText="1"/>
    </xf>
    <xf borderId="113" fillId="12" fontId="9" numFmtId="166" xfId="0" applyAlignment="1" applyBorder="1" applyFont="1" applyNumberFormat="1">
      <alignment shrinkToFit="0" vertical="top" wrapText="1"/>
    </xf>
    <xf borderId="118" fillId="10" fontId="9" numFmtId="49" xfId="0" applyAlignment="1" applyBorder="1" applyFont="1" applyNumberFormat="1">
      <alignment shrinkToFit="0" vertical="top" wrapText="1"/>
    </xf>
    <xf borderId="119" fillId="10" fontId="1" numFmtId="0" xfId="0" applyAlignment="1" applyBorder="1" applyFont="1">
      <alignment shrinkToFit="0" vertical="top" wrapText="1"/>
    </xf>
    <xf borderId="120" fillId="10" fontId="1" numFmtId="0" xfId="0" applyAlignment="1" applyBorder="1" applyFont="1">
      <alignment shrinkToFit="0" vertical="top" wrapText="1"/>
    </xf>
    <xf borderId="110" fillId="10" fontId="1" numFmtId="0" xfId="0" applyAlignment="1" applyBorder="1" applyFont="1">
      <alignment shrinkToFit="0" vertical="top" wrapText="1"/>
    </xf>
    <xf borderId="110" fillId="10" fontId="1" numFmtId="165" xfId="0" applyAlignment="1" applyBorder="1" applyFont="1" applyNumberFormat="1">
      <alignment shrinkToFit="0" vertical="top" wrapText="1"/>
    </xf>
    <xf borderId="121" fillId="10" fontId="1" numFmtId="165" xfId="0" applyAlignment="1" applyBorder="1" applyFont="1" applyNumberFormat="1">
      <alignment shrinkToFit="0" vertical="top" wrapText="1"/>
    </xf>
    <xf borderId="122" fillId="10" fontId="1" numFmtId="0" xfId="0" applyAlignment="1" applyBorder="1" applyFont="1">
      <alignment shrinkToFit="0" vertical="top" wrapText="1"/>
    </xf>
    <xf borderId="123" fillId="10" fontId="1" numFmtId="9" xfId="0" applyAlignment="1" applyBorder="1" applyFont="1" applyNumberFormat="1">
      <alignment shrinkToFit="0" vertical="top" wrapText="1"/>
    </xf>
    <xf borderId="120" fillId="10" fontId="1" numFmtId="165" xfId="0" applyAlignment="1" applyBorder="1" applyFont="1" applyNumberFormat="1">
      <alignment shrinkToFit="0" vertical="top" wrapText="1"/>
    </xf>
    <xf borderId="120" fillId="10" fontId="1" numFmtId="10" xfId="0" applyAlignment="1" applyBorder="1" applyFont="1" applyNumberFormat="1">
      <alignment shrinkToFit="0" vertical="top" wrapText="1"/>
    </xf>
    <xf borderId="120" fillId="11" fontId="1" numFmtId="165" xfId="0" applyAlignment="1" applyBorder="1" applyFont="1" applyNumberFormat="1">
      <alignment shrinkToFit="0" vertical="top" wrapText="1"/>
    </xf>
    <xf borderId="120" fillId="12" fontId="1" numFmtId="166" xfId="0" applyAlignment="1" applyBorder="1" applyFont="1" applyNumberFormat="1">
      <alignment shrinkToFit="0" vertical="top" wrapText="1"/>
    </xf>
    <xf borderId="124" fillId="10" fontId="9" numFmtId="49" xfId="0" applyAlignment="1" applyBorder="1" applyFont="1" applyNumberFormat="1">
      <alignment shrinkToFit="0" vertical="top" wrapText="1"/>
    </xf>
    <xf borderId="125" fillId="10" fontId="1" numFmtId="0" xfId="0" applyAlignment="1" applyBorder="1" applyFont="1">
      <alignment shrinkToFit="0" vertical="top" wrapText="1"/>
    </xf>
    <xf borderId="91" fillId="10" fontId="1" numFmtId="0" xfId="0" applyAlignment="1" applyBorder="1" applyFont="1">
      <alignment shrinkToFit="0" vertical="top" wrapText="1"/>
    </xf>
    <xf borderId="91" fillId="10" fontId="1" numFmtId="165" xfId="0" applyAlignment="1" applyBorder="1" applyFont="1" applyNumberFormat="1">
      <alignment shrinkToFit="0" vertical="top" wrapText="1"/>
    </xf>
    <xf borderId="126" fillId="10" fontId="1" numFmtId="0" xfId="0" applyAlignment="1" applyBorder="1" applyFont="1">
      <alignment shrinkToFit="0" vertical="top" wrapText="1"/>
    </xf>
    <xf borderId="89" fillId="10" fontId="1" numFmtId="0" xfId="0" applyAlignment="1" applyBorder="1" applyFont="1">
      <alignment shrinkToFit="0" vertical="top" wrapText="1"/>
    </xf>
    <xf borderId="91" fillId="10" fontId="1" numFmtId="9" xfId="0" applyAlignment="1" applyBorder="1" applyFont="1" applyNumberFormat="1">
      <alignment shrinkToFit="0" vertical="top" wrapText="1"/>
    </xf>
    <xf borderId="91" fillId="10" fontId="1" numFmtId="10" xfId="0" applyAlignment="1" applyBorder="1" applyFont="1" applyNumberFormat="1">
      <alignment shrinkToFit="0" vertical="top" wrapText="1"/>
    </xf>
    <xf borderId="91" fillId="11" fontId="1" numFmtId="165" xfId="0" applyAlignment="1" applyBorder="1" applyFont="1" applyNumberFormat="1">
      <alignment shrinkToFit="0" vertical="top" wrapText="1"/>
    </xf>
    <xf borderId="91" fillId="12" fontId="1" numFmtId="166" xfId="0" applyAlignment="1" applyBorder="1" applyFont="1" applyNumberFormat="1">
      <alignment shrinkToFit="0" vertical="top" wrapText="1"/>
    </xf>
    <xf borderId="91" fillId="10" fontId="2" numFmtId="49" xfId="0" applyAlignment="1" applyBorder="1" applyFont="1" applyNumberFormat="1">
      <alignment horizontal="center" shrinkToFit="0" vertical="center" wrapText="1"/>
    </xf>
    <xf borderId="94" fillId="10" fontId="1" numFmtId="165" xfId="0" applyAlignment="1" applyBorder="1" applyFont="1" applyNumberFormat="1">
      <alignment shrinkToFit="0" vertical="top" wrapText="1"/>
    </xf>
    <xf borderId="95" fillId="10" fontId="1" numFmtId="165" xfId="0" applyAlignment="1" applyBorder="1" applyFont="1" applyNumberFormat="1">
      <alignment shrinkToFit="0" vertical="top" wrapText="1"/>
    </xf>
    <xf borderId="95" fillId="10" fontId="1" numFmtId="168" xfId="0" applyAlignment="1" applyBorder="1" applyFont="1" applyNumberFormat="1">
      <alignment shrinkToFit="0" vertical="top" wrapText="1"/>
    </xf>
    <xf borderId="95" fillId="10" fontId="1" numFmtId="0" xfId="0" applyAlignment="1" applyBorder="1" applyFont="1">
      <alignment shrinkToFit="0" vertical="top" wrapText="1"/>
    </xf>
    <xf borderId="95" fillId="10" fontId="1" numFmtId="9" xfId="0" applyAlignment="1" applyBorder="1" applyFont="1" applyNumberFormat="1">
      <alignment shrinkToFit="0" vertical="top" wrapText="1"/>
    </xf>
    <xf borderId="95" fillId="22" fontId="1" numFmtId="165" xfId="0" applyAlignment="1" applyBorder="1" applyFill="1" applyFont="1" applyNumberFormat="1">
      <alignment shrinkToFit="0" vertical="top" wrapText="1"/>
    </xf>
    <xf borderId="95" fillId="18" fontId="1" numFmtId="165" xfId="0" applyAlignment="1" applyBorder="1" applyFont="1" applyNumberFormat="1">
      <alignment shrinkToFit="0" vertical="top" wrapText="1"/>
    </xf>
    <xf borderId="91" fillId="10" fontId="18" numFmtId="49" xfId="0" applyAlignment="1" applyBorder="1" applyFont="1" applyNumberFormat="1">
      <alignment horizontal="center" shrinkToFit="0" vertical="center" wrapText="1"/>
    </xf>
    <xf borderId="91" fillId="10" fontId="1" numFmtId="2" xfId="0" applyAlignment="1" applyBorder="1" applyFont="1" applyNumberFormat="1">
      <alignment shrinkToFit="0" vertical="top" wrapText="1"/>
    </xf>
    <xf borderId="91" fillId="10" fontId="1" numFmtId="169" xfId="0" applyAlignment="1" applyBorder="1" applyFont="1" applyNumberFormat="1">
      <alignment shrinkToFit="0" vertical="top" wrapText="1"/>
    </xf>
    <xf borderId="91" fillId="10" fontId="1" numFmtId="168" xfId="0" applyAlignment="1" applyBorder="1" applyFont="1" applyNumberFormat="1">
      <alignment shrinkToFit="0" vertical="top" wrapText="1"/>
    </xf>
    <xf borderId="91" fillId="22" fontId="1" numFmtId="165" xfId="0" applyAlignment="1" applyBorder="1" applyFont="1" applyNumberFormat="1">
      <alignment shrinkToFit="0" vertical="top" wrapText="1"/>
    </xf>
    <xf borderId="91" fillId="18" fontId="1" numFmtId="165" xfId="0" applyAlignment="1" applyBorder="1" applyFont="1" applyNumberFormat="1">
      <alignment shrinkToFit="0" vertical="top" wrapText="1"/>
    </xf>
    <xf borderId="91" fillId="12" fontId="1" numFmtId="165" xfId="0" applyAlignment="1" applyBorder="1" applyFont="1" applyNumberFormat="1">
      <alignment shrinkToFit="0" vertical="top" wrapText="1"/>
    </xf>
    <xf borderId="124" fillId="10" fontId="9" numFmtId="49" xfId="0" applyAlignment="1" applyBorder="1" applyFont="1" applyNumberFormat="1">
      <alignment shrinkToFit="0" vertical="top" wrapText="0"/>
    </xf>
    <xf borderId="125" fillId="10" fontId="1" numFmtId="0" xfId="0" applyAlignment="1" applyBorder="1" applyFont="1">
      <alignment shrinkToFit="0" vertical="top" wrapText="0"/>
    </xf>
    <xf borderId="91" fillId="10" fontId="1" numFmtId="0" xfId="0" applyAlignment="1" applyBorder="1" applyFont="1">
      <alignment shrinkToFit="0" vertical="top" wrapText="0"/>
    </xf>
    <xf borderId="124" fillId="23" fontId="9" numFmtId="49" xfId="0" applyAlignment="1" applyBorder="1" applyFill="1" applyFont="1" applyNumberFormat="1">
      <alignment shrinkToFit="0" vertical="top" wrapText="0"/>
    </xf>
    <xf borderId="125" fillId="23" fontId="1" numFmtId="0" xfId="0" applyAlignment="1" applyBorder="1" applyFont="1">
      <alignment shrinkToFit="0" vertical="top" wrapText="0"/>
    </xf>
    <xf borderId="91" fillId="23" fontId="1" numFmtId="0" xfId="0" applyAlignment="1" applyBorder="1" applyFont="1">
      <alignment shrinkToFit="0" vertical="top" wrapText="0"/>
    </xf>
    <xf borderId="91" fillId="10" fontId="1" numFmtId="9" xfId="0" applyAlignment="1" applyBorder="1" applyFont="1" applyNumberFormat="1">
      <alignment shrinkToFit="0" vertical="top" wrapText="0"/>
    </xf>
    <xf borderId="91" fillId="10" fontId="1" numFmtId="49" xfId="0" applyAlignment="1" applyBorder="1" applyFont="1" applyNumberFormat="1">
      <alignment shrinkToFit="0" vertical="top" wrapText="0"/>
    </xf>
    <xf borderId="91" fillId="23" fontId="1" numFmtId="49" xfId="0" applyAlignment="1" applyBorder="1" applyFont="1" applyNumberFormat="1">
      <alignment shrinkToFit="0" vertical="top" wrapText="0"/>
    </xf>
    <xf borderId="91" fillId="10" fontId="11" numFmtId="165" xfId="0" applyAlignment="1" applyBorder="1" applyFont="1" applyNumberFormat="1">
      <alignment shrinkToFit="0" vertical="top" wrapText="1"/>
    </xf>
    <xf borderId="91" fillId="11" fontId="11" numFmtId="165" xfId="0" applyAlignment="1" applyBorder="1" applyFont="1" applyNumberFormat="1">
      <alignment shrinkToFit="0" vertical="top" wrapText="1"/>
    </xf>
    <xf borderId="91" fillId="12" fontId="18" numFmtId="165" xfId="0" applyAlignment="1" applyBorder="1" applyFont="1" applyNumberFormat="1">
      <alignment shrinkToFit="0" vertical="top" wrapText="1"/>
    </xf>
    <xf borderId="91" fillId="11" fontId="18" numFmtId="165" xfId="0" applyAlignment="1" applyBorder="1" applyFont="1" applyNumberFormat="1">
      <alignment shrinkToFit="0" vertical="top" wrapText="1"/>
    </xf>
    <xf borderId="91" fillId="12" fontId="1" numFmtId="10" xfId="0" applyAlignment="1" applyBorder="1" applyFont="1" applyNumberFormat="1">
      <alignment shrinkToFit="0" vertical="top" wrapText="1"/>
    </xf>
    <xf borderId="91" fillId="10" fontId="19" numFmtId="165" xfId="0" applyAlignment="1" applyBorder="1" applyFont="1" applyNumberFormat="1">
      <alignment shrinkToFit="0" vertical="top" wrapText="1"/>
    </xf>
    <xf borderId="127" fillId="10" fontId="1" numFmtId="0" xfId="0" applyAlignment="1" applyBorder="1" applyFont="1">
      <alignment shrinkToFit="0" vertical="top" wrapText="0"/>
    </xf>
    <xf borderId="128" fillId="10" fontId="1" numFmtId="0" xfId="0" applyAlignment="1" applyBorder="1" applyFont="1">
      <alignment shrinkToFit="0" vertical="top" wrapText="0"/>
    </xf>
    <xf borderId="128" fillId="10" fontId="1" numFmtId="165" xfId="0" applyAlignment="1" applyBorder="1" applyFont="1" applyNumberFormat="1">
      <alignment shrinkToFit="0" vertical="top" wrapText="0"/>
    </xf>
    <xf borderId="128" fillId="11" fontId="1" numFmtId="165" xfId="0" applyAlignment="1" applyBorder="1" applyFont="1" applyNumberFormat="1">
      <alignment shrinkToFit="0" vertical="top" wrapText="0"/>
    </xf>
    <xf borderId="128" fillId="12" fontId="1" numFmtId="0" xfId="0" applyAlignment="1" applyBorder="1" applyFont="1">
      <alignment shrinkToFit="0" vertical="top" wrapText="0"/>
    </xf>
    <xf borderId="129" fillId="10" fontId="1" numFmtId="0" xfId="0" applyAlignment="1" applyBorder="1" applyFont="1">
      <alignment shrinkToFit="0" vertical="top" wrapText="0"/>
    </xf>
    <xf borderId="130" fillId="10" fontId="1" numFmtId="0" xfId="0" applyAlignment="1" applyBorder="1" applyFont="1">
      <alignment shrinkToFit="0" vertical="top" wrapText="1"/>
    </xf>
    <xf borderId="130" fillId="10" fontId="1" numFmtId="0" xfId="0" applyAlignment="1" applyBorder="1" applyFont="1">
      <alignment shrinkToFit="0" vertical="top" wrapText="0"/>
    </xf>
    <xf borderId="6" fillId="10" fontId="1" numFmtId="0" xfId="0" applyAlignment="1" applyBorder="1" applyFont="1">
      <alignment shrinkToFit="0" vertical="top" wrapText="0"/>
    </xf>
    <xf borderId="6" fillId="10" fontId="1" numFmtId="165" xfId="0" applyAlignment="1" applyBorder="1" applyFont="1" applyNumberFormat="1">
      <alignment shrinkToFit="0" vertical="top" wrapText="0"/>
    </xf>
    <xf borderId="6" fillId="11" fontId="1" numFmtId="165" xfId="0" applyAlignment="1" applyBorder="1" applyFont="1" applyNumberFormat="1">
      <alignment shrinkToFit="0" vertical="top" wrapText="0"/>
    </xf>
    <xf borderId="6" fillId="12" fontId="1" numFmtId="0" xfId="0" applyAlignment="1" applyBorder="1" applyFont="1">
      <alignment shrinkToFit="0" vertical="top" wrapText="0"/>
    </xf>
    <xf borderId="93" fillId="10" fontId="1" numFmtId="0" xfId="0" applyAlignment="1" applyBorder="1" applyFont="1">
      <alignment shrinkToFit="0" vertical="top" wrapText="0"/>
    </xf>
    <xf borderId="91" fillId="12" fontId="1" numFmtId="49" xfId="0" applyAlignment="1" applyBorder="1" applyFont="1" applyNumberFormat="1">
      <alignment horizontal="center" shrinkToFit="0" vertical="center" wrapText="1"/>
    </xf>
    <xf borderId="109" fillId="12" fontId="1" numFmtId="49" xfId="0" applyAlignment="1" applyBorder="1" applyFont="1" applyNumberFormat="1">
      <alignment horizontal="center" shrinkToFit="0" vertical="center" wrapText="1"/>
    </xf>
    <xf borderId="131" fillId="10" fontId="2" numFmtId="49" xfId="0" applyAlignment="1" applyBorder="1" applyFont="1" applyNumberFormat="1">
      <alignment horizontal="center" shrinkToFit="0" vertical="center" wrapText="0"/>
    </xf>
    <xf borderId="76" fillId="10" fontId="1" numFmtId="0" xfId="0" applyAlignment="1" applyBorder="1" applyFont="1">
      <alignment shrinkToFit="0" vertical="top" wrapText="1"/>
    </xf>
    <xf borderId="75" fillId="10" fontId="1" numFmtId="0" xfId="0" applyAlignment="1" applyBorder="1" applyFont="1">
      <alignment shrinkToFit="0" vertical="top" wrapText="0"/>
    </xf>
    <xf borderId="91" fillId="24" fontId="9" numFmtId="0" xfId="0" applyAlignment="1" applyBorder="1" applyFill="1" applyFont="1">
      <alignment shrinkToFit="0" vertical="top" wrapText="1"/>
    </xf>
    <xf borderId="80" fillId="24" fontId="9" numFmtId="49" xfId="0" applyAlignment="1" applyBorder="1" applyFont="1" applyNumberFormat="1">
      <alignment shrinkToFit="0" vertical="top" wrapText="1"/>
    </xf>
    <xf borderId="91" fillId="24" fontId="9" numFmtId="10" xfId="0" applyAlignment="1" applyBorder="1" applyFont="1" applyNumberFormat="1">
      <alignment shrinkToFit="0" vertical="top" wrapText="1"/>
    </xf>
    <xf borderId="91" fillId="24" fontId="9" numFmtId="165" xfId="0" applyAlignment="1" applyBorder="1" applyFont="1" applyNumberFormat="1">
      <alignment shrinkToFit="0" vertical="top" wrapText="1"/>
    </xf>
    <xf borderId="91" fillId="24" fontId="9" numFmtId="166" xfId="0" applyAlignment="1" applyBorder="1" applyFont="1" applyNumberFormat="1">
      <alignment shrinkToFit="0" vertical="top" wrapText="1"/>
    </xf>
    <xf borderId="92" fillId="10" fontId="1" numFmtId="0" xfId="0" applyAlignment="1" applyBorder="1" applyFont="1">
      <alignment shrinkToFit="0" vertical="top" wrapText="0"/>
    </xf>
    <xf borderId="91" fillId="24" fontId="9" numFmtId="49" xfId="0" applyAlignment="1" applyBorder="1" applyFont="1" applyNumberFormat="1">
      <alignment shrinkToFit="0" vertical="top" wrapText="1"/>
    </xf>
    <xf borderId="132" fillId="24" fontId="9" numFmtId="9" xfId="0" applyAlignment="1" applyBorder="1" applyFont="1" applyNumberFormat="1">
      <alignment horizontal="center" shrinkToFit="0" vertical="top" wrapText="1"/>
    </xf>
    <xf borderId="133" fillId="24" fontId="9" numFmtId="49" xfId="0" applyAlignment="1" applyBorder="1" applyFont="1" applyNumberFormat="1">
      <alignment horizontal="center" shrinkToFit="0" vertical="top" wrapText="1"/>
    </xf>
    <xf borderId="113" fillId="24" fontId="9" numFmtId="0" xfId="0" applyAlignment="1" applyBorder="1" applyFont="1">
      <alignment shrinkToFit="0" vertical="top" wrapText="1"/>
    </xf>
    <xf borderId="113" fillId="24" fontId="9" numFmtId="165" xfId="0" applyAlignment="1" applyBorder="1" applyFont="1" applyNumberFormat="1">
      <alignment shrinkToFit="0" vertical="top" wrapText="1"/>
    </xf>
    <xf borderId="90" fillId="24" fontId="9" numFmtId="165" xfId="0" applyAlignment="1" applyBorder="1" applyFont="1" applyNumberFormat="1">
      <alignment horizontal="center" shrinkToFit="0" vertical="top" wrapText="1"/>
    </xf>
    <xf borderId="113" fillId="24" fontId="9" numFmtId="9" xfId="0" applyAlignment="1" applyBorder="1" applyFont="1" applyNumberFormat="1">
      <alignment shrinkToFit="0" vertical="top" wrapText="1"/>
    </xf>
    <xf borderId="113" fillId="24" fontId="9" numFmtId="10" xfId="0" applyAlignment="1" applyBorder="1" applyFont="1" applyNumberFormat="1">
      <alignment shrinkToFit="0" vertical="top" wrapText="1"/>
    </xf>
    <xf borderId="113" fillId="24" fontId="9" numFmtId="166" xfId="0" applyAlignment="1" applyBorder="1" applyFont="1" applyNumberFormat="1">
      <alignment shrinkToFit="0" vertical="top" wrapText="1"/>
    </xf>
    <xf borderId="134" fillId="10" fontId="1" numFmtId="165" xfId="0" applyAlignment="1" applyBorder="1" applyFont="1" applyNumberFormat="1">
      <alignment shrinkToFit="0" vertical="top" wrapText="1"/>
    </xf>
    <xf borderId="128" fillId="10" fontId="1" numFmtId="0" xfId="0" applyAlignment="1" applyBorder="1" applyFont="1">
      <alignment shrinkToFit="0" vertical="top" wrapText="1"/>
    </xf>
    <xf borderId="120" fillId="10" fontId="1" numFmtId="166" xfId="0" applyAlignment="1" applyBorder="1" applyFont="1" applyNumberFormat="1">
      <alignment shrinkToFit="0" vertical="top" wrapText="1"/>
    </xf>
    <xf borderId="90" fillId="10" fontId="1" numFmtId="0" xfId="0" applyAlignment="1" applyBorder="1" applyFont="1">
      <alignment shrinkToFit="0" vertical="top" wrapText="1"/>
    </xf>
    <xf borderId="91" fillId="10" fontId="1" numFmtId="166" xfId="0" applyAlignment="1" applyBorder="1" applyFont="1" applyNumberFormat="1">
      <alignment shrinkToFit="0" vertical="top" wrapText="1"/>
    </xf>
    <xf borderId="92" fillId="13" fontId="1" numFmtId="0" xfId="0" applyAlignment="1" applyBorder="1" applyFont="1">
      <alignment shrinkToFit="0" vertical="top" wrapText="0"/>
    </xf>
    <xf borderId="6" fillId="13" fontId="1" numFmtId="0" xfId="0" applyAlignment="1" applyBorder="1" applyFont="1">
      <alignment shrinkToFit="0" vertical="top" wrapText="0"/>
    </xf>
    <xf borderId="125" fillId="25" fontId="1" numFmtId="0" xfId="0" applyAlignment="1" applyBorder="1" applyFill="1" applyFont="1">
      <alignment shrinkToFit="0" vertical="top" wrapText="0"/>
    </xf>
    <xf borderId="91" fillId="25" fontId="1" numFmtId="0" xfId="0" applyAlignment="1" applyBorder="1" applyFont="1">
      <alignment shrinkToFit="0" vertical="top" wrapText="0"/>
    </xf>
    <xf borderId="91" fillId="25" fontId="1" numFmtId="9" xfId="0" applyAlignment="1" applyBorder="1" applyFont="1" applyNumberFormat="1">
      <alignment shrinkToFit="0" vertical="top" wrapText="0"/>
    </xf>
    <xf borderId="91" fillId="25" fontId="1" numFmtId="49" xfId="0" applyAlignment="1" applyBorder="1" applyFont="1" applyNumberFormat="1">
      <alignment shrinkToFit="0" vertical="top" wrapText="0"/>
    </xf>
    <xf borderId="124" fillId="26" fontId="9" numFmtId="49" xfId="0" applyAlignment="1" applyBorder="1" applyFill="1" applyFont="1" applyNumberFormat="1">
      <alignment shrinkToFit="0" vertical="top" wrapText="0"/>
    </xf>
    <xf borderId="125" fillId="26" fontId="1" numFmtId="0" xfId="0" applyAlignment="1" applyBorder="1" applyFont="1">
      <alignment shrinkToFit="0" vertical="top" wrapText="0"/>
    </xf>
    <xf borderId="91" fillId="26" fontId="1" numFmtId="0" xfId="0" applyAlignment="1" applyBorder="1" applyFont="1">
      <alignment shrinkToFit="0" vertical="top" wrapText="0"/>
    </xf>
    <xf borderId="91" fillId="26" fontId="1" numFmtId="49" xfId="0" applyAlignment="1" applyBorder="1" applyFont="1" applyNumberFormat="1">
      <alignment shrinkToFit="0" vertical="top" wrapText="0"/>
    </xf>
    <xf borderId="91" fillId="26" fontId="1" numFmtId="9" xfId="0" applyAlignment="1" applyBorder="1" applyFont="1" applyNumberFormat="1">
      <alignment shrinkToFit="0" vertical="top" wrapText="0"/>
    </xf>
    <xf borderId="91" fillId="10" fontId="11" numFmtId="10" xfId="0" applyAlignment="1" applyBorder="1" applyFont="1" applyNumberFormat="1">
      <alignment shrinkToFit="0" vertical="top" wrapText="1"/>
    </xf>
    <xf borderId="91" fillId="10" fontId="11" numFmtId="166" xfId="0" applyAlignment="1" applyBorder="1" applyFont="1" applyNumberFormat="1">
      <alignment shrinkToFit="0" vertical="top" wrapText="1"/>
    </xf>
    <xf borderId="92" fillId="26" fontId="1" numFmtId="0" xfId="0" applyAlignment="1" applyBorder="1" applyFont="1">
      <alignment shrinkToFit="0" vertical="top" wrapText="0"/>
    </xf>
    <xf borderId="6" fillId="26" fontId="1" numFmtId="0" xfId="0" applyAlignment="1" applyBorder="1" applyFont="1">
      <alignment shrinkToFit="0" vertical="top" wrapText="0"/>
    </xf>
    <xf borderId="91" fillId="10" fontId="2" numFmtId="165" xfId="0" applyAlignment="1" applyBorder="1" applyFont="1" applyNumberFormat="1">
      <alignment shrinkToFit="0" vertical="top" wrapText="1"/>
    </xf>
    <xf borderId="91" fillId="10" fontId="2" numFmtId="10" xfId="0" applyAlignment="1" applyBorder="1" applyFont="1" applyNumberFormat="1">
      <alignment shrinkToFit="0" vertical="top" wrapText="1"/>
    </xf>
    <xf borderId="91" fillId="10" fontId="2" numFmtId="166" xfId="0" applyAlignment="1" applyBorder="1" applyFont="1" applyNumberFormat="1">
      <alignment shrinkToFit="0" vertical="top" wrapText="1"/>
    </xf>
    <xf borderId="91" fillId="10" fontId="11" numFmtId="9" xfId="0" applyAlignment="1" applyBorder="1" applyFont="1" applyNumberFormat="1">
      <alignment shrinkToFit="0" vertical="top" wrapText="1"/>
    </xf>
    <xf borderId="91" fillId="10" fontId="2" numFmtId="9" xfId="0" applyAlignment="1" applyBorder="1" applyFont="1" applyNumberFormat="1">
      <alignment shrinkToFit="0" vertical="top" wrapText="1"/>
    </xf>
    <xf borderId="91" fillId="27" fontId="1" numFmtId="9" xfId="0" applyAlignment="1" applyBorder="1" applyFill="1" applyFont="1" applyNumberFormat="1">
      <alignment shrinkToFit="0" vertical="top" wrapText="1"/>
    </xf>
    <xf borderId="91" fillId="27" fontId="1" numFmtId="165" xfId="0" applyAlignment="1" applyBorder="1" applyFont="1" applyNumberFormat="1">
      <alignment shrinkToFit="0" vertical="top" wrapText="1"/>
    </xf>
    <xf borderId="91" fillId="24" fontId="9" numFmtId="49" xfId="0" applyAlignment="1" applyBorder="1" applyFont="1" applyNumberFormat="1">
      <alignment horizontal="center" shrinkToFit="0" vertical="top" wrapText="1"/>
    </xf>
    <xf borderId="113" fillId="24" fontId="9" numFmtId="164" xfId="0" applyAlignment="1" applyBorder="1" applyFont="1" applyNumberFormat="1">
      <alignment shrinkToFit="0" vertical="top" wrapText="1"/>
    </xf>
    <xf borderId="113" fillId="24" fontId="9" numFmtId="49" xfId="0" applyAlignment="1" applyBorder="1" applyFont="1" applyNumberFormat="1">
      <alignment shrinkToFit="0" vertical="top" wrapText="1"/>
    </xf>
    <xf borderId="94" fillId="10" fontId="1" numFmtId="0" xfId="0" applyAlignment="1" applyBorder="1" applyFont="1">
      <alignment shrinkToFit="0" vertical="top" wrapText="1"/>
    </xf>
    <xf borderId="96" fillId="10" fontId="1" numFmtId="0" xfId="0" applyAlignment="1" applyBorder="1" applyFont="1">
      <alignment shrinkToFit="0" vertical="top" wrapText="1"/>
    </xf>
    <xf borderId="91" fillId="10" fontId="1" numFmtId="49" xfId="0" applyAlignment="1" applyBorder="1" applyFont="1" applyNumberFormat="1">
      <alignment shrinkToFit="0" vertical="top" wrapText="1"/>
    </xf>
    <xf borderId="91" fillId="24" fontId="9" numFmtId="9" xfId="0" applyAlignment="1" applyBorder="1" applyFont="1" applyNumberFormat="1">
      <alignment shrinkToFit="0" vertical="top" wrapText="1"/>
    </xf>
    <xf borderId="72" fillId="10" fontId="6" numFmtId="49" xfId="0" applyAlignment="1" applyBorder="1" applyFont="1" applyNumberFormat="1">
      <alignment horizontal="center" shrinkToFit="0" vertical="center" wrapText="1"/>
    </xf>
    <xf borderId="75" fillId="10" fontId="20" numFmtId="165" xfId="0" applyAlignment="1" applyBorder="1" applyFont="1" applyNumberFormat="1">
      <alignment shrinkToFit="0" vertical="top" wrapText="1"/>
    </xf>
    <xf borderId="75" fillId="10" fontId="20" numFmtId="0" xfId="0" applyAlignment="1" applyBorder="1" applyFont="1">
      <alignment shrinkToFit="0" vertical="top" wrapText="1"/>
    </xf>
    <xf borderId="76" fillId="10" fontId="20" numFmtId="0" xfId="0" applyAlignment="1" applyBorder="1" applyFont="1">
      <alignment shrinkToFit="0" vertical="top" wrapText="1"/>
    </xf>
    <xf borderId="76" fillId="11" fontId="20" numFmtId="0" xfId="0" applyAlignment="1" applyBorder="1" applyFont="1">
      <alignment shrinkToFit="0" vertical="top" wrapText="1"/>
    </xf>
    <xf borderId="76" fillId="12" fontId="20" numFmtId="0" xfId="0" applyAlignment="1" applyBorder="1" applyFont="1">
      <alignment shrinkToFit="0" vertical="top" wrapText="1"/>
    </xf>
    <xf borderId="77" fillId="10" fontId="20" numFmtId="0" xfId="0" applyAlignment="1" applyBorder="1" applyFont="1">
      <alignment shrinkToFit="0" vertical="top" wrapText="1"/>
    </xf>
    <xf borderId="135" fillId="10" fontId="1" numFmtId="0" xfId="0" applyAlignment="1" applyBorder="1" applyFont="1">
      <alignment shrinkToFit="0" vertical="top" wrapText="1"/>
    </xf>
    <xf borderId="98" fillId="15" fontId="9" numFmtId="49" xfId="0" applyAlignment="1" applyBorder="1" applyFont="1" applyNumberFormat="1">
      <alignment horizontal="center" shrinkToFit="0" vertical="center" wrapText="1"/>
    </xf>
    <xf borderId="99" fillId="15" fontId="9" numFmtId="49" xfId="0" applyAlignment="1" applyBorder="1" applyFont="1" applyNumberFormat="1">
      <alignment horizontal="center" shrinkToFit="0" vertical="center" wrapText="1"/>
    </xf>
    <xf borderId="112" fillId="15" fontId="9" numFmtId="49" xfId="0" applyAlignment="1" applyBorder="1" applyFont="1" applyNumberFormat="1">
      <alignment horizontal="center" shrinkToFit="0" vertical="center" wrapText="1"/>
    </xf>
    <xf borderId="105" fillId="15" fontId="9" numFmtId="166" xfId="0" applyAlignment="1" applyBorder="1" applyFont="1" applyNumberFormat="1">
      <alignment shrinkToFit="0" vertical="top" wrapText="1"/>
    </xf>
    <xf borderId="105" fillId="15" fontId="9" numFmtId="49" xfId="0" applyAlignment="1" applyBorder="1" applyFont="1" applyNumberFormat="1">
      <alignment shrinkToFit="0" vertical="top" wrapText="1"/>
    </xf>
    <xf borderId="106" fillId="15" fontId="9" numFmtId="49" xfId="0" applyAlignment="1" applyBorder="1" applyFont="1" applyNumberFormat="1">
      <alignment shrinkToFit="0" vertical="top" wrapText="1"/>
    </xf>
    <xf borderId="107" fillId="16" fontId="9" numFmtId="165" xfId="0" applyAlignment="1" applyBorder="1" applyFont="1" applyNumberFormat="1">
      <alignment horizontal="center" shrinkToFit="0" vertical="top" wrapText="1"/>
    </xf>
    <xf borderId="107" fillId="15" fontId="9" numFmtId="9" xfId="0" applyAlignment="1" applyBorder="1" applyFont="1" applyNumberFormat="1">
      <alignment horizontal="center" shrinkToFit="0" vertical="top" wrapText="1"/>
    </xf>
    <xf borderId="91" fillId="16" fontId="9" numFmtId="49" xfId="0" applyAlignment="1" applyBorder="1" applyFont="1" applyNumberFormat="1">
      <alignment horizontal="center" shrinkToFit="0" vertical="top" wrapText="1"/>
    </xf>
    <xf borderId="109" fillId="16" fontId="9" numFmtId="49" xfId="0" applyAlignment="1" applyBorder="1" applyFont="1" applyNumberFormat="1">
      <alignment horizontal="center" shrinkToFit="0" vertical="top" wrapText="1"/>
    </xf>
    <xf borderId="115" fillId="16" fontId="9" numFmtId="167" xfId="0" applyAlignment="1" applyBorder="1" applyFont="1" applyNumberFormat="1">
      <alignment horizontal="center" shrinkToFit="0" vertical="center" wrapText="1"/>
    </xf>
    <xf borderId="107" fillId="15" fontId="9" numFmtId="165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28</xdr:col>
      <xdr:colOff>428625</xdr:colOff>
      <xdr:row>21</xdr:row>
      <xdr:rowOff>28575</xdr:rowOff>
    </xdr:from>
    <xdr:ext cx="11039475" cy="8886825"/>
    <xdr:grpSp>
      <xdr:nvGrpSpPr>
        <xdr:cNvPr id="2" name="Shape 2"/>
        <xdr:cNvGrpSpPr/>
      </xdr:nvGrpSpPr>
      <xdr:grpSpPr>
        <a:xfrm>
          <a:off x="0" y="0"/>
          <a:ext cx="10691991" cy="7560001"/>
          <a:chOff x="0" y="0"/>
          <a:chExt cx="10691991" cy="7560001"/>
        </a:xfrm>
      </xdr:grpSpPr>
      <xdr:grpSp>
        <xdr:nvGrpSpPr>
          <xdr:cNvPr id="3" name="Shape 3"/>
          <xdr:cNvGrpSpPr/>
        </xdr:nvGrpSpPr>
        <xdr:grpSpPr>
          <a:xfrm>
            <a:off x="0" y="0"/>
            <a:ext cx="10691991" cy="7560001"/>
            <a:chOff x="-1853999" y="-1410665"/>
            <a:chExt cx="12732425" cy="8885666"/>
          </a:xfrm>
        </xdr:grpSpPr>
        <xdr:sp>
          <xdr:nvSpPr>
            <xdr:cNvPr id="4" name="Shape 4"/>
            <xdr:cNvSpPr/>
          </xdr:nvSpPr>
          <xdr:spPr>
            <a:xfrm>
              <a:off x="-1853999" y="-1410665"/>
              <a:ext cx="12732425" cy="88856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-19051" y="7086061"/>
              <a:ext cx="10171926" cy="388940"/>
              <a:chOff x="-19050" y="-23813"/>
              <a:chExt cx="10171925" cy="388939"/>
            </a:xfrm>
          </xdr:grpSpPr>
          <xdr:sp>
            <xdr:nvSpPr>
              <xdr:cNvPr id="6" name="Shape 6"/>
              <xdr:cNvSpPr/>
            </xdr:nvSpPr>
            <xdr:spPr>
              <a:xfrm>
                <a:off x="0" y="0"/>
                <a:ext cx="10133825" cy="365126"/>
              </a:xfrm>
              <a:prstGeom prst="roundRect">
                <a:avLst>
                  <a:gd fmla="val 0" name="adj"/>
                </a:avLst>
              </a:prstGeom>
              <a:solidFill>
                <a:srgbClr val="000000">
                  <a:alpha val="0"/>
                </a:srgbClr>
              </a:solidFill>
              <a:ln>
                <a:noFill/>
              </a:ln>
            </xdr:spPr>
            <xdr:txBody>
              <a:bodyPr anchorCtr="0" anchor="t" bIns="45700" lIns="91425" spcFirstLastPara="1" rIns="91425" wrap="square" tIns="45700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t/>
                </a:r>
                <a:endParaRPr sz="1100"/>
              </a:p>
            </xdr:txBody>
          </xdr:sp>
          <xdr:sp>
            <xdr:nvSpPr>
              <xdr:cNvPr id="7" name="Shape 7"/>
              <xdr:cNvSpPr txBox="1"/>
            </xdr:nvSpPr>
            <xdr:spPr>
              <a:xfrm>
                <a:off x="-19050" y="-23813"/>
                <a:ext cx="10171925" cy="3651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t" bIns="50800" lIns="50800" spcFirstLastPara="1" rIns="50800" wrap="square" tIns="50800">
                <a:spAutoFit/>
              </a:bodyPr>
              <a:lstStyle/>
              <a:p>
                <a:pPr indent="0" lvl="0" marL="0" marR="0" rtl="0" algn="ctr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200"/>
                  <a:buFont typeface="Helvetica Neue"/>
                  <a:buNone/>
                </a:pPr>
                <a:r>
                  <a:rPr b="0" i="0" lang="en-US" sz="1200" u="none" cap="none" strike="noStrike">
                    <a:solidFill>
                      <a:srgbClr val="000000"/>
                    </a:solidFill>
                    <a:latin typeface="Helvetica Neue"/>
                    <a:ea typeface="Helvetica Neue"/>
                    <a:cs typeface="Helvetica Neue"/>
                    <a:sym typeface="Helvetica Neue"/>
                  </a:rPr>
                  <a:t>說明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14.xml"/><Relationship Id="rId3" Type="http://schemas.openxmlformats.org/officeDocument/2006/relationships/vmlDrawing" Target="../drawings/vmlDrawing4.v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15.xml"/><Relationship Id="rId3" Type="http://schemas.openxmlformats.org/officeDocument/2006/relationships/vmlDrawing" Target="../drawings/vmlDrawing5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1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2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3.v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33.57"/>
    <col customWidth="1" min="5" max="26" width="10.0"/>
  </cols>
  <sheetData>
    <row r="1" ht="12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5"/>
      <c r="B2" s="4"/>
      <c r="C2" s="4"/>
      <c r="D2" s="4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9.5" customHeight="1">
      <c r="A3" s="5"/>
      <c r="B3" s="7" t="s">
        <v>0</v>
      </c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5"/>
      <c r="B4" s="4"/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5"/>
      <c r="B5" s="4"/>
      <c r="C5" s="4"/>
      <c r="D5" s="4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5"/>
      <c r="B6" s="4"/>
      <c r="C6" s="4"/>
      <c r="D6" s="4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5"/>
      <c r="B7" s="8" t="s">
        <v>1</v>
      </c>
      <c r="C7" s="8" t="s">
        <v>2</v>
      </c>
      <c r="D7" s="8" t="s">
        <v>3</v>
      </c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5"/>
      <c r="B8" s="4"/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5"/>
      <c r="B9" s="9" t="s">
        <v>4</v>
      </c>
      <c r="C9" s="10"/>
      <c r="D9" s="10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5"/>
      <c r="B10" s="11"/>
      <c r="C10" s="12" t="s">
        <v>5</v>
      </c>
      <c r="D10" s="13" t="s">
        <v>6</v>
      </c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5"/>
      <c r="B11" s="10" t="s">
        <v>7</v>
      </c>
      <c r="C11" s="10"/>
      <c r="D11" s="10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5"/>
      <c r="B12" s="11"/>
      <c r="C12" s="11" t="s">
        <v>8</v>
      </c>
      <c r="D12" s="14" t="s">
        <v>9</v>
      </c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5"/>
      <c r="B13" s="10" t="s">
        <v>10</v>
      </c>
      <c r="C13" s="10"/>
      <c r="D13" s="10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5"/>
      <c r="B14" s="11"/>
      <c r="C14" s="11" t="s">
        <v>5</v>
      </c>
      <c r="D14" s="14" t="s">
        <v>10</v>
      </c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5"/>
      <c r="B15" s="10" t="s">
        <v>11</v>
      </c>
      <c r="C15" s="10"/>
      <c r="D15" s="10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5"/>
      <c r="B16" s="11"/>
      <c r="C16" s="11" t="s">
        <v>5</v>
      </c>
      <c r="D16" s="14" t="s">
        <v>11</v>
      </c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5"/>
      <c r="B17" s="10" t="s">
        <v>12</v>
      </c>
      <c r="C17" s="10"/>
      <c r="D17" s="10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5"/>
      <c r="B18" s="11"/>
      <c r="C18" s="11" t="s">
        <v>5</v>
      </c>
      <c r="D18" s="14" t="s">
        <v>12</v>
      </c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5"/>
      <c r="B19" s="10" t="s">
        <v>13</v>
      </c>
      <c r="C19" s="10"/>
      <c r="D19" s="10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5"/>
      <c r="B20" s="11"/>
      <c r="C20" s="11" t="s">
        <v>5</v>
      </c>
      <c r="D20" s="14" t="s">
        <v>13</v>
      </c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5"/>
      <c r="B21" s="10" t="s">
        <v>14</v>
      </c>
      <c r="C21" s="10"/>
      <c r="D21" s="10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5"/>
      <c r="B22" s="11"/>
      <c r="C22" s="11" t="s">
        <v>5</v>
      </c>
      <c r="D22" s="14" t="s">
        <v>14</v>
      </c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5"/>
      <c r="B23" s="10" t="s">
        <v>15</v>
      </c>
      <c r="C23" s="10"/>
      <c r="D23" s="10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5"/>
      <c r="B24" s="11"/>
      <c r="C24" s="11" t="s">
        <v>5</v>
      </c>
      <c r="D24" s="14" t="s">
        <v>15</v>
      </c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5"/>
      <c r="B25" s="10" t="s">
        <v>16</v>
      </c>
      <c r="C25" s="10"/>
      <c r="D25" s="10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5"/>
      <c r="B26" s="11"/>
      <c r="C26" s="11" t="s">
        <v>5</v>
      </c>
      <c r="D26" s="14" t="s">
        <v>16</v>
      </c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5"/>
      <c r="B27" s="10" t="s">
        <v>17</v>
      </c>
      <c r="C27" s="10"/>
      <c r="D27" s="10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5"/>
      <c r="B28" s="11"/>
      <c r="C28" s="11" t="s">
        <v>5</v>
      </c>
      <c r="D28" s="14" t="s">
        <v>17</v>
      </c>
      <c r="E28" s="1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10" t="s">
        <v>18</v>
      </c>
      <c r="C29" s="10"/>
      <c r="D29" s="1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4"/>
      <c r="B30" s="11"/>
      <c r="C30" s="11" t="s">
        <v>5</v>
      </c>
      <c r="D30" s="14" t="s">
        <v>18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/>
      <c r="B31" s="10" t="s">
        <v>19</v>
      </c>
      <c r="C31" s="10"/>
      <c r="D31" s="1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11"/>
      <c r="C32" s="11" t="s">
        <v>5</v>
      </c>
      <c r="D32" s="14" t="s">
        <v>20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10" t="s">
        <v>21</v>
      </c>
      <c r="C33" s="10"/>
      <c r="D33" s="1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11"/>
      <c r="C34" s="11" t="s">
        <v>5</v>
      </c>
      <c r="D34" s="14" t="s">
        <v>22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B3:D3"/>
  </mergeCells>
  <hyperlinks>
    <hyperlink display="輸出摘要" location="'輸出摘要'!R1C1" ref="D10"/>
    <hyperlink display="資產模擬結果總表-1 - 個人資料與模擬結果" location="null!R2C1" ref="D12"/>
    <hyperlink display="狀況一上漲年槓桿基金轉的部分轉轉30% (4)" location="null!R1C1" ref="D14"/>
    <hyperlink display="狀況二、上漲年槓桿基金轉的部分轉轉30% (4)" location="null!R1C1" ref="D16"/>
    <hyperlink display="狀況三、上漲年槓桿基金轉的部分轉轉30% (4)" location="null!R1C1" ref="D18"/>
    <hyperlink display="狀況四、100萬 年花2%；40%QQQ;30%QLD(4)" location="'狀況四、100萬 年花2%；40%QQQ;30%QLD(4)'!R1C1" ref="D20"/>
    <hyperlink display="狀況四之一、100萬 沒有年開銷；40QQQ;30QLD(4)" location="'狀況四之一、100萬 沒有年開銷；40QQQ;30QLD(4)'!R1C1" ref="D22"/>
    <hyperlink display="狀況五、100萬 年花2%；60QQQ;20QLD(4)" location="'狀況五、100萬 年花2%；60QQQ;20QLD(4)'!R1C1" ref="D24"/>
    <hyperlink display="狀況五之一、100萬 沒有年開銷；60QQQ;20QLD (4" location="'狀況五之一、100萬 沒有年開銷；60QQQ;20QLD (4'!R1C1" ref="D26"/>
    <hyperlink display="狀況六、100萬 年花2%（兩萬）；80QQQ;20現金 (4" location="null!R1C1" ref="D28"/>
    <hyperlink display="狀況七、100%投資QQQ，每月賣股票生活(4)" location="null!R1C1" ref="D30"/>
    <hyperlink display="狀況八、一開始質押借款再投資；上漲年槓桿基金轉的部分轉轉30%" location="null!R1C1" ref="D32"/>
    <hyperlink display="狀況九、已質押一開始借款花掉；上漲年槓桿基金轉的部分轉轉30%" location="null!R1C1" ref="D34"/>
  </hyperlinks>
  <printOptions/>
  <pageMargins bottom="0.75" footer="0.0" header="0.0" left="0.7" right="0.7" top="0.75"/>
  <pageSetup orientation="portrait"/>
  <headerFooter>
    <oddFooter>&amp;C000000&amp;P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 ht="27.0" customHeight="1">
      <c r="A1" s="301" t="s">
        <v>402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</row>
    <row r="2" ht="21.75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0"/>
      <c r="O2" s="304"/>
      <c r="P2" s="305" t="s">
        <v>403</v>
      </c>
      <c r="Q2" s="159"/>
      <c r="R2" s="159"/>
      <c r="S2" s="159"/>
      <c r="T2" s="160"/>
      <c r="U2" s="306"/>
      <c r="V2" s="307"/>
      <c r="W2" s="307"/>
      <c r="X2" s="307"/>
      <c r="Y2" s="306"/>
      <c r="Z2" s="308"/>
      <c r="AA2" s="306"/>
      <c r="AB2" s="309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</row>
    <row r="3" ht="45.75" customHeight="1">
      <c r="A3" s="310" t="s">
        <v>68</v>
      </c>
      <c r="B3" s="310" t="s">
        <v>69</v>
      </c>
      <c r="C3" s="310" t="s">
        <v>70</v>
      </c>
      <c r="D3" s="310" t="s">
        <v>71</v>
      </c>
      <c r="E3" s="310" t="s">
        <v>72</v>
      </c>
      <c r="F3" s="310" t="s">
        <v>73</v>
      </c>
      <c r="G3" s="310" t="s">
        <v>74</v>
      </c>
      <c r="H3" s="310" t="s">
        <v>68</v>
      </c>
      <c r="I3" s="310" t="s">
        <v>69</v>
      </c>
      <c r="J3" s="310" t="s">
        <v>70</v>
      </c>
      <c r="K3" s="310" t="s">
        <v>71</v>
      </c>
      <c r="L3" s="310" t="s">
        <v>72</v>
      </c>
      <c r="M3" s="310" t="s">
        <v>73</v>
      </c>
      <c r="N3" s="310" t="s">
        <v>74</v>
      </c>
      <c r="O3" s="304"/>
      <c r="P3" s="310" t="s">
        <v>402</v>
      </c>
      <c r="Q3" s="310" t="s">
        <v>404</v>
      </c>
      <c r="R3" s="310" t="s">
        <v>405</v>
      </c>
      <c r="S3" s="310" t="s">
        <v>406</v>
      </c>
      <c r="T3" s="310" t="s">
        <v>76</v>
      </c>
      <c r="U3" s="310" t="s">
        <v>78</v>
      </c>
      <c r="V3" s="310" t="s">
        <v>79</v>
      </c>
      <c r="W3" s="310" t="s">
        <v>80</v>
      </c>
      <c r="X3" s="310" t="s">
        <v>81</v>
      </c>
      <c r="Y3" s="310" t="s">
        <v>407</v>
      </c>
      <c r="Z3" s="310" t="s">
        <v>83</v>
      </c>
      <c r="AA3" s="310" t="s">
        <v>408</v>
      </c>
      <c r="AB3" s="309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</row>
    <row r="4" ht="19.5" customHeight="1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04"/>
      <c r="P4" s="310"/>
      <c r="Q4" s="310"/>
      <c r="R4" s="310"/>
      <c r="S4" s="311">
        <v>0.05</v>
      </c>
      <c r="T4" s="310"/>
      <c r="U4" s="310"/>
      <c r="V4" s="307"/>
      <c r="W4" s="307"/>
      <c r="X4" s="307"/>
      <c r="Y4" s="310"/>
      <c r="Z4" s="310"/>
      <c r="AA4" s="310"/>
      <c r="AB4" s="309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</row>
    <row r="5" ht="24.0" customHeight="1">
      <c r="A5" s="310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04"/>
      <c r="P5" s="310"/>
      <c r="Q5" s="310"/>
      <c r="R5" s="310"/>
      <c r="S5" s="312" t="s">
        <v>409</v>
      </c>
      <c r="T5" s="310"/>
      <c r="U5" s="310"/>
      <c r="V5" s="307"/>
      <c r="W5" s="307"/>
      <c r="X5" s="307"/>
      <c r="Y5" s="310"/>
      <c r="Z5" s="310"/>
      <c r="AA5" s="310"/>
      <c r="AB5" s="309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</row>
    <row r="6" ht="20.25" customHeight="1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4"/>
      <c r="R6" s="314"/>
      <c r="S6" s="315">
        <v>20000.0</v>
      </c>
      <c r="T6" s="316"/>
      <c r="U6" s="317"/>
      <c r="V6" s="314"/>
      <c r="W6" s="314"/>
      <c r="X6" s="314"/>
      <c r="Y6" s="317"/>
      <c r="Z6" s="318"/>
      <c r="AA6" s="317"/>
      <c r="AB6" s="309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</row>
    <row r="7" ht="20.25" customHeight="1">
      <c r="A7" s="234" t="s">
        <v>94</v>
      </c>
      <c r="B7" s="235">
        <v>54.0</v>
      </c>
      <c r="C7" s="236">
        <v>57.28125</v>
      </c>
      <c r="D7" s="236">
        <v>48.84375</v>
      </c>
      <c r="E7" s="236">
        <v>53.71875</v>
      </c>
      <c r="F7" s="236">
        <v>45.873295</v>
      </c>
      <c r="G7" s="236">
        <v>2.563664E8</v>
      </c>
      <c r="H7" s="236"/>
      <c r="I7" s="236">
        <f t="shared" ref="I7:N7" si="1">(I8/B8*B7)/B8*B7</f>
        <v>4.386246722</v>
      </c>
      <c r="J7" s="236">
        <f t="shared" si="1"/>
        <v>4.931286174</v>
      </c>
      <c r="K7" s="236">
        <f t="shared" si="1"/>
        <v>3.582794021</v>
      </c>
      <c r="L7" s="236">
        <f t="shared" si="1"/>
        <v>4.307744225</v>
      </c>
      <c r="M7" s="236">
        <f t="shared" si="1"/>
        <v>3.662290705</v>
      </c>
      <c r="N7" s="236">
        <f t="shared" si="1"/>
        <v>1456309.017</v>
      </c>
      <c r="O7" s="236"/>
      <c r="P7" s="242"/>
      <c r="Q7" s="242"/>
      <c r="R7" s="319"/>
      <c r="S7" s="320"/>
      <c r="T7" s="241"/>
      <c r="U7" s="243"/>
      <c r="V7" s="242"/>
      <c r="W7" s="242"/>
      <c r="X7" s="242"/>
      <c r="Y7" s="243"/>
      <c r="Z7" s="321"/>
      <c r="AA7" s="243"/>
      <c r="AB7" s="309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</row>
    <row r="8" ht="19.5" customHeight="1">
      <c r="A8" s="246" t="s">
        <v>95</v>
      </c>
      <c r="B8" s="247">
        <v>53.5625</v>
      </c>
      <c r="C8" s="248">
        <v>56.0</v>
      </c>
      <c r="D8" s="248">
        <v>48.9375</v>
      </c>
      <c r="E8" s="248">
        <v>52.03125</v>
      </c>
      <c r="F8" s="248">
        <v>44.432236</v>
      </c>
      <c r="G8" s="248">
        <v>2.593E8</v>
      </c>
      <c r="H8" s="248"/>
      <c r="I8" s="248">
        <f t="shared" ref="I8:N8" si="2">(I9/B9*B8)/B9*B8</f>
        <v>4.315461193</v>
      </c>
      <c r="J8" s="248">
        <f t="shared" si="2"/>
        <v>4.713150275</v>
      </c>
      <c r="K8" s="248">
        <f t="shared" si="2"/>
        <v>3.596560748</v>
      </c>
      <c r="L8" s="248">
        <f t="shared" si="2"/>
        <v>4.041351555</v>
      </c>
      <c r="M8" s="248">
        <f t="shared" si="2"/>
        <v>3.435811123</v>
      </c>
      <c r="N8" s="248">
        <f t="shared" si="2"/>
        <v>1489828.79</v>
      </c>
      <c r="O8" s="248"/>
      <c r="P8" s="249"/>
      <c r="Q8" s="249"/>
      <c r="R8" s="249"/>
      <c r="S8" s="322"/>
      <c r="T8" s="252"/>
      <c r="U8" s="253"/>
      <c r="V8" s="249"/>
      <c r="W8" s="249"/>
      <c r="X8" s="249"/>
      <c r="Y8" s="253"/>
      <c r="Z8" s="323"/>
      <c r="AA8" s="253"/>
      <c r="AB8" s="309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</row>
    <row r="9" ht="19.5" customHeight="1">
      <c r="A9" s="246" t="s">
        <v>96</v>
      </c>
      <c r="B9" s="247">
        <v>51.9375</v>
      </c>
      <c r="C9" s="248">
        <v>59.9375</v>
      </c>
      <c r="D9" s="248">
        <v>49.570313</v>
      </c>
      <c r="E9" s="248">
        <v>57.625</v>
      </c>
      <c r="F9" s="248">
        <v>49.209061</v>
      </c>
      <c r="G9" s="248">
        <v>2.478722E8</v>
      </c>
      <c r="H9" s="248"/>
      <c r="I9" s="248">
        <f t="shared" ref="I9:N9" si="3">(I10/B10*B9)/B10*B9</f>
        <v>4.057584934</v>
      </c>
      <c r="J9" s="248">
        <f t="shared" si="3"/>
        <v>5.399238129</v>
      </c>
      <c r="K9" s="248">
        <f t="shared" si="3"/>
        <v>3.690176711</v>
      </c>
      <c r="L9" s="248">
        <f t="shared" si="3"/>
        <v>4.957012213</v>
      </c>
      <c r="M9" s="248">
        <f t="shared" si="3"/>
        <v>4.214277204</v>
      </c>
      <c r="N9" s="248">
        <f t="shared" si="3"/>
        <v>1361403.841</v>
      </c>
      <c r="O9" s="248"/>
      <c r="P9" s="249"/>
      <c r="Q9" s="249"/>
      <c r="R9" s="249"/>
      <c r="S9" s="249"/>
      <c r="T9" s="252"/>
      <c r="U9" s="253"/>
      <c r="V9" s="249"/>
      <c r="W9" s="249"/>
      <c r="X9" s="249"/>
      <c r="Y9" s="253"/>
      <c r="Z9" s="323"/>
      <c r="AA9" s="253"/>
      <c r="AB9" s="309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</row>
    <row r="10" ht="19.5" customHeight="1">
      <c r="A10" s="246" t="s">
        <v>97</v>
      </c>
      <c r="B10" s="247">
        <v>57.8125</v>
      </c>
      <c r="C10" s="248">
        <v>61.71875</v>
      </c>
      <c r="D10" s="248">
        <v>55.78125</v>
      </c>
      <c r="E10" s="248">
        <v>56.59375</v>
      </c>
      <c r="F10" s="248">
        <v>48.328407</v>
      </c>
      <c r="G10" s="248">
        <v>1.957904E8</v>
      </c>
      <c r="H10" s="248"/>
      <c r="I10" s="248">
        <f t="shared" ref="I10:N10" si="4">(I11/B11*B10)/B11*B10</f>
        <v>5.027464784</v>
      </c>
      <c r="J10" s="248">
        <f t="shared" si="4"/>
        <v>5.724920714</v>
      </c>
      <c r="K10" s="248">
        <f t="shared" si="4"/>
        <v>4.672833703</v>
      </c>
      <c r="L10" s="248">
        <f t="shared" si="4"/>
        <v>4.781179581</v>
      </c>
      <c r="M10" s="248">
        <f t="shared" si="4"/>
        <v>4.064788033</v>
      </c>
      <c r="N10" s="248">
        <f t="shared" si="4"/>
        <v>849403.6368</v>
      </c>
      <c r="O10" s="248"/>
      <c r="P10" s="249"/>
      <c r="Q10" s="249"/>
      <c r="R10" s="249"/>
      <c r="S10" s="249"/>
      <c r="T10" s="252"/>
      <c r="U10" s="253"/>
      <c r="V10" s="249"/>
      <c r="W10" s="249"/>
      <c r="X10" s="249"/>
      <c r="Y10" s="253"/>
      <c r="Z10" s="323"/>
      <c r="AA10" s="253"/>
      <c r="AB10" s="309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  <c r="AU10" s="294"/>
    </row>
    <row r="11" ht="19.5" customHeight="1">
      <c r="A11" s="246" t="s">
        <v>98</v>
      </c>
      <c r="B11" s="247">
        <v>56.6875</v>
      </c>
      <c r="C11" s="248">
        <v>61.75</v>
      </c>
      <c r="D11" s="248">
        <v>52.9375</v>
      </c>
      <c r="E11" s="248">
        <v>59.6875</v>
      </c>
      <c r="F11" s="248">
        <v>50.970333</v>
      </c>
      <c r="G11" s="248">
        <v>2.578806E8</v>
      </c>
      <c r="H11" s="248"/>
      <c r="I11" s="248">
        <f t="shared" ref="I11:N11" si="5">(I12/B12*B11)/B12*B11</f>
        <v>4.833705043</v>
      </c>
      <c r="J11" s="248">
        <f t="shared" si="5"/>
        <v>5.730719569</v>
      </c>
      <c r="K11" s="248">
        <f t="shared" si="5"/>
        <v>4.208532611</v>
      </c>
      <c r="L11" s="248">
        <f t="shared" si="5"/>
        <v>5.318202747</v>
      </c>
      <c r="M11" s="248">
        <f t="shared" si="5"/>
        <v>4.521347476</v>
      </c>
      <c r="N11" s="248">
        <f t="shared" si="5"/>
        <v>1473562.88</v>
      </c>
      <c r="O11" s="248"/>
      <c r="P11" s="249"/>
      <c r="Q11" s="249"/>
      <c r="R11" s="249"/>
      <c r="S11" s="249"/>
      <c r="T11" s="252"/>
      <c r="U11" s="253"/>
      <c r="V11" s="249"/>
      <c r="W11" s="249"/>
      <c r="X11" s="249"/>
      <c r="Y11" s="253"/>
      <c r="Z11" s="323"/>
      <c r="AA11" s="253"/>
      <c r="AB11" s="309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</row>
    <row r="12" ht="19.5" customHeight="1">
      <c r="A12" s="246" t="s">
        <v>99</v>
      </c>
      <c r="B12" s="247">
        <v>60.0625</v>
      </c>
      <c r="C12" s="248">
        <v>63.75</v>
      </c>
      <c r="D12" s="248">
        <v>58.625</v>
      </c>
      <c r="E12" s="248">
        <v>60.1875</v>
      </c>
      <c r="F12" s="248">
        <v>51.397312</v>
      </c>
      <c r="G12" s="248">
        <v>2.89632E8</v>
      </c>
      <c r="H12" s="248"/>
      <c r="I12" s="248">
        <f t="shared" ref="I12:N12" si="6">(I13/B13*B12)/B13*B12</f>
        <v>5.426406785</v>
      </c>
      <c r="J12" s="248">
        <f t="shared" si="6"/>
        <v>6.107951942</v>
      </c>
      <c r="K12" s="248">
        <f t="shared" si="6"/>
        <v>5.161424189</v>
      </c>
      <c r="L12" s="248">
        <f t="shared" si="6"/>
        <v>5.407676723</v>
      </c>
      <c r="M12" s="248">
        <f t="shared" si="6"/>
        <v>4.597415507</v>
      </c>
      <c r="N12" s="248">
        <f t="shared" si="6"/>
        <v>1858764.696</v>
      </c>
      <c r="O12" s="248"/>
      <c r="P12" s="249"/>
      <c r="Q12" s="249"/>
      <c r="R12" s="249"/>
      <c r="S12" s="249"/>
      <c r="T12" s="252"/>
      <c r="U12" s="253"/>
      <c r="V12" s="249"/>
      <c r="W12" s="249"/>
      <c r="X12" s="249"/>
      <c r="Y12" s="253"/>
      <c r="Z12" s="323"/>
      <c r="AA12" s="253"/>
      <c r="AB12" s="309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</row>
    <row r="13" ht="19.5" customHeight="1">
      <c r="A13" s="246" t="s">
        <v>100</v>
      </c>
      <c r="B13" s="247">
        <v>59.375</v>
      </c>
      <c r="C13" s="248">
        <v>66.25</v>
      </c>
      <c r="D13" s="248">
        <v>57.414063</v>
      </c>
      <c r="E13" s="248">
        <v>65.75</v>
      </c>
      <c r="F13" s="248">
        <v>56.147415</v>
      </c>
      <c r="G13" s="248">
        <v>4.154352E8</v>
      </c>
      <c r="H13" s="248"/>
      <c r="I13" s="248">
        <f t="shared" ref="I13:N13" si="7">(I14/B14*B13)/B14*B13</f>
        <v>5.302892</v>
      </c>
      <c r="J13" s="248">
        <f t="shared" si="7"/>
        <v>6.596400232</v>
      </c>
      <c r="K13" s="248">
        <f t="shared" si="7"/>
        <v>4.950401281</v>
      </c>
      <c r="L13" s="248">
        <f t="shared" si="7"/>
        <v>6.453415479</v>
      </c>
      <c r="M13" s="248">
        <f t="shared" si="7"/>
        <v>5.486463265</v>
      </c>
      <c r="N13" s="248">
        <f t="shared" si="7"/>
        <v>3824176.358</v>
      </c>
      <c r="O13" s="248"/>
      <c r="P13" s="249"/>
      <c r="Q13" s="249"/>
      <c r="R13" s="249"/>
      <c r="S13" s="249"/>
      <c r="T13" s="252"/>
      <c r="U13" s="253"/>
      <c r="V13" s="249"/>
      <c r="W13" s="249"/>
      <c r="X13" s="249"/>
      <c r="Y13" s="253"/>
      <c r="Z13" s="323"/>
      <c r="AA13" s="253"/>
      <c r="AB13" s="309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</row>
    <row r="14" ht="19.5" customHeight="1">
      <c r="A14" s="246" t="s">
        <v>101</v>
      </c>
      <c r="B14" s="247">
        <v>65.75</v>
      </c>
      <c r="C14" s="248">
        <v>78.78125</v>
      </c>
      <c r="D14" s="248">
        <v>65.195313</v>
      </c>
      <c r="E14" s="248">
        <v>73.5</v>
      </c>
      <c r="F14" s="248">
        <v>62.76556</v>
      </c>
      <c r="G14" s="248">
        <v>3.668192E8</v>
      </c>
      <c r="H14" s="248"/>
      <c r="I14" s="248">
        <f t="shared" ref="I14:N14" si="8">(I15/B15*B14)/B15*B14</f>
        <v>6.502749904</v>
      </c>
      <c r="J14" s="248">
        <f t="shared" si="8"/>
        <v>9.327837417</v>
      </c>
      <c r="K14" s="248">
        <f t="shared" si="8"/>
        <v>6.383172643</v>
      </c>
      <c r="L14" s="248">
        <f t="shared" si="8"/>
        <v>8.064413543</v>
      </c>
      <c r="M14" s="248">
        <f t="shared" si="8"/>
        <v>6.856078145</v>
      </c>
      <c r="N14" s="248">
        <f t="shared" si="8"/>
        <v>2981504.352</v>
      </c>
      <c r="O14" s="248"/>
      <c r="P14" s="249"/>
      <c r="Q14" s="249"/>
      <c r="R14" s="249"/>
      <c r="S14" s="249"/>
      <c r="T14" s="252"/>
      <c r="U14" s="253"/>
      <c r="V14" s="249"/>
      <c r="W14" s="249"/>
      <c r="X14" s="249"/>
      <c r="Y14" s="253"/>
      <c r="Z14" s="323"/>
      <c r="AA14" s="253"/>
      <c r="AB14" s="309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</row>
    <row r="15" ht="19.5" customHeight="1">
      <c r="A15" s="246" t="s">
        <v>102</v>
      </c>
      <c r="B15" s="247">
        <v>74.3125</v>
      </c>
      <c r="C15" s="248">
        <v>93.75</v>
      </c>
      <c r="D15" s="248">
        <v>73.75</v>
      </c>
      <c r="E15" s="248">
        <v>91.375</v>
      </c>
      <c r="F15" s="248">
        <v>78.029953</v>
      </c>
      <c r="G15" s="248">
        <v>4.653556E8</v>
      </c>
      <c r="H15" s="248"/>
      <c r="I15" s="248">
        <f t="shared" ref="I15:N15" si="9">(I16/B16*B15)/B16*B15</f>
        <v>8.30671444</v>
      </c>
      <c r="J15" s="248">
        <f t="shared" si="9"/>
        <v>13.20923863</v>
      </c>
      <c r="K15" s="248">
        <f t="shared" si="9"/>
        <v>8.168228733</v>
      </c>
      <c r="L15" s="248">
        <f t="shared" si="9"/>
        <v>12.46386947</v>
      </c>
      <c r="M15" s="248">
        <f t="shared" si="9"/>
        <v>10.59633387</v>
      </c>
      <c r="N15" s="248">
        <f t="shared" si="9"/>
        <v>4798452.696</v>
      </c>
      <c r="O15" s="256" t="s">
        <v>103</v>
      </c>
      <c r="P15" s="249">
        <f t="shared" ref="P15:S15" si="10">MAX(P18:P305)</f>
        <v>2424653.43</v>
      </c>
      <c r="Q15" s="249">
        <f t="shared" si="10"/>
        <v>1742696.959</v>
      </c>
      <c r="R15" s="249">
        <f t="shared" si="10"/>
        <v>1308791.914</v>
      </c>
      <c r="S15" s="249">
        <f t="shared" si="10"/>
        <v>-1666.666667</v>
      </c>
      <c r="T15" s="252"/>
      <c r="U15" s="252">
        <f t="shared" ref="U15:AA15" si="11">MAX(U18:U305)</f>
        <v>480</v>
      </c>
      <c r="V15" s="249">
        <f t="shared" si="11"/>
        <v>2953697.639</v>
      </c>
      <c r="W15" s="249">
        <f t="shared" si="11"/>
        <v>2028957.669</v>
      </c>
      <c r="X15" s="249">
        <f t="shared" si="11"/>
        <v>5214767.867</v>
      </c>
      <c r="Y15" s="252">
        <f t="shared" si="11"/>
        <v>5.214767867</v>
      </c>
      <c r="Z15" s="249">
        <f t="shared" si="11"/>
        <v>4290027.898</v>
      </c>
      <c r="AA15" s="252">
        <f t="shared" si="11"/>
        <v>4.290027898</v>
      </c>
      <c r="AB15" s="309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</row>
    <row r="16" ht="19.5" customHeight="1">
      <c r="A16" s="246" t="s">
        <v>104</v>
      </c>
      <c r="B16" s="247">
        <v>96.1875</v>
      </c>
      <c r="C16" s="248">
        <v>97.625</v>
      </c>
      <c r="D16" s="248">
        <v>79.75</v>
      </c>
      <c r="E16" s="248">
        <v>89.6875</v>
      </c>
      <c r="F16" s="248">
        <v>76.588921</v>
      </c>
      <c r="G16" s="248">
        <v>5.834318E8</v>
      </c>
      <c r="H16" s="248"/>
      <c r="I16" s="248">
        <f t="shared" ref="I16:N16" si="12">(I17/B17*B16)/B17*B16</f>
        <v>13.91690977</v>
      </c>
      <c r="J16" s="248">
        <f t="shared" si="12"/>
        <v>14.3237696</v>
      </c>
      <c r="K16" s="248">
        <f t="shared" si="12"/>
        <v>9.551360231</v>
      </c>
      <c r="L16" s="248">
        <f t="shared" si="12"/>
        <v>12.00775861</v>
      </c>
      <c r="M16" s="248">
        <f t="shared" si="12"/>
        <v>10.20856845</v>
      </c>
      <c r="N16" s="248">
        <f t="shared" si="12"/>
        <v>7542434.063</v>
      </c>
      <c r="O16" s="264" t="s">
        <v>105</v>
      </c>
      <c r="P16" s="249">
        <v>2424653.42970297</v>
      </c>
      <c r="Q16" s="249">
        <v>1481322.52311252</v>
      </c>
      <c r="R16" s="249">
        <v>1308791.91449714</v>
      </c>
      <c r="S16" s="249">
        <v>-924739.969759916</v>
      </c>
      <c r="T16" s="248"/>
      <c r="U16" s="252">
        <v>4.03729206727098</v>
      </c>
      <c r="V16" s="249">
        <v>2953697.63870933</v>
      </c>
      <c r="W16" s="249">
        <v>2028957.66894942</v>
      </c>
      <c r="X16" s="249">
        <v>5214767.86731263</v>
      </c>
      <c r="Y16" s="252">
        <v>5.21476786731263</v>
      </c>
      <c r="Z16" s="249">
        <v>4290027.89755272</v>
      </c>
      <c r="AA16" s="252">
        <v>4.29002789755272</v>
      </c>
      <c r="AB16" s="309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</row>
    <row r="17" ht="19.5" customHeight="1">
      <c r="A17" s="246" t="s">
        <v>106</v>
      </c>
      <c r="B17" s="247">
        <v>89.53125</v>
      </c>
      <c r="C17" s="248">
        <v>107.5</v>
      </c>
      <c r="D17" s="248">
        <v>88.4375</v>
      </c>
      <c r="E17" s="248">
        <v>106.75</v>
      </c>
      <c r="F17" s="248">
        <v>91.159492</v>
      </c>
      <c r="G17" s="248">
        <v>5.751698E8</v>
      </c>
      <c r="H17" s="248"/>
      <c r="I17" s="248">
        <f t="shared" ref="I17:N17" si="13">(I18/B18*B17)/B18*B17</f>
        <v>12.05743232</v>
      </c>
      <c r="J17" s="248">
        <f t="shared" si="13"/>
        <v>17.36809403</v>
      </c>
      <c r="K17" s="248">
        <f t="shared" si="13"/>
        <v>11.74564189</v>
      </c>
      <c r="L17" s="248">
        <f t="shared" si="13"/>
        <v>17.01115805</v>
      </c>
      <c r="M17" s="248">
        <f t="shared" si="13"/>
        <v>14.46227901</v>
      </c>
      <c r="N17" s="248">
        <f t="shared" si="13"/>
        <v>7330329.191</v>
      </c>
      <c r="O17" s="264" t="s">
        <v>107</v>
      </c>
      <c r="P17" s="249">
        <f t="shared" ref="P17:S17" si="14">MIN(P18:P305)</f>
        <v>117386.1386</v>
      </c>
      <c r="Q17" s="249">
        <f t="shared" si="14"/>
        <v>25571.44001</v>
      </c>
      <c r="R17" s="249">
        <f t="shared" si="14"/>
        <v>67689.87546</v>
      </c>
      <c r="S17" s="249">
        <f t="shared" si="14"/>
        <v>-924739.9698</v>
      </c>
      <c r="T17" s="252"/>
      <c r="U17" s="344">
        <f t="shared" ref="U17:AA17" si="15">MIN(U18:U305)</f>
        <v>1.02198233</v>
      </c>
      <c r="V17" s="249">
        <f t="shared" si="15"/>
        <v>161956.5379</v>
      </c>
      <c r="W17" s="345">
        <f t="shared" si="15"/>
        <v>-43920.94897</v>
      </c>
      <c r="X17" s="249">
        <f t="shared" si="15"/>
        <v>239729.205</v>
      </c>
      <c r="Y17" s="252">
        <f t="shared" si="15"/>
        <v>0.239729205</v>
      </c>
      <c r="Z17" s="249">
        <f t="shared" si="15"/>
        <v>76683.61814</v>
      </c>
      <c r="AA17" s="252">
        <f t="shared" si="15"/>
        <v>0.07668361814</v>
      </c>
      <c r="AB17" s="309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</row>
    <row r="18" ht="19.5" customHeight="1">
      <c r="A18" s="246" t="s">
        <v>108</v>
      </c>
      <c r="B18" s="247">
        <v>107.25</v>
      </c>
      <c r="C18" s="248">
        <v>120.5</v>
      </c>
      <c r="D18" s="248">
        <v>101.0</v>
      </c>
      <c r="E18" s="248">
        <v>109.5</v>
      </c>
      <c r="F18" s="248">
        <v>93.507858</v>
      </c>
      <c r="G18" s="248">
        <v>7.211069E8</v>
      </c>
      <c r="H18" s="248"/>
      <c r="I18" s="248">
        <f t="shared" ref="I18:N18" si="16">(I19/B19*B18)/B19*B18</f>
        <v>17.30215263</v>
      </c>
      <c r="J18" s="248">
        <f t="shared" si="16"/>
        <v>21.82274244</v>
      </c>
      <c r="K18" s="248">
        <f t="shared" si="16"/>
        <v>15.31957048</v>
      </c>
      <c r="L18" s="248">
        <f t="shared" si="16"/>
        <v>17.89890036</v>
      </c>
      <c r="M18" s="248">
        <f t="shared" si="16"/>
        <v>15.21700419</v>
      </c>
      <c r="N18" s="248">
        <f t="shared" si="16"/>
        <v>11522073.23</v>
      </c>
      <c r="O18" s="248"/>
      <c r="P18" s="249">
        <v>600000.0</v>
      </c>
      <c r="Q18" s="249">
        <v>200000.0</v>
      </c>
      <c r="R18" s="249">
        <v>200000.0</v>
      </c>
      <c r="S18" s="249">
        <f>-$S$6/12</f>
        <v>-1666.666667</v>
      </c>
      <c r="T18" s="252"/>
      <c r="U18" s="252">
        <f t="shared" ref="U18:U305" si="18">IF(S18=0,"NA",((P18+R18)/-(S18)))</f>
        <v>480</v>
      </c>
      <c r="V18" s="249">
        <f t="shared" ref="V18:V305" si="19">P18*0.7+R18*0.96</f>
        <v>612000</v>
      </c>
      <c r="W18" s="249">
        <f t="shared" ref="W18:W305" si="20">V18+S18</f>
        <v>610333.3333</v>
      </c>
      <c r="X18" s="249">
        <f t="shared" ref="X18:X305" si="21">P18+Q18+R18</f>
        <v>1000000</v>
      </c>
      <c r="Y18" s="253">
        <f t="shared" ref="Y18:Y305" si="22">X18/1000000</f>
        <v>1</v>
      </c>
      <c r="Z18" s="323">
        <f t="shared" ref="Z18:Z305" si="23">SUM(P18:S18)</f>
        <v>998333.3333</v>
      </c>
      <c r="AA18" s="253">
        <f t="shared" ref="AA18:AA305" si="24">Z18/1000000</f>
        <v>0.9983333333</v>
      </c>
      <c r="AB18" s="324"/>
      <c r="AC18" s="325"/>
      <c r="AD18" s="325"/>
      <c r="AE18" s="325"/>
      <c r="AF18" s="325"/>
      <c r="AG18" s="325"/>
      <c r="AH18" s="325"/>
      <c r="AI18" s="325"/>
      <c r="AJ18" s="325"/>
      <c r="AK18" s="325"/>
      <c r="AL18" s="325"/>
      <c r="AM18" s="325"/>
      <c r="AN18" s="325"/>
      <c r="AO18" s="325"/>
      <c r="AP18" s="325"/>
      <c r="AQ18" s="325"/>
      <c r="AR18" s="325"/>
      <c r="AS18" s="325"/>
      <c r="AT18" s="325"/>
      <c r="AU18" s="325"/>
    </row>
    <row r="19" ht="19.5" customHeight="1">
      <c r="A19" s="246" t="s">
        <v>109</v>
      </c>
      <c r="B19" s="247">
        <v>107.765625</v>
      </c>
      <c r="C19" s="248">
        <v>109.125</v>
      </c>
      <c r="D19" s="248">
        <v>78.0</v>
      </c>
      <c r="E19" s="248">
        <v>94.75</v>
      </c>
      <c r="F19" s="248">
        <v>80.912041</v>
      </c>
      <c r="G19" s="248">
        <v>6.784114E8</v>
      </c>
      <c r="H19" s="248"/>
      <c r="I19" s="248">
        <f t="shared" ref="I19:N19" si="17">(I20/B20*B19)/B20*B19</f>
        <v>17.4689194</v>
      </c>
      <c r="J19" s="248">
        <f t="shared" si="17"/>
        <v>17.89714458</v>
      </c>
      <c r="K19" s="248">
        <f t="shared" si="17"/>
        <v>9.136777452</v>
      </c>
      <c r="L19" s="248">
        <f t="shared" si="17"/>
        <v>13.40159685</v>
      </c>
      <c r="M19" s="248">
        <f t="shared" si="17"/>
        <v>11.39355507</v>
      </c>
      <c r="N19" s="248">
        <f t="shared" si="17"/>
        <v>10198060.95</v>
      </c>
      <c r="O19" s="248"/>
      <c r="P19" s="249">
        <f t="shared" ref="P19:P305" si="26">P18*D19/D18</f>
        <v>463366.3366</v>
      </c>
      <c r="Q19" s="249">
        <f t="shared" ref="Q19:Q27" si="27">Q18*K19/K18</f>
        <v>119282.4233</v>
      </c>
      <c r="R19" s="249">
        <f t="shared" ref="R19:R27" si="28">R18</f>
        <v>200000</v>
      </c>
      <c r="S19" s="249">
        <f t="shared" ref="S19:S305" si="29">S18*(1+$S$4/12)+$S$18</f>
        <v>-3340.277778</v>
      </c>
      <c r="T19" s="252"/>
      <c r="U19" s="252">
        <f t="shared" si="18"/>
        <v>198.596159</v>
      </c>
      <c r="V19" s="249">
        <f t="shared" si="19"/>
        <v>516356.4356</v>
      </c>
      <c r="W19" s="249">
        <f t="shared" si="20"/>
        <v>513016.1579</v>
      </c>
      <c r="X19" s="249">
        <f t="shared" si="21"/>
        <v>782648.7599</v>
      </c>
      <c r="Y19" s="253">
        <f t="shared" si="22"/>
        <v>0.7826487599</v>
      </c>
      <c r="Z19" s="323">
        <f t="shared" si="23"/>
        <v>779308.4821</v>
      </c>
      <c r="AA19" s="253">
        <f t="shared" si="24"/>
        <v>0.7793084821</v>
      </c>
      <c r="AB19" s="309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</row>
    <row r="20" ht="19.5" customHeight="1">
      <c r="A20" s="246" t="s">
        <v>110</v>
      </c>
      <c r="B20" s="247">
        <v>95.75</v>
      </c>
      <c r="C20" s="248">
        <v>96.875</v>
      </c>
      <c r="D20" s="248">
        <v>72.25</v>
      </c>
      <c r="E20" s="248">
        <v>83.125</v>
      </c>
      <c r="F20" s="248">
        <v>70.98484</v>
      </c>
      <c r="G20" s="248">
        <v>5.631893E8</v>
      </c>
      <c r="H20" s="248"/>
      <c r="I20" s="248">
        <f t="shared" ref="I20:N20" si="25">(I21/B21*B20)/B21*B20</f>
        <v>13.79059811</v>
      </c>
      <c r="J20" s="248">
        <f t="shared" si="25"/>
        <v>14.10453147</v>
      </c>
      <c r="K20" s="248">
        <f t="shared" si="25"/>
        <v>7.839340787</v>
      </c>
      <c r="L20" s="248">
        <f t="shared" si="25"/>
        <v>10.31481466</v>
      </c>
      <c r="M20" s="248">
        <f t="shared" si="25"/>
        <v>8.76928447</v>
      </c>
      <c r="N20" s="248">
        <f t="shared" si="25"/>
        <v>7028135.387</v>
      </c>
      <c r="O20" s="248"/>
      <c r="P20" s="249">
        <f t="shared" si="26"/>
        <v>429207.9208</v>
      </c>
      <c r="Q20" s="249">
        <f t="shared" si="27"/>
        <v>102344.1329</v>
      </c>
      <c r="R20" s="249">
        <f t="shared" si="28"/>
        <v>200000</v>
      </c>
      <c r="S20" s="249">
        <f t="shared" si="29"/>
        <v>-5020.862269</v>
      </c>
      <c r="T20" s="252"/>
      <c r="U20" s="252">
        <f t="shared" si="18"/>
        <v>125.3186977</v>
      </c>
      <c r="V20" s="249">
        <f t="shared" si="19"/>
        <v>492445.5446</v>
      </c>
      <c r="W20" s="249">
        <f t="shared" si="20"/>
        <v>487424.6823</v>
      </c>
      <c r="X20" s="249">
        <f t="shared" si="21"/>
        <v>731552.0537</v>
      </c>
      <c r="Y20" s="253">
        <f t="shared" si="22"/>
        <v>0.7315520537</v>
      </c>
      <c r="Z20" s="323">
        <f t="shared" si="23"/>
        <v>726531.1915</v>
      </c>
      <c r="AA20" s="253">
        <f t="shared" si="24"/>
        <v>0.7265311915</v>
      </c>
      <c r="AB20" s="309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U20" s="294"/>
    </row>
    <row r="21" ht="19.5" customHeight="1">
      <c r="A21" s="246" t="s">
        <v>111</v>
      </c>
      <c r="B21" s="247">
        <v>85.1875</v>
      </c>
      <c r="C21" s="248">
        <v>99.71875</v>
      </c>
      <c r="D21" s="248">
        <v>82.5</v>
      </c>
      <c r="E21" s="248">
        <v>93.4375</v>
      </c>
      <c r="F21" s="248">
        <v>79.791245</v>
      </c>
      <c r="G21" s="248">
        <v>4.695167E8</v>
      </c>
      <c r="H21" s="248"/>
      <c r="I21" s="248">
        <f t="shared" ref="I21:N21" si="30">(I22/B22*B21)/B22*B21</f>
        <v>10.91584307</v>
      </c>
      <c r="J21" s="248">
        <f t="shared" si="30"/>
        <v>14.94475793</v>
      </c>
      <c r="K21" s="248">
        <f t="shared" si="30"/>
        <v>10.22143188</v>
      </c>
      <c r="L21" s="248">
        <f t="shared" si="30"/>
        <v>13.03288407</v>
      </c>
      <c r="M21" s="248">
        <f t="shared" si="30"/>
        <v>11.08009352</v>
      </c>
      <c r="N21" s="248">
        <f t="shared" si="30"/>
        <v>4884649.621</v>
      </c>
      <c r="O21" s="248"/>
      <c r="P21" s="249">
        <f t="shared" si="26"/>
        <v>490099.0099</v>
      </c>
      <c r="Q21" s="249">
        <f t="shared" si="27"/>
        <v>133442.7997</v>
      </c>
      <c r="R21" s="249">
        <f t="shared" si="28"/>
        <v>200000</v>
      </c>
      <c r="S21" s="249">
        <f t="shared" si="29"/>
        <v>-6708.449195</v>
      </c>
      <c r="T21" s="252"/>
      <c r="U21" s="252">
        <f t="shared" si="18"/>
        <v>102.8701254</v>
      </c>
      <c r="V21" s="249">
        <f t="shared" si="19"/>
        <v>535069.3069</v>
      </c>
      <c r="W21" s="249">
        <f t="shared" si="20"/>
        <v>528360.8577</v>
      </c>
      <c r="X21" s="249">
        <f t="shared" si="21"/>
        <v>823541.8096</v>
      </c>
      <c r="Y21" s="253">
        <f t="shared" si="22"/>
        <v>0.8235418096</v>
      </c>
      <c r="Z21" s="323">
        <f t="shared" si="23"/>
        <v>816833.3604</v>
      </c>
      <c r="AA21" s="253">
        <f t="shared" si="24"/>
        <v>0.8168333604</v>
      </c>
      <c r="AB21" s="309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U21" s="294"/>
    </row>
    <row r="22" ht="19.5" customHeight="1">
      <c r="A22" s="246" t="s">
        <v>112</v>
      </c>
      <c r="B22" s="247">
        <v>93.5</v>
      </c>
      <c r="C22" s="248">
        <v>102.0625</v>
      </c>
      <c r="D22" s="248">
        <v>85.71875</v>
      </c>
      <c r="E22" s="248">
        <v>89.4375</v>
      </c>
      <c r="F22" s="248">
        <v>76.375443</v>
      </c>
      <c r="G22" s="248">
        <v>3.817581E8</v>
      </c>
      <c r="H22" s="248"/>
      <c r="I22" s="248">
        <f t="shared" ref="I22:N22" si="31">(I23/B23*B22)/B23*B22</f>
        <v>13.15009102</v>
      </c>
      <c r="J22" s="248">
        <f t="shared" si="31"/>
        <v>15.65552504</v>
      </c>
      <c r="K22" s="248">
        <f t="shared" si="31"/>
        <v>11.03457218</v>
      </c>
      <c r="L22" s="248">
        <f t="shared" si="31"/>
        <v>11.94090971</v>
      </c>
      <c r="M22" s="248">
        <f t="shared" si="31"/>
        <v>10.15173863</v>
      </c>
      <c r="N22" s="248">
        <f t="shared" si="31"/>
        <v>3229295.965</v>
      </c>
      <c r="O22" s="248"/>
      <c r="P22" s="249">
        <f t="shared" si="26"/>
        <v>509220.297</v>
      </c>
      <c r="Q22" s="249">
        <f t="shared" si="27"/>
        <v>144058.5061</v>
      </c>
      <c r="R22" s="249">
        <f t="shared" si="28"/>
        <v>200000</v>
      </c>
      <c r="S22" s="249">
        <f t="shared" si="29"/>
        <v>-8403.067733</v>
      </c>
      <c r="T22" s="252"/>
      <c r="U22" s="252">
        <f t="shared" si="18"/>
        <v>84.40016427</v>
      </c>
      <c r="V22" s="249">
        <f t="shared" si="19"/>
        <v>548454.2079</v>
      </c>
      <c r="W22" s="249">
        <f t="shared" si="20"/>
        <v>540051.1402</v>
      </c>
      <c r="X22" s="249">
        <f t="shared" si="21"/>
        <v>853278.8031</v>
      </c>
      <c r="Y22" s="253">
        <f t="shared" si="22"/>
        <v>0.8532788031</v>
      </c>
      <c r="Z22" s="323">
        <f t="shared" si="23"/>
        <v>844875.7354</v>
      </c>
      <c r="AA22" s="253">
        <f t="shared" si="24"/>
        <v>0.8448757354</v>
      </c>
      <c r="AB22" s="309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</row>
    <row r="23" ht="19.5" customHeight="1">
      <c r="A23" s="246" t="s">
        <v>113</v>
      </c>
      <c r="B23" s="247">
        <v>89.8125</v>
      </c>
      <c r="C23" s="248">
        <v>102.0</v>
      </c>
      <c r="D23" s="248">
        <v>83.3125</v>
      </c>
      <c r="E23" s="248">
        <v>101.625</v>
      </c>
      <c r="F23" s="248">
        <v>86.782974</v>
      </c>
      <c r="G23" s="248">
        <v>3.783124E8</v>
      </c>
      <c r="H23" s="248"/>
      <c r="I23" s="248">
        <f t="shared" ref="I23:N23" si="32">(I24/B24*B23)/B24*B23</f>
        <v>12.13330481</v>
      </c>
      <c r="J23" s="248">
        <f t="shared" si="32"/>
        <v>15.63635697</v>
      </c>
      <c r="K23" s="248">
        <f t="shared" si="32"/>
        <v>10.42375451</v>
      </c>
      <c r="L23" s="248">
        <f t="shared" si="32"/>
        <v>15.41697717</v>
      </c>
      <c r="M23" s="248">
        <f t="shared" si="32"/>
        <v>13.10696082</v>
      </c>
      <c r="N23" s="248">
        <f t="shared" si="32"/>
        <v>3171264.615</v>
      </c>
      <c r="O23" s="248"/>
      <c r="P23" s="249">
        <f t="shared" si="26"/>
        <v>494925.7426</v>
      </c>
      <c r="Q23" s="249">
        <f t="shared" si="27"/>
        <v>136084.1615</v>
      </c>
      <c r="R23" s="249">
        <f t="shared" si="28"/>
        <v>200000</v>
      </c>
      <c r="S23" s="249">
        <f t="shared" si="29"/>
        <v>-10104.74718</v>
      </c>
      <c r="T23" s="252"/>
      <c r="U23" s="252">
        <f t="shared" si="18"/>
        <v>68.77220479</v>
      </c>
      <c r="V23" s="249">
        <f t="shared" si="19"/>
        <v>538448.0198</v>
      </c>
      <c r="W23" s="249">
        <f t="shared" si="20"/>
        <v>528343.2726</v>
      </c>
      <c r="X23" s="249">
        <f t="shared" si="21"/>
        <v>831009.9041</v>
      </c>
      <c r="Y23" s="253">
        <f t="shared" si="22"/>
        <v>0.8310099041</v>
      </c>
      <c r="Z23" s="323">
        <f t="shared" si="23"/>
        <v>820905.1569</v>
      </c>
      <c r="AA23" s="253">
        <f t="shared" si="24"/>
        <v>0.8209051569</v>
      </c>
      <c r="AB23" s="309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</row>
    <row r="24" ht="19.5" customHeight="1">
      <c r="A24" s="246" t="s">
        <v>114</v>
      </c>
      <c r="B24" s="247">
        <v>103.0</v>
      </c>
      <c r="C24" s="248">
        <v>103.515625</v>
      </c>
      <c r="D24" s="248">
        <v>87.0</v>
      </c>
      <c r="E24" s="248">
        <v>88.75</v>
      </c>
      <c r="F24" s="248">
        <v>75.788368</v>
      </c>
      <c r="G24" s="248">
        <v>5.107067E8</v>
      </c>
      <c r="H24" s="248"/>
      <c r="I24" s="248">
        <f t="shared" ref="I24:N24" si="33">(I25/B25*B24)/B25*B24</f>
        <v>15.95805606</v>
      </c>
      <c r="J24" s="248">
        <f t="shared" si="33"/>
        <v>16.10449275</v>
      </c>
      <c r="K24" s="248">
        <f t="shared" si="33"/>
        <v>11.36690804</v>
      </c>
      <c r="L24" s="248">
        <f t="shared" si="33"/>
        <v>11.75803735</v>
      </c>
      <c r="M24" s="248">
        <f t="shared" si="33"/>
        <v>9.996271738</v>
      </c>
      <c r="N24" s="248">
        <f t="shared" si="33"/>
        <v>5779289.363</v>
      </c>
      <c r="O24" s="248"/>
      <c r="P24" s="249">
        <f t="shared" si="26"/>
        <v>516831.6832</v>
      </c>
      <c r="Q24" s="249">
        <f t="shared" si="27"/>
        <v>148397.216</v>
      </c>
      <c r="R24" s="249">
        <f t="shared" si="28"/>
        <v>200000</v>
      </c>
      <c r="S24" s="249">
        <f t="shared" si="29"/>
        <v>-11813.51696</v>
      </c>
      <c r="T24" s="252"/>
      <c r="U24" s="252">
        <f t="shared" si="18"/>
        <v>60.67893968</v>
      </c>
      <c r="V24" s="249">
        <f t="shared" si="19"/>
        <v>553782.1782</v>
      </c>
      <c r="W24" s="249">
        <f t="shared" si="20"/>
        <v>541968.6613</v>
      </c>
      <c r="X24" s="249">
        <f t="shared" si="21"/>
        <v>865228.8991</v>
      </c>
      <c r="Y24" s="253">
        <f t="shared" si="22"/>
        <v>0.8652288991</v>
      </c>
      <c r="Z24" s="323">
        <f t="shared" si="23"/>
        <v>853415.3822</v>
      </c>
      <c r="AA24" s="253">
        <f t="shared" si="24"/>
        <v>0.8534153822</v>
      </c>
      <c r="AB24" s="309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</row>
    <row r="25" ht="19.5" customHeight="1">
      <c r="A25" s="271" t="s">
        <v>115</v>
      </c>
      <c r="B25" s="272">
        <v>90.25</v>
      </c>
      <c r="C25" s="273">
        <v>90.25</v>
      </c>
      <c r="D25" s="273">
        <v>73.625</v>
      </c>
      <c r="E25" s="273">
        <v>81.703125</v>
      </c>
      <c r="F25" s="273">
        <v>69.770638</v>
      </c>
      <c r="G25" s="273">
        <v>9.049254E8</v>
      </c>
      <c r="H25" s="273"/>
      <c r="I25" s="273">
        <f t="shared" ref="I25:N25" si="34">(I26/B26*B25)/B26*B25</f>
        <v>12.25180168</v>
      </c>
      <c r="J25" s="273">
        <f t="shared" si="34"/>
        <v>12.24135955</v>
      </c>
      <c r="K25" s="273">
        <f t="shared" si="34"/>
        <v>8.140563287</v>
      </c>
      <c r="L25" s="273">
        <f t="shared" si="34"/>
        <v>9.964957431</v>
      </c>
      <c r="M25" s="273">
        <f t="shared" si="34"/>
        <v>8.471851442</v>
      </c>
      <c r="N25" s="273">
        <f t="shared" si="34"/>
        <v>18144996.37</v>
      </c>
      <c r="O25" s="273"/>
      <c r="P25" s="249">
        <f t="shared" si="26"/>
        <v>437376.2376</v>
      </c>
      <c r="Q25" s="249">
        <f t="shared" si="27"/>
        <v>106276.6518</v>
      </c>
      <c r="R25" s="249">
        <f t="shared" si="28"/>
        <v>200000</v>
      </c>
      <c r="S25" s="249">
        <f t="shared" si="29"/>
        <v>-13529.40662</v>
      </c>
      <c r="T25" s="252"/>
      <c r="U25" s="252">
        <f t="shared" si="18"/>
        <v>47.11043549</v>
      </c>
      <c r="V25" s="249">
        <f t="shared" si="19"/>
        <v>498163.3663</v>
      </c>
      <c r="W25" s="249">
        <f t="shared" si="20"/>
        <v>484633.9597</v>
      </c>
      <c r="X25" s="249">
        <f t="shared" si="21"/>
        <v>743652.8894</v>
      </c>
      <c r="Y25" s="253">
        <f t="shared" si="22"/>
        <v>0.7436528894</v>
      </c>
      <c r="Z25" s="323">
        <f t="shared" si="23"/>
        <v>730123.4828</v>
      </c>
      <c r="AA25" s="253">
        <f t="shared" si="24"/>
        <v>0.7301234828</v>
      </c>
      <c r="AB25" s="309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</row>
    <row r="26" ht="19.5" customHeight="1">
      <c r="A26" s="271" t="s">
        <v>116</v>
      </c>
      <c r="B26" s="272">
        <v>80.3125</v>
      </c>
      <c r="C26" s="273">
        <v>84.125</v>
      </c>
      <c r="D26" s="273">
        <v>60.5</v>
      </c>
      <c r="E26" s="273">
        <v>62.984375</v>
      </c>
      <c r="F26" s="273">
        <v>53.785721</v>
      </c>
      <c r="G26" s="273">
        <v>9.362076E8</v>
      </c>
      <c r="H26" s="273"/>
      <c r="I26" s="273">
        <f t="shared" ref="I26:N26" si="35">(I27/B27*B26)/B27*B26</f>
        <v>9.702235838</v>
      </c>
      <c r="J26" s="273">
        <f t="shared" si="35"/>
        <v>10.63617288</v>
      </c>
      <c r="K26" s="273">
        <f t="shared" si="35"/>
        <v>5.49685892</v>
      </c>
      <c r="L26" s="273">
        <f t="shared" si="35"/>
        <v>5.921936694</v>
      </c>
      <c r="M26" s="273">
        <f t="shared" si="35"/>
        <v>5.034622733</v>
      </c>
      <c r="N26" s="273">
        <f t="shared" si="35"/>
        <v>19421181.79</v>
      </c>
      <c r="O26" s="273"/>
      <c r="P26" s="249">
        <f t="shared" si="26"/>
        <v>359405.9406</v>
      </c>
      <c r="Q26" s="249">
        <f t="shared" si="27"/>
        <v>71762.5723</v>
      </c>
      <c r="R26" s="249">
        <f t="shared" si="28"/>
        <v>200000</v>
      </c>
      <c r="S26" s="249">
        <f t="shared" si="29"/>
        <v>-15252.44581</v>
      </c>
      <c r="T26" s="252"/>
      <c r="U26" s="252">
        <f t="shared" si="18"/>
        <v>36.67647455</v>
      </c>
      <c r="V26" s="249">
        <f t="shared" si="19"/>
        <v>443584.1584</v>
      </c>
      <c r="W26" s="249">
        <f t="shared" si="20"/>
        <v>428331.7126</v>
      </c>
      <c r="X26" s="249">
        <f t="shared" si="21"/>
        <v>631168.5129</v>
      </c>
      <c r="Y26" s="253">
        <f t="shared" si="22"/>
        <v>0.6311685129</v>
      </c>
      <c r="Z26" s="323">
        <f t="shared" si="23"/>
        <v>615916.0671</v>
      </c>
      <c r="AA26" s="253">
        <f t="shared" si="24"/>
        <v>0.6159160671</v>
      </c>
      <c r="AB26" s="309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</row>
    <row r="27" ht="19.5" customHeight="1">
      <c r="A27" s="271" t="s">
        <v>117</v>
      </c>
      <c r="B27" s="326">
        <v>64.0625</v>
      </c>
      <c r="C27" s="327">
        <v>74.78125</v>
      </c>
      <c r="D27" s="327">
        <v>54.25</v>
      </c>
      <c r="E27" s="327">
        <v>58.375</v>
      </c>
      <c r="F27" s="327">
        <v>49.849514</v>
      </c>
      <c r="G27" s="327">
        <v>1.0877885E9</v>
      </c>
      <c r="H27" s="327"/>
      <c r="I27" s="327">
        <f t="shared" ref="I27:N27" si="36">(I28/B28*B27)/B28*B27</f>
        <v>6.173242003</v>
      </c>
      <c r="J27" s="327">
        <f t="shared" si="36"/>
        <v>8.404670148</v>
      </c>
      <c r="K27" s="327">
        <f t="shared" si="36"/>
        <v>4.419807214</v>
      </c>
      <c r="L27" s="327">
        <f t="shared" si="36"/>
        <v>5.086884762</v>
      </c>
      <c r="M27" s="327">
        <f t="shared" si="36"/>
        <v>4.324688189</v>
      </c>
      <c r="N27" s="327">
        <f t="shared" si="36"/>
        <v>26219249.43</v>
      </c>
      <c r="O27" s="327"/>
      <c r="P27" s="249">
        <f t="shared" si="26"/>
        <v>322277.2277</v>
      </c>
      <c r="Q27" s="249">
        <f t="shared" si="27"/>
        <v>57701.45084</v>
      </c>
      <c r="R27" s="249">
        <f t="shared" si="28"/>
        <v>200000</v>
      </c>
      <c r="S27" s="249">
        <f t="shared" si="29"/>
        <v>-16982.66433</v>
      </c>
      <c r="T27" s="252">
        <f>(P27-P18)/P18</f>
        <v>-0.4628712871</v>
      </c>
      <c r="U27" s="252">
        <f t="shared" si="18"/>
        <v>30.75355065</v>
      </c>
      <c r="V27" s="249">
        <f t="shared" si="19"/>
        <v>417594.0594</v>
      </c>
      <c r="W27" s="249">
        <f t="shared" si="20"/>
        <v>400611.3951</v>
      </c>
      <c r="X27" s="249">
        <f t="shared" si="21"/>
        <v>579978.6786</v>
      </c>
      <c r="Y27" s="253">
        <f t="shared" si="22"/>
        <v>0.5799786786</v>
      </c>
      <c r="Z27" s="323">
        <f t="shared" si="23"/>
        <v>562996.0142</v>
      </c>
      <c r="AA27" s="253">
        <f t="shared" si="24"/>
        <v>0.5629960142</v>
      </c>
      <c r="AB27" s="309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</row>
    <row r="28" ht="19.5" customHeight="1">
      <c r="A28" s="271" t="s">
        <v>118</v>
      </c>
      <c r="B28" s="272">
        <v>58.5625</v>
      </c>
      <c r="C28" s="273">
        <v>69.125</v>
      </c>
      <c r="D28" s="273">
        <v>52.15625</v>
      </c>
      <c r="E28" s="273">
        <v>64.300003</v>
      </c>
      <c r="F28" s="273">
        <v>54.909184</v>
      </c>
      <c r="G28" s="273">
        <v>1.1978067E9</v>
      </c>
      <c r="H28" s="273"/>
      <c r="I28" s="273">
        <f t="shared" ref="I28:N28" si="37">(I29/B29*B28)/B29*B28</f>
        <v>5.158753226</v>
      </c>
      <c r="J28" s="273">
        <f t="shared" si="37"/>
        <v>7.181340543</v>
      </c>
      <c r="K28" s="273">
        <f t="shared" si="37"/>
        <v>4.085230429</v>
      </c>
      <c r="L28" s="273">
        <f t="shared" si="37"/>
        <v>6.171917305</v>
      </c>
      <c r="M28" s="273">
        <f t="shared" si="37"/>
        <v>5.24714327</v>
      </c>
      <c r="N28" s="273">
        <f t="shared" si="37"/>
        <v>31791045.08</v>
      </c>
      <c r="O28" s="273"/>
      <c r="P28" s="249">
        <f t="shared" si="26"/>
        <v>309839.1089</v>
      </c>
      <c r="Q28" s="249">
        <f>((Q27+R27)/2)*K28/K27</f>
        <v>119096.8019</v>
      </c>
      <c r="R28" s="249">
        <f>(Q27+R27)/2</f>
        <v>128850.7254</v>
      </c>
      <c r="S28" s="249">
        <f t="shared" si="29"/>
        <v>-18720.0921</v>
      </c>
      <c r="T28" s="277"/>
      <c r="U28" s="252">
        <f t="shared" si="18"/>
        <v>23.43417073</v>
      </c>
      <c r="V28" s="249">
        <f t="shared" si="19"/>
        <v>340584.0726</v>
      </c>
      <c r="W28" s="249">
        <f t="shared" si="20"/>
        <v>321863.9805</v>
      </c>
      <c r="X28" s="249">
        <f t="shared" si="21"/>
        <v>557786.6362</v>
      </c>
      <c r="Y28" s="253">
        <f t="shared" si="22"/>
        <v>0.5577866362</v>
      </c>
      <c r="Z28" s="323">
        <f t="shared" si="23"/>
        <v>539066.5441</v>
      </c>
      <c r="AA28" s="253">
        <f t="shared" si="24"/>
        <v>0.5390665441</v>
      </c>
      <c r="AB28" s="309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</row>
    <row r="29" ht="19.5" customHeight="1">
      <c r="A29" s="271" t="s">
        <v>119</v>
      </c>
      <c r="B29" s="272">
        <v>64.550003</v>
      </c>
      <c r="C29" s="273">
        <v>65.610001</v>
      </c>
      <c r="D29" s="273">
        <v>46.860001</v>
      </c>
      <c r="E29" s="273">
        <v>47.450001</v>
      </c>
      <c r="F29" s="273">
        <v>40.520073</v>
      </c>
      <c r="G29" s="273">
        <v>1.2158712E9</v>
      </c>
      <c r="H29" s="273"/>
      <c r="I29" s="273">
        <f t="shared" ref="I29:N29" si="38">(I30/B30*B29)/B30*B29</f>
        <v>6.2675538</v>
      </c>
      <c r="J29" s="273">
        <f t="shared" si="38"/>
        <v>6.469568594</v>
      </c>
      <c r="K29" s="273">
        <f t="shared" si="38"/>
        <v>3.297679378</v>
      </c>
      <c r="L29" s="273">
        <f t="shared" si="38"/>
        <v>3.361015876</v>
      </c>
      <c r="M29" s="273">
        <f t="shared" si="38"/>
        <v>2.857415401</v>
      </c>
      <c r="N29" s="273">
        <f t="shared" si="38"/>
        <v>32757177.35</v>
      </c>
      <c r="O29" s="273"/>
      <c r="P29" s="249">
        <f t="shared" si="26"/>
        <v>278376.2436</v>
      </c>
      <c r="Q29" s="249">
        <f t="shared" ref="Q29:Q39" si="40">Q28*K29/K28</f>
        <v>96137.31086</v>
      </c>
      <c r="R29" s="249">
        <f t="shared" ref="R29:R39" si="41">R28</f>
        <v>128850.7254</v>
      </c>
      <c r="S29" s="249">
        <f t="shared" si="29"/>
        <v>-20464.75915</v>
      </c>
      <c r="T29" s="277"/>
      <c r="U29" s="252">
        <f t="shared" si="18"/>
        <v>19.89893778</v>
      </c>
      <c r="V29" s="249">
        <f t="shared" si="19"/>
        <v>318560.0669</v>
      </c>
      <c r="W29" s="249">
        <f t="shared" si="20"/>
        <v>298095.3077</v>
      </c>
      <c r="X29" s="249">
        <f t="shared" si="21"/>
        <v>503364.2798</v>
      </c>
      <c r="Y29" s="253">
        <f t="shared" si="22"/>
        <v>0.5033642798</v>
      </c>
      <c r="Z29" s="323">
        <f t="shared" si="23"/>
        <v>482899.5207</v>
      </c>
      <c r="AA29" s="253">
        <f t="shared" si="24"/>
        <v>0.4828995207</v>
      </c>
      <c r="AB29" s="309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</row>
    <row r="30" ht="19.5" customHeight="1">
      <c r="A30" s="271" t="s">
        <v>120</v>
      </c>
      <c r="B30" s="272">
        <v>46.970001</v>
      </c>
      <c r="C30" s="273">
        <v>50.66</v>
      </c>
      <c r="D30" s="273">
        <v>38.0</v>
      </c>
      <c r="E30" s="273">
        <v>39.150002</v>
      </c>
      <c r="F30" s="273">
        <v>33.43227</v>
      </c>
      <c r="G30" s="273">
        <v>1.7249188E9</v>
      </c>
      <c r="H30" s="273"/>
      <c r="I30" s="273">
        <f t="shared" ref="I30:N30" si="39">(I31/B31*B30)/B31*B30</f>
        <v>3.31853709</v>
      </c>
      <c r="J30" s="273">
        <f t="shared" si="39"/>
        <v>3.85714179</v>
      </c>
      <c r="K30" s="273">
        <f t="shared" si="39"/>
        <v>2.168557962</v>
      </c>
      <c r="L30" s="273">
        <f t="shared" si="39"/>
        <v>2.288029867</v>
      </c>
      <c r="M30" s="273">
        <f t="shared" si="39"/>
        <v>1.945201851</v>
      </c>
      <c r="N30" s="273">
        <f t="shared" si="39"/>
        <v>65927808.56</v>
      </c>
      <c r="O30" s="273"/>
      <c r="P30" s="249">
        <f t="shared" si="26"/>
        <v>225742.5743</v>
      </c>
      <c r="Q30" s="249">
        <f t="shared" si="40"/>
        <v>63220.01232</v>
      </c>
      <c r="R30" s="249">
        <f t="shared" si="41"/>
        <v>128850.7254</v>
      </c>
      <c r="S30" s="249">
        <f t="shared" si="29"/>
        <v>-22216.69565</v>
      </c>
      <c r="T30" s="277"/>
      <c r="U30" s="252">
        <f t="shared" si="18"/>
        <v>15.96066784</v>
      </c>
      <c r="V30" s="249">
        <f t="shared" si="19"/>
        <v>281716.4984</v>
      </c>
      <c r="W30" s="249">
        <f t="shared" si="20"/>
        <v>259499.8027</v>
      </c>
      <c r="X30" s="249">
        <f t="shared" si="21"/>
        <v>417813.312</v>
      </c>
      <c r="Y30" s="253">
        <f t="shared" si="22"/>
        <v>0.417813312</v>
      </c>
      <c r="Z30" s="323">
        <f t="shared" si="23"/>
        <v>395596.6163</v>
      </c>
      <c r="AA30" s="253">
        <f t="shared" si="24"/>
        <v>0.3955966163</v>
      </c>
      <c r="AB30" s="309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</row>
    <row r="31" ht="19.5" customHeight="1">
      <c r="A31" s="271" t="s">
        <v>121</v>
      </c>
      <c r="B31" s="272">
        <v>39.169998</v>
      </c>
      <c r="C31" s="273">
        <v>49.439999</v>
      </c>
      <c r="D31" s="273">
        <v>33.599998</v>
      </c>
      <c r="E31" s="273">
        <v>46.150002</v>
      </c>
      <c r="F31" s="273">
        <v>39.409939</v>
      </c>
      <c r="G31" s="273">
        <v>1.6436822E9</v>
      </c>
      <c r="H31" s="273"/>
      <c r="I31" s="273">
        <f t="shared" ref="I31:N31" si="42">(I32/B32*B31)/B32*B31</f>
        <v>2.307876876</v>
      </c>
      <c r="J31" s="273">
        <f t="shared" si="42"/>
        <v>3.673602312</v>
      </c>
      <c r="K31" s="273">
        <f t="shared" si="42"/>
        <v>1.695439685</v>
      </c>
      <c r="L31" s="273">
        <f t="shared" si="42"/>
        <v>3.179373576</v>
      </c>
      <c r="M31" s="273">
        <f t="shared" si="42"/>
        <v>2.702990183</v>
      </c>
      <c r="N31" s="273">
        <f t="shared" si="42"/>
        <v>59864179.29</v>
      </c>
      <c r="O31" s="273"/>
      <c r="P31" s="249">
        <f t="shared" si="26"/>
        <v>199603.9485</v>
      </c>
      <c r="Q31" s="249">
        <f t="shared" si="40"/>
        <v>49427.18602</v>
      </c>
      <c r="R31" s="249">
        <f t="shared" si="41"/>
        <v>128850.7254</v>
      </c>
      <c r="S31" s="249">
        <f t="shared" si="29"/>
        <v>-23975.93188</v>
      </c>
      <c r="T31" s="277"/>
      <c r="U31" s="252">
        <f t="shared" si="18"/>
        <v>13.69934965</v>
      </c>
      <c r="V31" s="249">
        <f t="shared" si="19"/>
        <v>263419.4604</v>
      </c>
      <c r="W31" s="249">
        <f t="shared" si="20"/>
        <v>239443.5285</v>
      </c>
      <c r="X31" s="249">
        <f t="shared" si="21"/>
        <v>377881.86</v>
      </c>
      <c r="Y31" s="253">
        <f t="shared" si="22"/>
        <v>0.37788186</v>
      </c>
      <c r="Z31" s="323">
        <f t="shared" si="23"/>
        <v>353905.9281</v>
      </c>
      <c r="AA31" s="253">
        <f t="shared" si="24"/>
        <v>0.3539059281</v>
      </c>
      <c r="AB31" s="309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</row>
    <row r="32" ht="19.5" customHeight="1">
      <c r="A32" s="271" t="s">
        <v>122</v>
      </c>
      <c r="B32" s="272">
        <v>46.200001</v>
      </c>
      <c r="C32" s="273">
        <v>51.950001</v>
      </c>
      <c r="D32" s="273">
        <v>43.349998</v>
      </c>
      <c r="E32" s="273">
        <v>44.73</v>
      </c>
      <c r="F32" s="273">
        <v>38.197327</v>
      </c>
      <c r="G32" s="273">
        <v>1.3946903E9</v>
      </c>
      <c r="H32" s="273"/>
      <c r="I32" s="273">
        <f t="shared" ref="I32:N32" si="43">(I33/B33*B32)/B33*B32</f>
        <v>3.210624437</v>
      </c>
      <c r="J32" s="273">
        <f t="shared" si="43"/>
        <v>4.056078519</v>
      </c>
      <c r="K32" s="273">
        <f t="shared" si="43"/>
        <v>2.822162423</v>
      </c>
      <c r="L32" s="273">
        <f t="shared" si="43"/>
        <v>2.986729617</v>
      </c>
      <c r="M32" s="273">
        <f t="shared" si="43"/>
        <v>2.53921157</v>
      </c>
      <c r="N32" s="273">
        <f t="shared" si="43"/>
        <v>43100954.66</v>
      </c>
      <c r="O32" s="273"/>
      <c r="P32" s="249">
        <f t="shared" si="26"/>
        <v>257524.7406</v>
      </c>
      <c r="Q32" s="249">
        <f t="shared" si="40"/>
        <v>82274.55584</v>
      </c>
      <c r="R32" s="249">
        <f t="shared" si="41"/>
        <v>128850.7254</v>
      </c>
      <c r="S32" s="249">
        <f t="shared" si="29"/>
        <v>-25742.49826</v>
      </c>
      <c r="T32" s="277"/>
      <c r="U32" s="252">
        <f t="shared" si="18"/>
        <v>15.0092451</v>
      </c>
      <c r="V32" s="249">
        <f t="shared" si="19"/>
        <v>303964.0148</v>
      </c>
      <c r="W32" s="249">
        <f t="shared" si="20"/>
        <v>278221.5166</v>
      </c>
      <c r="X32" s="249">
        <f t="shared" si="21"/>
        <v>468650.0219</v>
      </c>
      <c r="Y32" s="253">
        <f t="shared" si="22"/>
        <v>0.4686500219</v>
      </c>
      <c r="Z32" s="323">
        <f t="shared" si="23"/>
        <v>442907.5236</v>
      </c>
      <c r="AA32" s="253">
        <f t="shared" si="24"/>
        <v>0.4429075236</v>
      </c>
      <c r="AB32" s="309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</row>
    <row r="33" ht="19.5" customHeight="1">
      <c r="A33" s="271" t="s">
        <v>123</v>
      </c>
      <c r="B33" s="272">
        <v>45.540001</v>
      </c>
      <c r="C33" s="273">
        <v>49.490002</v>
      </c>
      <c r="D33" s="273">
        <v>41.259998</v>
      </c>
      <c r="E33" s="273">
        <v>45.700001</v>
      </c>
      <c r="F33" s="273">
        <v>39.025661</v>
      </c>
      <c r="G33" s="273">
        <v>1.3630503E9</v>
      </c>
      <c r="H33" s="273"/>
      <c r="I33" s="273">
        <f t="shared" ref="I33:N33" si="44">(I34/B34*B33)/B34*B33</f>
        <v>3.119547542</v>
      </c>
      <c r="J33" s="273">
        <f t="shared" si="44"/>
        <v>3.681036941</v>
      </c>
      <c r="K33" s="273">
        <f t="shared" si="44"/>
        <v>2.556596833</v>
      </c>
      <c r="L33" s="273">
        <f t="shared" si="44"/>
        <v>3.11767278</v>
      </c>
      <c r="M33" s="273">
        <f t="shared" si="44"/>
        <v>2.650534603</v>
      </c>
      <c r="N33" s="273">
        <f t="shared" si="44"/>
        <v>41167556.88</v>
      </c>
      <c r="O33" s="273"/>
      <c r="P33" s="249">
        <f t="shared" si="26"/>
        <v>245108.899</v>
      </c>
      <c r="Q33" s="249">
        <f t="shared" si="40"/>
        <v>74532.51704</v>
      </c>
      <c r="R33" s="249">
        <f t="shared" si="41"/>
        <v>128850.7254</v>
      </c>
      <c r="S33" s="249">
        <f t="shared" si="29"/>
        <v>-27516.42534</v>
      </c>
      <c r="T33" s="277"/>
      <c r="U33" s="252">
        <f t="shared" si="18"/>
        <v>13.59041445</v>
      </c>
      <c r="V33" s="249">
        <f t="shared" si="19"/>
        <v>295272.9257</v>
      </c>
      <c r="W33" s="249">
        <f t="shared" si="20"/>
        <v>267756.5004</v>
      </c>
      <c r="X33" s="249">
        <f t="shared" si="21"/>
        <v>448492.1415</v>
      </c>
      <c r="Y33" s="253">
        <f t="shared" si="22"/>
        <v>0.4484921415</v>
      </c>
      <c r="Z33" s="323">
        <f t="shared" si="23"/>
        <v>420975.7161</v>
      </c>
      <c r="AA33" s="253">
        <f t="shared" si="24"/>
        <v>0.4209757161</v>
      </c>
      <c r="AB33" s="309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</row>
    <row r="34" ht="19.5" customHeight="1">
      <c r="A34" s="271" t="s">
        <v>124</v>
      </c>
      <c r="B34" s="272">
        <v>45.650002</v>
      </c>
      <c r="C34" s="273">
        <v>46.48</v>
      </c>
      <c r="D34" s="273">
        <v>39.310001</v>
      </c>
      <c r="E34" s="273">
        <v>41.759998</v>
      </c>
      <c r="F34" s="273">
        <v>35.661087</v>
      </c>
      <c r="G34" s="273">
        <v>1.1983925E9</v>
      </c>
      <c r="H34" s="273"/>
      <c r="I34" s="273">
        <f t="shared" ref="I34:N34" si="45">(I35/B35*B34)/B35*B34</f>
        <v>3.134636158</v>
      </c>
      <c r="J34" s="273">
        <f t="shared" si="45"/>
        <v>3.246889224</v>
      </c>
      <c r="K34" s="273">
        <f t="shared" si="45"/>
        <v>2.320651635</v>
      </c>
      <c r="L34" s="273">
        <f t="shared" si="45"/>
        <v>2.603269022</v>
      </c>
      <c r="M34" s="273">
        <f t="shared" si="45"/>
        <v>2.213207315</v>
      </c>
      <c r="N34" s="273">
        <f t="shared" si="45"/>
        <v>31822148.17</v>
      </c>
      <c r="O34" s="273"/>
      <c r="P34" s="249">
        <f t="shared" si="26"/>
        <v>233524.7584</v>
      </c>
      <c r="Q34" s="249">
        <f t="shared" si="40"/>
        <v>67654.00211</v>
      </c>
      <c r="R34" s="249">
        <f t="shared" si="41"/>
        <v>128850.7254</v>
      </c>
      <c r="S34" s="249">
        <f t="shared" si="29"/>
        <v>-29297.74378</v>
      </c>
      <c r="T34" s="277"/>
      <c r="U34" s="252">
        <f t="shared" si="18"/>
        <v>12.3687164</v>
      </c>
      <c r="V34" s="249">
        <f t="shared" si="19"/>
        <v>287164.0273</v>
      </c>
      <c r="W34" s="249">
        <f t="shared" si="20"/>
        <v>257866.2835</v>
      </c>
      <c r="X34" s="249">
        <f t="shared" si="21"/>
        <v>430029.4859</v>
      </c>
      <c r="Y34" s="253">
        <f t="shared" si="22"/>
        <v>0.4300294859</v>
      </c>
      <c r="Z34" s="323">
        <f t="shared" si="23"/>
        <v>400731.7422</v>
      </c>
      <c r="AA34" s="253">
        <f t="shared" si="24"/>
        <v>0.4007317422</v>
      </c>
      <c r="AB34" s="309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</row>
    <row r="35" ht="19.5" customHeight="1">
      <c r="A35" s="271" t="s">
        <v>125</v>
      </c>
      <c r="B35" s="272">
        <v>42.630001</v>
      </c>
      <c r="C35" s="273">
        <v>44.0</v>
      </c>
      <c r="D35" s="273">
        <v>35.75</v>
      </c>
      <c r="E35" s="273">
        <v>36.630001</v>
      </c>
      <c r="F35" s="273">
        <v>31.280291</v>
      </c>
      <c r="G35" s="273">
        <v>1.3134117E9</v>
      </c>
      <c r="H35" s="273"/>
      <c r="I35" s="273">
        <f t="shared" ref="I35:N35" si="46">(I36/B36*B35)/B36*B35</f>
        <v>2.733607911</v>
      </c>
      <c r="J35" s="273">
        <f t="shared" si="46"/>
        <v>2.909648894</v>
      </c>
      <c r="K35" s="273">
        <f t="shared" si="46"/>
        <v>1.919357763</v>
      </c>
      <c r="L35" s="273">
        <f t="shared" si="46"/>
        <v>2.002958602</v>
      </c>
      <c r="M35" s="273">
        <f t="shared" si="46"/>
        <v>1.702842623</v>
      </c>
      <c r="N35" s="273">
        <f t="shared" si="46"/>
        <v>38223732.25</v>
      </c>
      <c r="O35" s="273"/>
      <c r="P35" s="249">
        <f t="shared" si="26"/>
        <v>212376.2376</v>
      </c>
      <c r="Q35" s="249">
        <f t="shared" si="40"/>
        <v>55955.0741</v>
      </c>
      <c r="R35" s="249">
        <f t="shared" si="41"/>
        <v>128850.7254</v>
      </c>
      <c r="S35" s="249">
        <f t="shared" si="29"/>
        <v>-31086.48438</v>
      </c>
      <c r="T35" s="277"/>
      <c r="U35" s="252">
        <f t="shared" si="18"/>
        <v>10.97669839</v>
      </c>
      <c r="V35" s="249">
        <f t="shared" si="19"/>
        <v>272360.0627</v>
      </c>
      <c r="W35" s="249">
        <f t="shared" si="20"/>
        <v>241273.5784</v>
      </c>
      <c r="X35" s="249">
        <f t="shared" si="21"/>
        <v>397182.0371</v>
      </c>
      <c r="Y35" s="253">
        <f t="shared" si="22"/>
        <v>0.3971820371</v>
      </c>
      <c r="Z35" s="323">
        <f t="shared" si="23"/>
        <v>366095.5528</v>
      </c>
      <c r="AA35" s="253">
        <f t="shared" si="24"/>
        <v>0.3660955528</v>
      </c>
      <c r="AB35" s="309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</row>
    <row r="36" ht="19.5" customHeight="1">
      <c r="A36" s="271" t="s">
        <v>126</v>
      </c>
      <c r="B36" s="272">
        <v>36.509998</v>
      </c>
      <c r="C36" s="273">
        <v>37.5</v>
      </c>
      <c r="D36" s="273">
        <v>27.200001</v>
      </c>
      <c r="E36" s="273">
        <v>28.98</v>
      </c>
      <c r="F36" s="273">
        <v>24.747557</v>
      </c>
      <c r="G36" s="273">
        <v>1.3021162E9</v>
      </c>
      <c r="H36" s="273"/>
      <c r="I36" s="273">
        <f t="shared" ref="I36:N36" si="47">(I37/B37*B36)/B37*B36</f>
        <v>2.005068228</v>
      </c>
      <c r="J36" s="273">
        <f t="shared" si="47"/>
        <v>2.11347818</v>
      </c>
      <c r="K36" s="273">
        <f t="shared" si="47"/>
        <v>1.111070665</v>
      </c>
      <c r="L36" s="273">
        <f t="shared" si="47"/>
        <v>1.253703604</v>
      </c>
      <c r="M36" s="273">
        <f t="shared" si="47"/>
        <v>1.06585373</v>
      </c>
      <c r="N36" s="273">
        <f t="shared" si="47"/>
        <v>37569101.88</v>
      </c>
      <c r="O36" s="273"/>
      <c r="P36" s="249">
        <f t="shared" si="26"/>
        <v>161584.1644</v>
      </c>
      <c r="Q36" s="249">
        <f t="shared" si="40"/>
        <v>32391.06465</v>
      </c>
      <c r="R36" s="249">
        <f t="shared" si="41"/>
        <v>128850.7254</v>
      </c>
      <c r="S36" s="249">
        <f t="shared" si="29"/>
        <v>-32882.67806</v>
      </c>
      <c r="T36" s="277"/>
      <c r="U36" s="252">
        <f t="shared" si="18"/>
        <v>8.832458513</v>
      </c>
      <c r="V36" s="249">
        <f t="shared" si="19"/>
        <v>236805.6115</v>
      </c>
      <c r="W36" s="249">
        <f t="shared" si="20"/>
        <v>203922.9334</v>
      </c>
      <c r="X36" s="249">
        <f t="shared" si="21"/>
        <v>322825.9544</v>
      </c>
      <c r="Y36" s="253">
        <f t="shared" si="22"/>
        <v>0.3228259544</v>
      </c>
      <c r="Z36" s="323">
        <f t="shared" si="23"/>
        <v>289943.2764</v>
      </c>
      <c r="AA36" s="253">
        <f t="shared" si="24"/>
        <v>0.2899432764</v>
      </c>
      <c r="AB36" s="309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</row>
    <row r="37" ht="19.5" customHeight="1">
      <c r="A37" s="271" t="s">
        <v>127</v>
      </c>
      <c r="B37" s="272">
        <v>28.85</v>
      </c>
      <c r="C37" s="273">
        <v>37.060001</v>
      </c>
      <c r="D37" s="273">
        <v>27.85</v>
      </c>
      <c r="E37" s="273">
        <v>33.900002</v>
      </c>
      <c r="F37" s="273">
        <v>28.949011</v>
      </c>
      <c r="G37" s="273">
        <v>2.1601468E9</v>
      </c>
      <c r="H37" s="273"/>
      <c r="I37" s="273">
        <f t="shared" ref="I37:N37" si="48">(I38/B38*B37)/B38*B37</f>
        <v>1.251979368</v>
      </c>
      <c r="J37" s="273">
        <f t="shared" si="48"/>
        <v>2.064172969</v>
      </c>
      <c r="K37" s="273">
        <f t="shared" si="48"/>
        <v>1.16480772</v>
      </c>
      <c r="L37" s="273">
        <f t="shared" si="48"/>
        <v>1.715527008</v>
      </c>
      <c r="M37" s="273">
        <f t="shared" si="48"/>
        <v>1.458479757</v>
      </c>
      <c r="N37" s="273">
        <f t="shared" si="48"/>
        <v>103394600.9</v>
      </c>
      <c r="O37" s="273"/>
      <c r="P37" s="249">
        <f t="shared" si="26"/>
        <v>165445.5446</v>
      </c>
      <c r="Q37" s="249">
        <f t="shared" si="40"/>
        <v>33957.66205</v>
      </c>
      <c r="R37" s="249">
        <f t="shared" si="41"/>
        <v>128850.7254</v>
      </c>
      <c r="S37" s="249">
        <f t="shared" si="29"/>
        <v>-34686.35589</v>
      </c>
      <c r="T37" s="277"/>
      <c r="U37" s="252">
        <f t="shared" si="18"/>
        <v>8.48449664</v>
      </c>
      <c r="V37" s="249">
        <f t="shared" si="19"/>
        <v>239508.5776</v>
      </c>
      <c r="W37" s="249">
        <f t="shared" si="20"/>
        <v>204822.2217</v>
      </c>
      <c r="X37" s="249">
        <f t="shared" si="21"/>
        <v>328253.932</v>
      </c>
      <c r="Y37" s="253">
        <f t="shared" si="22"/>
        <v>0.328253932</v>
      </c>
      <c r="Z37" s="323">
        <f t="shared" si="23"/>
        <v>293567.5761</v>
      </c>
      <c r="AA37" s="253">
        <f t="shared" si="24"/>
        <v>0.2935675761</v>
      </c>
      <c r="AB37" s="309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</row>
    <row r="38" ht="19.5" customHeight="1">
      <c r="A38" s="271" t="s">
        <v>128</v>
      </c>
      <c r="B38" s="272">
        <v>34.439999</v>
      </c>
      <c r="C38" s="273">
        <v>40.970001</v>
      </c>
      <c r="D38" s="273">
        <v>33.779999</v>
      </c>
      <c r="E38" s="273">
        <v>39.650002</v>
      </c>
      <c r="F38" s="273">
        <v>33.859234</v>
      </c>
      <c r="G38" s="273">
        <v>1.7210984E9</v>
      </c>
      <c r="H38" s="273"/>
      <c r="I38" s="273">
        <f t="shared" ref="I38:N38" si="49">(I39/B39*B38)/B39*B38</f>
        <v>1.784151779</v>
      </c>
      <c r="J38" s="273">
        <f t="shared" si="49"/>
        <v>2.522709149</v>
      </c>
      <c r="K38" s="273">
        <f t="shared" si="49"/>
        <v>1.71365387</v>
      </c>
      <c r="L38" s="273">
        <f t="shared" si="49"/>
        <v>2.346845714</v>
      </c>
      <c r="M38" s="273">
        <f t="shared" si="49"/>
        <v>1.995203512</v>
      </c>
      <c r="N38" s="273">
        <f t="shared" si="49"/>
        <v>65636094.34</v>
      </c>
      <c r="O38" s="273"/>
      <c r="P38" s="249">
        <f t="shared" si="26"/>
        <v>200673.2614</v>
      </c>
      <c r="Q38" s="249">
        <f t="shared" si="40"/>
        <v>49958.18451</v>
      </c>
      <c r="R38" s="249">
        <f t="shared" si="41"/>
        <v>128850.7254</v>
      </c>
      <c r="S38" s="249">
        <f t="shared" si="29"/>
        <v>-36497.54904</v>
      </c>
      <c r="T38" s="277"/>
      <c r="U38" s="252">
        <f t="shared" si="18"/>
        <v>9.028660704</v>
      </c>
      <c r="V38" s="249">
        <f t="shared" si="19"/>
        <v>264167.9794</v>
      </c>
      <c r="W38" s="249">
        <f t="shared" si="20"/>
        <v>227670.4303</v>
      </c>
      <c r="X38" s="249">
        <f t="shared" si="21"/>
        <v>379482.1713</v>
      </c>
      <c r="Y38" s="253">
        <f t="shared" si="22"/>
        <v>0.3794821713</v>
      </c>
      <c r="Z38" s="323">
        <f t="shared" si="23"/>
        <v>342984.6223</v>
      </c>
      <c r="AA38" s="253">
        <f t="shared" si="24"/>
        <v>0.3429846223</v>
      </c>
      <c r="AB38" s="309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</row>
    <row r="39" ht="19.5" customHeight="1">
      <c r="A39" s="271" t="s">
        <v>129</v>
      </c>
      <c r="B39" s="326">
        <v>39.290001</v>
      </c>
      <c r="C39" s="327">
        <v>43.240002</v>
      </c>
      <c r="D39" s="327">
        <v>38.439999</v>
      </c>
      <c r="E39" s="327">
        <v>38.91</v>
      </c>
      <c r="F39" s="327">
        <v>33.227325</v>
      </c>
      <c r="G39" s="327">
        <v>1.2777654E9</v>
      </c>
      <c r="H39" s="327"/>
      <c r="I39" s="327">
        <f t="shared" ref="I39:N39" si="50">(I40/B40*B39)/B40*B39</f>
        <v>2.322039572</v>
      </c>
      <c r="J39" s="327">
        <f t="shared" si="50"/>
        <v>2.810002096</v>
      </c>
      <c r="K39" s="327">
        <f t="shared" si="50"/>
        <v>2.219067826</v>
      </c>
      <c r="L39" s="327">
        <f t="shared" si="50"/>
        <v>2.260063147</v>
      </c>
      <c r="M39" s="327">
        <f t="shared" si="50"/>
        <v>1.921426171</v>
      </c>
      <c r="N39" s="327">
        <f t="shared" si="50"/>
        <v>36177085.53</v>
      </c>
      <c r="O39" s="327"/>
      <c r="P39" s="249">
        <f t="shared" si="26"/>
        <v>228356.4297</v>
      </c>
      <c r="Q39" s="249">
        <f t="shared" si="40"/>
        <v>64692.52738</v>
      </c>
      <c r="R39" s="249">
        <f t="shared" si="41"/>
        <v>128850.7254</v>
      </c>
      <c r="S39" s="249">
        <f t="shared" si="29"/>
        <v>-38316.28883</v>
      </c>
      <c r="T39" s="328">
        <f>(P39-P27)/P27</f>
        <v>-0.2914285899</v>
      </c>
      <c r="U39" s="252">
        <f t="shared" si="18"/>
        <v>9.322592716</v>
      </c>
      <c r="V39" s="249">
        <f t="shared" si="19"/>
        <v>283546.1972</v>
      </c>
      <c r="W39" s="249">
        <f t="shared" si="20"/>
        <v>245229.9084</v>
      </c>
      <c r="X39" s="249">
        <f t="shared" si="21"/>
        <v>421899.6825</v>
      </c>
      <c r="Y39" s="253">
        <f t="shared" si="22"/>
        <v>0.4218996825</v>
      </c>
      <c r="Z39" s="323">
        <f t="shared" si="23"/>
        <v>383583.3937</v>
      </c>
      <c r="AA39" s="253">
        <f t="shared" si="24"/>
        <v>0.3835833937</v>
      </c>
      <c r="AB39" s="309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</row>
    <row r="40" ht="19.5" customHeight="1">
      <c r="A40" s="271" t="s">
        <v>130</v>
      </c>
      <c r="B40" s="272">
        <v>39.57</v>
      </c>
      <c r="C40" s="273">
        <v>42.599998</v>
      </c>
      <c r="D40" s="273">
        <v>36.849998</v>
      </c>
      <c r="E40" s="273">
        <v>38.509998</v>
      </c>
      <c r="F40" s="273">
        <v>32.885727</v>
      </c>
      <c r="G40" s="273">
        <v>1.5794246E9</v>
      </c>
      <c r="H40" s="273"/>
      <c r="I40" s="273">
        <f t="shared" ref="I40:N40" si="51">(I41/B41*B40)/B41*B40</f>
        <v>2.35525339</v>
      </c>
      <c r="J40" s="273">
        <f t="shared" si="51"/>
        <v>2.727434882</v>
      </c>
      <c r="K40" s="273">
        <f t="shared" si="51"/>
        <v>2.039289009</v>
      </c>
      <c r="L40" s="273">
        <f t="shared" si="51"/>
        <v>2.213834261</v>
      </c>
      <c r="M40" s="273">
        <f t="shared" si="51"/>
        <v>1.882122287</v>
      </c>
      <c r="N40" s="273">
        <f t="shared" si="51"/>
        <v>55275047.54</v>
      </c>
      <c r="O40" s="273"/>
      <c r="P40" s="249">
        <f t="shared" si="26"/>
        <v>218910.8792</v>
      </c>
      <c r="Q40" s="249">
        <f>((Q39+R39)/2)*K40/K39</f>
        <v>88931.62786</v>
      </c>
      <c r="R40" s="249">
        <f>(Q39+R39)/2</f>
        <v>96771.6264</v>
      </c>
      <c r="S40" s="249">
        <f t="shared" si="29"/>
        <v>-40142.6067</v>
      </c>
      <c r="T40" s="277"/>
      <c r="U40" s="252">
        <f t="shared" si="18"/>
        <v>7.864026071</v>
      </c>
      <c r="V40" s="249">
        <f t="shared" si="19"/>
        <v>246138.3768</v>
      </c>
      <c r="W40" s="249">
        <f t="shared" si="20"/>
        <v>205995.7701</v>
      </c>
      <c r="X40" s="249">
        <f t="shared" si="21"/>
        <v>404614.1335</v>
      </c>
      <c r="Y40" s="253">
        <f t="shared" si="22"/>
        <v>0.4046141335</v>
      </c>
      <c r="Z40" s="323">
        <f t="shared" si="23"/>
        <v>364471.5268</v>
      </c>
      <c r="AA40" s="253">
        <f t="shared" si="24"/>
        <v>0.3644715268</v>
      </c>
      <c r="AB40" s="309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</row>
    <row r="41" ht="19.5" customHeight="1">
      <c r="A41" s="271" t="s">
        <v>131</v>
      </c>
      <c r="B41" s="272">
        <v>38.400002</v>
      </c>
      <c r="C41" s="273">
        <v>38.880001</v>
      </c>
      <c r="D41" s="273">
        <v>33.09</v>
      </c>
      <c r="E41" s="273">
        <v>33.779999</v>
      </c>
      <c r="F41" s="273">
        <v>28.846529</v>
      </c>
      <c r="G41" s="273">
        <v>1.597517E9</v>
      </c>
      <c r="H41" s="273"/>
      <c r="I41" s="273">
        <f t="shared" ref="I41:N41" si="52">(I42/B42*B41)/B42*B41</f>
        <v>2.218033141</v>
      </c>
      <c r="J41" s="273">
        <f t="shared" si="52"/>
        <v>2.271892448</v>
      </c>
      <c r="K41" s="273">
        <f t="shared" si="52"/>
        <v>1.644361787</v>
      </c>
      <c r="L41" s="273">
        <f t="shared" si="52"/>
        <v>1.703402879</v>
      </c>
      <c r="M41" s="273">
        <f t="shared" si="52"/>
        <v>1.448171746</v>
      </c>
      <c r="N41" s="273">
        <f t="shared" si="52"/>
        <v>56548658.37</v>
      </c>
      <c r="O41" s="273"/>
      <c r="P41" s="249">
        <f t="shared" si="26"/>
        <v>196574.2574</v>
      </c>
      <c r="Q41" s="249">
        <f t="shared" ref="Q41:Q51" si="54">Q40*K41/K40</f>
        <v>71709.19365</v>
      </c>
      <c r="R41" s="249">
        <f t="shared" ref="R41:R51" si="55">R40</f>
        <v>96771.6264</v>
      </c>
      <c r="S41" s="249">
        <f t="shared" si="29"/>
        <v>-41976.53422</v>
      </c>
      <c r="T41" s="277"/>
      <c r="U41" s="252">
        <f t="shared" si="18"/>
        <v>6.988330248</v>
      </c>
      <c r="V41" s="249">
        <f t="shared" si="19"/>
        <v>230502.7415</v>
      </c>
      <c r="W41" s="249">
        <f t="shared" si="20"/>
        <v>188526.2073</v>
      </c>
      <c r="X41" s="249">
        <f t="shared" si="21"/>
        <v>365055.0775</v>
      </c>
      <c r="Y41" s="253">
        <f t="shared" si="22"/>
        <v>0.3650550775</v>
      </c>
      <c r="Z41" s="323">
        <f t="shared" si="23"/>
        <v>323078.5433</v>
      </c>
      <c r="AA41" s="253">
        <f t="shared" si="24"/>
        <v>0.3230785433</v>
      </c>
      <c r="AB41" s="309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</row>
    <row r="42" ht="19.5" customHeight="1">
      <c r="A42" s="271" t="s">
        <v>132</v>
      </c>
      <c r="B42" s="272">
        <v>34.150002</v>
      </c>
      <c r="C42" s="273">
        <v>39.189999</v>
      </c>
      <c r="D42" s="273">
        <v>34.09</v>
      </c>
      <c r="E42" s="273">
        <v>36.060001</v>
      </c>
      <c r="F42" s="273">
        <v>30.793545</v>
      </c>
      <c r="G42" s="273">
        <v>1.5516643E9</v>
      </c>
      <c r="H42" s="273"/>
      <c r="I42" s="273">
        <f t="shared" ref="I42:N42" si="53">(I43/B43*B42)/B43*B42</f>
        <v>1.754231899</v>
      </c>
      <c r="J42" s="273">
        <f t="shared" si="53"/>
        <v>2.30826538</v>
      </c>
      <c r="K42" s="273">
        <f t="shared" si="53"/>
        <v>1.745250792</v>
      </c>
      <c r="L42" s="273">
        <f t="shared" si="53"/>
        <v>1.94110747</v>
      </c>
      <c r="M42" s="273">
        <f t="shared" si="53"/>
        <v>1.650259798</v>
      </c>
      <c r="N42" s="273">
        <f t="shared" si="53"/>
        <v>53349071.49</v>
      </c>
      <c r="O42" s="273"/>
      <c r="P42" s="249">
        <f t="shared" si="26"/>
        <v>202514.8515</v>
      </c>
      <c r="Q42" s="249">
        <f t="shared" si="54"/>
        <v>76108.87582</v>
      </c>
      <c r="R42" s="249">
        <f t="shared" si="55"/>
        <v>96771.6264</v>
      </c>
      <c r="S42" s="249">
        <f t="shared" si="29"/>
        <v>-43818.10312</v>
      </c>
      <c r="T42" s="277"/>
      <c r="U42" s="252">
        <f t="shared" si="18"/>
        <v>6.830201597</v>
      </c>
      <c r="V42" s="249">
        <f t="shared" si="19"/>
        <v>234661.1574</v>
      </c>
      <c r="W42" s="249">
        <f t="shared" si="20"/>
        <v>190843.0543</v>
      </c>
      <c r="X42" s="249">
        <f t="shared" si="21"/>
        <v>375395.3537</v>
      </c>
      <c r="Y42" s="253">
        <f t="shared" si="22"/>
        <v>0.3753953537</v>
      </c>
      <c r="Z42" s="323">
        <f t="shared" si="23"/>
        <v>331577.2506</v>
      </c>
      <c r="AA42" s="253">
        <f t="shared" si="24"/>
        <v>0.3315772506</v>
      </c>
      <c r="AB42" s="309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</row>
    <row r="43" ht="19.5" customHeight="1">
      <c r="A43" s="271" t="s">
        <v>133</v>
      </c>
      <c r="B43" s="272">
        <v>35.799999</v>
      </c>
      <c r="C43" s="273">
        <v>36.900002</v>
      </c>
      <c r="D43" s="273">
        <v>30.559999</v>
      </c>
      <c r="E43" s="273">
        <v>31.73</v>
      </c>
      <c r="F43" s="273">
        <v>27.095928</v>
      </c>
      <c r="G43" s="273">
        <v>1.7583156E9</v>
      </c>
      <c r="H43" s="273"/>
      <c r="I43" s="273">
        <f t="shared" ref="I43:N43" si="56">(I44/B44*B43)/B44*B43</f>
        <v>1.92784257</v>
      </c>
      <c r="J43" s="273">
        <f t="shared" si="56"/>
        <v>2.046388151</v>
      </c>
      <c r="K43" s="273">
        <f t="shared" si="56"/>
        <v>1.402524682</v>
      </c>
      <c r="L43" s="273">
        <f t="shared" si="56"/>
        <v>1.502928279</v>
      </c>
      <c r="M43" s="273">
        <f t="shared" si="56"/>
        <v>1.277735621</v>
      </c>
      <c r="N43" s="273">
        <f t="shared" si="56"/>
        <v>68505428.52</v>
      </c>
      <c r="O43" s="273"/>
      <c r="P43" s="249">
        <f t="shared" si="26"/>
        <v>181544.5485</v>
      </c>
      <c r="Q43" s="249">
        <f t="shared" si="54"/>
        <v>61162.88691</v>
      </c>
      <c r="R43" s="249">
        <f t="shared" si="55"/>
        <v>96771.6264</v>
      </c>
      <c r="S43" s="249">
        <f t="shared" si="29"/>
        <v>-45667.34521</v>
      </c>
      <c r="T43" s="277"/>
      <c r="U43" s="252">
        <f t="shared" si="18"/>
        <v>6.094424224</v>
      </c>
      <c r="V43" s="249">
        <f t="shared" si="19"/>
        <v>219981.9453</v>
      </c>
      <c r="W43" s="249">
        <f t="shared" si="20"/>
        <v>174314.6001</v>
      </c>
      <c r="X43" s="249">
        <f t="shared" si="21"/>
        <v>339479.0618</v>
      </c>
      <c r="Y43" s="253">
        <f t="shared" si="22"/>
        <v>0.3394790618</v>
      </c>
      <c r="Z43" s="323">
        <f t="shared" si="23"/>
        <v>293811.7166</v>
      </c>
      <c r="AA43" s="253">
        <f t="shared" si="24"/>
        <v>0.2938117166</v>
      </c>
      <c r="AB43" s="309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</row>
    <row r="44" ht="19.5" customHeight="1">
      <c r="A44" s="271" t="s">
        <v>134</v>
      </c>
      <c r="B44" s="272">
        <v>31.67</v>
      </c>
      <c r="C44" s="273">
        <v>33.630001</v>
      </c>
      <c r="D44" s="273">
        <v>28.42</v>
      </c>
      <c r="E44" s="273">
        <v>30.040001</v>
      </c>
      <c r="F44" s="273">
        <v>25.652744</v>
      </c>
      <c r="G44" s="273">
        <v>2.0957427E9</v>
      </c>
      <c r="H44" s="273"/>
      <c r="I44" s="273">
        <f t="shared" ref="I44:N44" si="57">(I45/B45*B44)/B45*B44</f>
        <v>1.508695739</v>
      </c>
      <c r="J44" s="273">
        <f t="shared" si="57"/>
        <v>1.699765435</v>
      </c>
      <c r="K44" s="273">
        <f t="shared" si="57"/>
        <v>1.212975387</v>
      </c>
      <c r="L44" s="273">
        <f t="shared" si="57"/>
        <v>1.347094298</v>
      </c>
      <c r="M44" s="273">
        <f t="shared" si="57"/>
        <v>1.145250783</v>
      </c>
      <c r="N44" s="273">
        <f t="shared" si="57"/>
        <v>97321154.67</v>
      </c>
      <c r="O44" s="273"/>
      <c r="P44" s="249">
        <f t="shared" si="26"/>
        <v>168831.6832</v>
      </c>
      <c r="Q44" s="249">
        <f t="shared" si="54"/>
        <v>52896.80631</v>
      </c>
      <c r="R44" s="249">
        <f t="shared" si="55"/>
        <v>96771.6264</v>
      </c>
      <c r="S44" s="249">
        <f t="shared" si="29"/>
        <v>-47524.29248</v>
      </c>
      <c r="T44" s="277"/>
      <c r="U44" s="252">
        <f t="shared" si="18"/>
        <v>5.588790399</v>
      </c>
      <c r="V44" s="249">
        <f t="shared" si="19"/>
        <v>211082.9396</v>
      </c>
      <c r="W44" s="249">
        <f t="shared" si="20"/>
        <v>163558.6471</v>
      </c>
      <c r="X44" s="249">
        <f t="shared" si="21"/>
        <v>318500.1159</v>
      </c>
      <c r="Y44" s="253">
        <f t="shared" si="22"/>
        <v>0.3185001159</v>
      </c>
      <c r="Z44" s="323">
        <f t="shared" si="23"/>
        <v>270975.8234</v>
      </c>
      <c r="AA44" s="253">
        <f t="shared" si="24"/>
        <v>0.2709758234</v>
      </c>
      <c r="AB44" s="309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</row>
    <row r="45" ht="19.5" customHeight="1">
      <c r="A45" s="271" t="s">
        <v>135</v>
      </c>
      <c r="B45" s="272">
        <v>30.0</v>
      </c>
      <c r="C45" s="273">
        <v>30.25</v>
      </c>
      <c r="D45" s="273">
        <v>24.389999</v>
      </c>
      <c r="E45" s="273">
        <v>26.1</v>
      </c>
      <c r="F45" s="273">
        <v>22.288183</v>
      </c>
      <c r="G45" s="273">
        <v>2.2629351E9</v>
      </c>
      <c r="H45" s="273"/>
      <c r="I45" s="273">
        <f t="shared" ref="I45:N45" si="58">(I46/B46*B45)/B46*B45</f>
        <v>1.353779853</v>
      </c>
      <c r="J45" s="273">
        <f t="shared" si="58"/>
        <v>1.375263735</v>
      </c>
      <c r="K45" s="273">
        <f t="shared" si="58"/>
        <v>0.893361858</v>
      </c>
      <c r="L45" s="273">
        <f t="shared" si="58"/>
        <v>1.016902059</v>
      </c>
      <c r="M45" s="273">
        <f t="shared" si="58"/>
        <v>0.8645343885</v>
      </c>
      <c r="N45" s="273">
        <f t="shared" si="58"/>
        <v>113468555.5</v>
      </c>
      <c r="O45" s="273"/>
      <c r="P45" s="249">
        <f t="shared" si="26"/>
        <v>144891.0832</v>
      </c>
      <c r="Q45" s="249">
        <f t="shared" si="54"/>
        <v>38958.73706</v>
      </c>
      <c r="R45" s="249">
        <f t="shared" si="55"/>
        <v>96771.6264</v>
      </c>
      <c r="S45" s="249">
        <f t="shared" si="29"/>
        <v>-49388.97704</v>
      </c>
      <c r="T45" s="277"/>
      <c r="U45" s="252">
        <f t="shared" si="18"/>
        <v>4.893049504</v>
      </c>
      <c r="V45" s="249">
        <f t="shared" si="19"/>
        <v>194324.5196</v>
      </c>
      <c r="W45" s="249">
        <f t="shared" si="20"/>
        <v>144935.5425</v>
      </c>
      <c r="X45" s="249">
        <f t="shared" si="21"/>
        <v>280621.4466</v>
      </c>
      <c r="Y45" s="253">
        <f t="shared" si="22"/>
        <v>0.2806214466</v>
      </c>
      <c r="Z45" s="323">
        <f t="shared" si="23"/>
        <v>231232.4696</v>
      </c>
      <c r="AA45" s="253">
        <f t="shared" si="24"/>
        <v>0.2312324696</v>
      </c>
      <c r="AB45" s="309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</row>
    <row r="46" ht="19.5" customHeight="1">
      <c r="A46" s="271" t="s">
        <v>136</v>
      </c>
      <c r="B46" s="272">
        <v>25.969999</v>
      </c>
      <c r="C46" s="273">
        <v>26.549999</v>
      </c>
      <c r="D46" s="273">
        <v>21.639999</v>
      </c>
      <c r="E46" s="273">
        <v>23.85</v>
      </c>
      <c r="F46" s="273">
        <v>20.366776</v>
      </c>
      <c r="G46" s="273">
        <v>2.6680491E9</v>
      </c>
      <c r="H46" s="273"/>
      <c r="I46" s="273">
        <f t="shared" ref="I46:N46" si="59">(I47/B47*B46)/B47*B46</f>
        <v>1.014493813</v>
      </c>
      <c r="J46" s="273">
        <f t="shared" si="59"/>
        <v>1.059410447</v>
      </c>
      <c r="K46" s="273">
        <f t="shared" si="59"/>
        <v>0.7032638828</v>
      </c>
      <c r="L46" s="273">
        <f t="shared" si="59"/>
        <v>0.8491313569</v>
      </c>
      <c r="M46" s="273">
        <f t="shared" si="59"/>
        <v>0.7219007896</v>
      </c>
      <c r="N46" s="273">
        <f t="shared" si="59"/>
        <v>157731692.7</v>
      </c>
      <c r="O46" s="273"/>
      <c r="P46" s="249">
        <f t="shared" si="26"/>
        <v>128554.4495</v>
      </c>
      <c r="Q46" s="249">
        <f t="shared" si="54"/>
        <v>30668.72896</v>
      </c>
      <c r="R46" s="249">
        <f t="shared" si="55"/>
        <v>96771.6264</v>
      </c>
      <c r="S46" s="249">
        <f t="shared" si="29"/>
        <v>-51261.43111</v>
      </c>
      <c r="T46" s="277"/>
      <c r="U46" s="252">
        <f t="shared" si="18"/>
        <v>4.395625932</v>
      </c>
      <c r="V46" s="249">
        <f t="shared" si="19"/>
        <v>182888.876</v>
      </c>
      <c r="W46" s="249">
        <f t="shared" si="20"/>
        <v>131627.4449</v>
      </c>
      <c r="X46" s="249">
        <f t="shared" si="21"/>
        <v>255994.8049</v>
      </c>
      <c r="Y46" s="253">
        <f t="shared" si="22"/>
        <v>0.2559948049</v>
      </c>
      <c r="Z46" s="323">
        <f t="shared" si="23"/>
        <v>204733.3738</v>
      </c>
      <c r="AA46" s="253">
        <f t="shared" si="24"/>
        <v>0.2047333738</v>
      </c>
      <c r="AB46" s="309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</row>
    <row r="47" ht="19.5" customHeight="1">
      <c r="A47" s="271" t="s">
        <v>137</v>
      </c>
      <c r="B47" s="272">
        <v>23.74</v>
      </c>
      <c r="C47" s="273">
        <v>26.209999</v>
      </c>
      <c r="D47" s="273">
        <v>21.299999</v>
      </c>
      <c r="E47" s="273">
        <v>23.49</v>
      </c>
      <c r="F47" s="273">
        <v>20.059364</v>
      </c>
      <c r="G47" s="273">
        <v>2.0438102E9</v>
      </c>
      <c r="H47" s="273"/>
      <c r="I47" s="273">
        <f t="shared" ref="I47:N47" si="60">(I48/B48*B47)/B48*B47</f>
        <v>0.8477483756</v>
      </c>
      <c r="J47" s="273">
        <f t="shared" si="60"/>
        <v>1.032450507</v>
      </c>
      <c r="K47" s="273">
        <f t="shared" si="60"/>
        <v>0.6813386215</v>
      </c>
      <c r="L47" s="273">
        <f t="shared" si="60"/>
        <v>0.823690668</v>
      </c>
      <c r="M47" s="273">
        <f t="shared" si="60"/>
        <v>0.7002728058</v>
      </c>
      <c r="N47" s="273">
        <f t="shared" si="60"/>
        <v>92557678.51</v>
      </c>
      <c r="O47" s="273"/>
      <c r="P47" s="249">
        <f t="shared" si="26"/>
        <v>126534.6475</v>
      </c>
      <c r="Q47" s="249">
        <f t="shared" si="54"/>
        <v>29712.5873</v>
      </c>
      <c r="R47" s="249">
        <f t="shared" si="55"/>
        <v>96771.6264</v>
      </c>
      <c r="S47" s="249">
        <f t="shared" si="29"/>
        <v>-53141.68707</v>
      </c>
      <c r="T47" s="277"/>
      <c r="U47" s="252">
        <f t="shared" si="18"/>
        <v>4.202092298</v>
      </c>
      <c r="V47" s="249">
        <f t="shared" si="19"/>
        <v>181475.0146</v>
      </c>
      <c r="W47" s="249">
        <f t="shared" si="20"/>
        <v>128333.3275</v>
      </c>
      <c r="X47" s="249">
        <f t="shared" si="21"/>
        <v>253018.8612</v>
      </c>
      <c r="Y47" s="253">
        <f t="shared" si="22"/>
        <v>0.2530188612</v>
      </c>
      <c r="Z47" s="323">
        <f t="shared" si="23"/>
        <v>199877.1742</v>
      </c>
      <c r="AA47" s="253">
        <f t="shared" si="24"/>
        <v>0.1998771742</v>
      </c>
      <c r="AB47" s="309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</row>
    <row r="48" ht="19.5" customHeight="1">
      <c r="A48" s="271" t="s">
        <v>138</v>
      </c>
      <c r="B48" s="272">
        <v>23.059999</v>
      </c>
      <c r="C48" s="273">
        <v>24.35</v>
      </c>
      <c r="D48" s="273">
        <v>20.49</v>
      </c>
      <c r="E48" s="273">
        <v>20.719999</v>
      </c>
      <c r="F48" s="273">
        <v>17.693911</v>
      </c>
      <c r="G48" s="273">
        <v>1.6690474E9</v>
      </c>
      <c r="H48" s="273"/>
      <c r="I48" s="273">
        <f t="shared" ref="I48:N48" si="61">(I49/B49*B48)/B49*B48</f>
        <v>0.7998786506</v>
      </c>
      <c r="J48" s="273">
        <f t="shared" si="61"/>
        <v>0.8911137895</v>
      </c>
      <c r="K48" s="273">
        <f t="shared" si="61"/>
        <v>0.6305038723</v>
      </c>
      <c r="L48" s="273">
        <f t="shared" si="61"/>
        <v>0.6408812597</v>
      </c>
      <c r="M48" s="273">
        <f t="shared" si="61"/>
        <v>0.5448545976</v>
      </c>
      <c r="N48" s="273">
        <f t="shared" si="61"/>
        <v>61726076.1</v>
      </c>
      <c r="O48" s="273"/>
      <c r="P48" s="249">
        <f t="shared" si="26"/>
        <v>121722.7723</v>
      </c>
      <c r="Q48" s="249">
        <f t="shared" si="54"/>
        <v>27495.72791</v>
      </c>
      <c r="R48" s="249">
        <f t="shared" si="55"/>
        <v>96771.6264</v>
      </c>
      <c r="S48" s="249">
        <f t="shared" si="29"/>
        <v>-55029.77743</v>
      </c>
      <c r="T48" s="277"/>
      <c r="U48" s="252">
        <f t="shared" si="18"/>
        <v>3.970475784</v>
      </c>
      <c r="V48" s="249">
        <f t="shared" si="19"/>
        <v>178106.7019</v>
      </c>
      <c r="W48" s="249">
        <f t="shared" si="20"/>
        <v>123076.9245</v>
      </c>
      <c r="X48" s="249">
        <f t="shared" si="21"/>
        <v>245990.1266</v>
      </c>
      <c r="Y48" s="253">
        <f t="shared" si="22"/>
        <v>0.2459901266</v>
      </c>
      <c r="Z48" s="323">
        <f t="shared" si="23"/>
        <v>190960.3492</v>
      </c>
      <c r="AA48" s="253">
        <f t="shared" si="24"/>
        <v>0.1909603492</v>
      </c>
      <c r="AB48" s="309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</row>
    <row r="49" ht="19.5" customHeight="1">
      <c r="A49" s="271" t="s">
        <v>139</v>
      </c>
      <c r="B49" s="272">
        <v>20.91</v>
      </c>
      <c r="C49" s="273">
        <v>25.040001</v>
      </c>
      <c r="D49" s="273">
        <v>19.76</v>
      </c>
      <c r="E49" s="273">
        <v>24.549999</v>
      </c>
      <c r="F49" s="273">
        <v>20.96455</v>
      </c>
      <c r="G49" s="273">
        <v>2.1291501E9</v>
      </c>
      <c r="H49" s="273"/>
      <c r="I49" s="273">
        <f t="shared" ref="I49:N49" si="62">(I50/B50*B49)/B50*B49</f>
        <v>0.6576784364</v>
      </c>
      <c r="J49" s="273">
        <f t="shared" si="62"/>
        <v>0.9423319513</v>
      </c>
      <c r="K49" s="273">
        <f t="shared" si="62"/>
        <v>0.5863780729</v>
      </c>
      <c r="L49" s="273">
        <f t="shared" si="62"/>
        <v>0.8997069383</v>
      </c>
      <c r="M49" s="273">
        <f t="shared" si="62"/>
        <v>0.7648988934</v>
      </c>
      <c r="N49" s="273">
        <f t="shared" si="62"/>
        <v>100448599.8</v>
      </c>
      <c r="O49" s="273"/>
      <c r="P49" s="249">
        <f t="shared" si="26"/>
        <v>117386.1386</v>
      </c>
      <c r="Q49" s="249">
        <f t="shared" si="54"/>
        <v>25571.44001</v>
      </c>
      <c r="R49" s="249">
        <f t="shared" si="55"/>
        <v>96771.6264</v>
      </c>
      <c r="S49" s="249">
        <f t="shared" si="29"/>
        <v>-56925.73484</v>
      </c>
      <c r="T49" s="277"/>
      <c r="U49" s="252">
        <f t="shared" si="18"/>
        <v>3.762055345</v>
      </c>
      <c r="V49" s="249">
        <f t="shared" si="19"/>
        <v>175071.0584</v>
      </c>
      <c r="W49" s="249">
        <f t="shared" si="20"/>
        <v>118145.3235</v>
      </c>
      <c r="X49" s="249">
        <f t="shared" si="21"/>
        <v>239729.205</v>
      </c>
      <c r="Y49" s="253">
        <f t="shared" si="22"/>
        <v>0.239729205</v>
      </c>
      <c r="Z49" s="323">
        <f t="shared" si="23"/>
        <v>182803.4702</v>
      </c>
      <c r="AA49" s="253">
        <f t="shared" si="24"/>
        <v>0.1828034702</v>
      </c>
      <c r="AB49" s="309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</row>
    <row r="50" ht="19.5" customHeight="1">
      <c r="A50" s="271" t="s">
        <v>140</v>
      </c>
      <c r="B50" s="272">
        <v>24.370001</v>
      </c>
      <c r="C50" s="273">
        <v>28.290001</v>
      </c>
      <c r="D50" s="273">
        <v>24.139999</v>
      </c>
      <c r="E50" s="273">
        <v>27.719999</v>
      </c>
      <c r="F50" s="273">
        <v>23.671577</v>
      </c>
      <c r="G50" s="273">
        <v>1.6699547E9</v>
      </c>
      <c r="H50" s="273"/>
      <c r="I50" s="273">
        <f t="shared" ref="I50:N50" si="63">(I51/B51*B50)/B51*B50</f>
        <v>0.893339693</v>
      </c>
      <c r="J50" s="273">
        <f t="shared" si="63"/>
        <v>1.202821434</v>
      </c>
      <c r="K50" s="273">
        <f t="shared" si="63"/>
        <v>0.8751416168</v>
      </c>
      <c r="L50" s="273">
        <f t="shared" si="63"/>
        <v>1.147055767</v>
      </c>
      <c r="M50" s="273">
        <f t="shared" si="63"/>
        <v>0.9751857044</v>
      </c>
      <c r="N50" s="273">
        <f t="shared" si="63"/>
        <v>61793203.37</v>
      </c>
      <c r="O50" s="273"/>
      <c r="P50" s="249">
        <f t="shared" si="26"/>
        <v>143405.9347</v>
      </c>
      <c r="Q50" s="249">
        <f t="shared" si="54"/>
        <v>38164.16811</v>
      </c>
      <c r="R50" s="249">
        <f t="shared" si="55"/>
        <v>96771.6264</v>
      </c>
      <c r="S50" s="249">
        <f t="shared" si="29"/>
        <v>-58829.59207</v>
      </c>
      <c r="T50" s="277"/>
      <c r="U50" s="252">
        <f t="shared" si="18"/>
        <v>4.082597764</v>
      </c>
      <c r="V50" s="249">
        <f t="shared" si="19"/>
        <v>193284.9156</v>
      </c>
      <c r="W50" s="249">
        <f t="shared" si="20"/>
        <v>134455.3235</v>
      </c>
      <c r="X50" s="249">
        <f t="shared" si="21"/>
        <v>278341.7292</v>
      </c>
      <c r="Y50" s="253">
        <f t="shared" si="22"/>
        <v>0.2783417292</v>
      </c>
      <c r="Z50" s="323">
        <f t="shared" si="23"/>
        <v>219512.1371</v>
      </c>
      <c r="AA50" s="253">
        <f t="shared" si="24"/>
        <v>0.2195121371</v>
      </c>
      <c r="AB50" s="309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</row>
    <row r="51" ht="19.5" customHeight="1">
      <c r="A51" s="271" t="s">
        <v>141</v>
      </c>
      <c r="B51" s="326">
        <v>28.42</v>
      </c>
      <c r="C51" s="327">
        <v>28.790001</v>
      </c>
      <c r="D51" s="327">
        <v>24.280001</v>
      </c>
      <c r="E51" s="327">
        <v>24.370001</v>
      </c>
      <c r="F51" s="327">
        <v>20.810835</v>
      </c>
      <c r="G51" s="327">
        <v>1.3970558E9</v>
      </c>
      <c r="H51" s="327"/>
      <c r="I51" s="327">
        <f t="shared" ref="I51:N51" si="64">(I52/B52*B51)/B52*B51</f>
        <v>1.214936793</v>
      </c>
      <c r="J51" s="327">
        <f t="shared" si="64"/>
        <v>1.24571471</v>
      </c>
      <c r="K51" s="327">
        <f t="shared" si="64"/>
        <v>0.8853219705</v>
      </c>
      <c r="L51" s="327">
        <f t="shared" si="64"/>
        <v>0.886562191</v>
      </c>
      <c r="M51" s="327">
        <f t="shared" si="64"/>
        <v>0.7537233241</v>
      </c>
      <c r="N51" s="327">
        <f t="shared" si="64"/>
        <v>43247283.59</v>
      </c>
      <c r="O51" s="327"/>
      <c r="P51" s="249">
        <f t="shared" si="26"/>
        <v>144237.6297</v>
      </c>
      <c r="Q51" s="249">
        <f t="shared" si="54"/>
        <v>38608.12452</v>
      </c>
      <c r="R51" s="249">
        <f t="shared" si="55"/>
        <v>96771.6264</v>
      </c>
      <c r="S51" s="249">
        <f t="shared" si="29"/>
        <v>-60741.38203</v>
      </c>
      <c r="T51" s="328">
        <f>(P51-P39)/P39</f>
        <v>-0.3683662427</v>
      </c>
      <c r="U51" s="252">
        <f t="shared" si="18"/>
        <v>3.967793422</v>
      </c>
      <c r="V51" s="249">
        <f t="shared" si="19"/>
        <v>193867.1021</v>
      </c>
      <c r="W51" s="249">
        <f t="shared" si="20"/>
        <v>133125.7201</v>
      </c>
      <c r="X51" s="249">
        <f t="shared" si="21"/>
        <v>279617.3806</v>
      </c>
      <c r="Y51" s="253">
        <f t="shared" si="22"/>
        <v>0.2796173806</v>
      </c>
      <c r="Z51" s="323">
        <f t="shared" si="23"/>
        <v>218875.9986</v>
      </c>
      <c r="AA51" s="253">
        <f t="shared" si="24"/>
        <v>0.2188759986</v>
      </c>
      <c r="AB51" s="309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</row>
    <row r="52" ht="19.5" customHeight="1">
      <c r="A52" s="271" t="s">
        <v>142</v>
      </c>
      <c r="B52" s="272">
        <v>24.719999</v>
      </c>
      <c r="C52" s="273">
        <v>27.469999</v>
      </c>
      <c r="D52" s="273">
        <v>24.01</v>
      </c>
      <c r="E52" s="273">
        <v>24.440001</v>
      </c>
      <c r="F52" s="273">
        <v>20.870619</v>
      </c>
      <c r="G52" s="273">
        <v>1.513988E9</v>
      </c>
      <c r="H52" s="273"/>
      <c r="I52" s="273">
        <f t="shared" ref="I52:N52" si="65">(I53/B53*B52)/B53*B52</f>
        <v>0.9191839548</v>
      </c>
      <c r="J52" s="273">
        <f t="shared" si="65"/>
        <v>1.134103055</v>
      </c>
      <c r="K52" s="273">
        <f t="shared" si="65"/>
        <v>0.8657413509</v>
      </c>
      <c r="L52" s="273">
        <f t="shared" si="65"/>
        <v>0.8916625997</v>
      </c>
      <c r="M52" s="273">
        <f t="shared" si="65"/>
        <v>0.758060038</v>
      </c>
      <c r="N52" s="273">
        <f t="shared" si="65"/>
        <v>50789763.98</v>
      </c>
      <c r="O52" s="273"/>
      <c r="P52" s="249">
        <f t="shared" si="26"/>
        <v>142633.6634</v>
      </c>
      <c r="Q52" s="249">
        <f>((Q51+R51)/2)*K52/K51</f>
        <v>66192.78204</v>
      </c>
      <c r="R52" s="249">
        <f>(Q51+R51)/2</f>
        <v>67689.87546</v>
      </c>
      <c r="S52" s="249">
        <f t="shared" si="29"/>
        <v>-62661.13779</v>
      </c>
      <c r="T52" s="277"/>
      <c r="U52" s="252">
        <f t="shared" si="18"/>
        <v>3.356522818</v>
      </c>
      <c r="V52" s="249">
        <f t="shared" si="19"/>
        <v>164825.8448</v>
      </c>
      <c r="W52" s="249">
        <f t="shared" si="20"/>
        <v>102164.707</v>
      </c>
      <c r="X52" s="249">
        <f t="shared" si="21"/>
        <v>276516.3209</v>
      </c>
      <c r="Y52" s="253">
        <f t="shared" si="22"/>
        <v>0.2765163209</v>
      </c>
      <c r="Z52" s="323">
        <f t="shared" si="23"/>
        <v>213855.1831</v>
      </c>
      <c r="AA52" s="253">
        <f t="shared" si="24"/>
        <v>0.2138551831</v>
      </c>
      <c r="AB52" s="309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</row>
    <row r="53" ht="19.5" customHeight="1">
      <c r="A53" s="271" t="s">
        <v>143</v>
      </c>
      <c r="B53" s="272">
        <v>24.52</v>
      </c>
      <c r="C53" s="273">
        <v>25.370001</v>
      </c>
      <c r="D53" s="273">
        <v>23.32</v>
      </c>
      <c r="E53" s="273">
        <v>25.16</v>
      </c>
      <c r="F53" s="273">
        <v>21.485462</v>
      </c>
      <c r="G53" s="273">
        <v>1.2766225E9</v>
      </c>
      <c r="H53" s="273"/>
      <c r="I53" s="273">
        <f t="shared" ref="I53:N53" si="66">(I54/B54*B53)/B54*B53</f>
        <v>0.9043706692</v>
      </c>
      <c r="J53" s="273">
        <f t="shared" si="66"/>
        <v>0.9673334411</v>
      </c>
      <c r="K53" s="273">
        <f t="shared" si="66"/>
        <v>0.8166969497</v>
      </c>
      <c r="L53" s="273">
        <f t="shared" si="66"/>
        <v>0.944972969</v>
      </c>
      <c r="M53" s="273">
        <f t="shared" si="66"/>
        <v>0.8033824429</v>
      </c>
      <c r="N53" s="273">
        <f t="shared" si="66"/>
        <v>36112397.13</v>
      </c>
      <c r="O53" s="273"/>
      <c r="P53" s="249">
        <f t="shared" si="26"/>
        <v>138534.6535</v>
      </c>
      <c r="Q53" s="249">
        <f t="shared" ref="Q53:Q63" si="68">Q52*K53/K52</f>
        <v>62442.94919</v>
      </c>
      <c r="R53" s="249">
        <f t="shared" ref="R53:R63" si="69">R52</f>
        <v>67689.87546</v>
      </c>
      <c r="S53" s="249">
        <f t="shared" si="29"/>
        <v>-64588.89253</v>
      </c>
      <c r="T53" s="277"/>
      <c r="U53" s="252">
        <f t="shared" si="18"/>
        <v>3.19287916</v>
      </c>
      <c r="V53" s="249">
        <f t="shared" si="19"/>
        <v>161956.5379</v>
      </c>
      <c r="W53" s="249">
        <f t="shared" si="20"/>
        <v>97367.64533</v>
      </c>
      <c r="X53" s="249">
        <f t="shared" si="21"/>
        <v>268667.4781</v>
      </c>
      <c r="Y53" s="253">
        <f t="shared" si="22"/>
        <v>0.2686674781</v>
      </c>
      <c r="Z53" s="323">
        <f t="shared" si="23"/>
        <v>204078.5856</v>
      </c>
      <c r="AA53" s="253">
        <f t="shared" si="24"/>
        <v>0.2040785856</v>
      </c>
      <c r="AB53" s="309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</row>
    <row r="54" ht="19.5" customHeight="1">
      <c r="A54" s="271" t="s">
        <v>144</v>
      </c>
      <c r="B54" s="272">
        <v>25.27</v>
      </c>
      <c r="C54" s="273">
        <v>27.379999</v>
      </c>
      <c r="D54" s="273">
        <v>23.540001</v>
      </c>
      <c r="E54" s="273">
        <v>25.25</v>
      </c>
      <c r="F54" s="273">
        <v>21.562315</v>
      </c>
      <c r="G54" s="273">
        <v>1.6707162E9</v>
      </c>
      <c r="H54" s="273"/>
      <c r="I54" s="273">
        <f t="shared" ref="I54:N54" si="67">(I55/B55*B54)/B55*B54</f>
        <v>0.9605412515</v>
      </c>
      <c r="J54" s="273">
        <f t="shared" si="67"/>
        <v>1.126683901</v>
      </c>
      <c r="K54" s="273">
        <f t="shared" si="67"/>
        <v>0.8321790826</v>
      </c>
      <c r="L54" s="273">
        <f t="shared" si="67"/>
        <v>0.9517455985</v>
      </c>
      <c r="M54" s="273">
        <f t="shared" si="67"/>
        <v>0.8091400828</v>
      </c>
      <c r="N54" s="273">
        <f t="shared" si="67"/>
        <v>61849571.67</v>
      </c>
      <c r="O54" s="273"/>
      <c r="P54" s="249">
        <f t="shared" si="26"/>
        <v>139841.5901</v>
      </c>
      <c r="Q54" s="249">
        <f t="shared" si="68"/>
        <v>63626.68085</v>
      </c>
      <c r="R54" s="249">
        <f t="shared" si="69"/>
        <v>67689.87546</v>
      </c>
      <c r="S54" s="249">
        <f t="shared" si="29"/>
        <v>-66524.67959</v>
      </c>
      <c r="T54" s="277"/>
      <c r="U54" s="252">
        <f t="shared" si="18"/>
        <v>3.119616161</v>
      </c>
      <c r="V54" s="249">
        <f t="shared" si="19"/>
        <v>162871.3935</v>
      </c>
      <c r="W54" s="249">
        <f t="shared" si="20"/>
        <v>96346.71393</v>
      </c>
      <c r="X54" s="249">
        <f t="shared" si="21"/>
        <v>271158.1464</v>
      </c>
      <c r="Y54" s="253">
        <f t="shared" si="22"/>
        <v>0.2711581464</v>
      </c>
      <c r="Z54" s="323">
        <f t="shared" si="23"/>
        <v>204633.4668</v>
      </c>
      <c r="AA54" s="253">
        <f t="shared" si="24"/>
        <v>0.2046334668</v>
      </c>
      <c r="AB54" s="309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</row>
    <row r="55" ht="19.5" customHeight="1">
      <c r="A55" s="271" t="s">
        <v>145</v>
      </c>
      <c r="B55" s="272">
        <v>25.440001</v>
      </c>
      <c r="C55" s="273">
        <v>28.059999</v>
      </c>
      <c r="D55" s="273">
        <v>25.25</v>
      </c>
      <c r="E55" s="273">
        <v>27.450001</v>
      </c>
      <c r="F55" s="273">
        <v>23.44101</v>
      </c>
      <c r="G55" s="273">
        <v>1.4116208E9</v>
      </c>
      <c r="H55" s="273"/>
      <c r="I55" s="273">
        <f t="shared" ref="I55:N55" si="70">(I56/B56*B55)/B56*B55</f>
        <v>0.9735085836</v>
      </c>
      <c r="J55" s="273">
        <f t="shared" si="70"/>
        <v>1.183342699</v>
      </c>
      <c r="K55" s="273">
        <f t="shared" si="70"/>
        <v>0.9574731549</v>
      </c>
      <c r="L55" s="273">
        <f t="shared" si="70"/>
        <v>1.124819512</v>
      </c>
      <c r="M55" s="273">
        <f t="shared" si="70"/>
        <v>0.9562811239</v>
      </c>
      <c r="N55" s="273">
        <f t="shared" si="70"/>
        <v>44153732.97</v>
      </c>
      <c r="O55" s="273"/>
      <c r="P55" s="249">
        <f t="shared" si="26"/>
        <v>150000</v>
      </c>
      <c r="Q55" s="249">
        <f t="shared" si="68"/>
        <v>73206.40487</v>
      </c>
      <c r="R55" s="249">
        <f t="shared" si="69"/>
        <v>67689.87546</v>
      </c>
      <c r="S55" s="249">
        <f t="shared" si="29"/>
        <v>-68468.53242</v>
      </c>
      <c r="T55" s="277"/>
      <c r="U55" s="252">
        <f t="shared" si="18"/>
        <v>3.179414948</v>
      </c>
      <c r="V55" s="249">
        <f t="shared" si="19"/>
        <v>169982.2804</v>
      </c>
      <c r="W55" s="249">
        <f t="shared" si="20"/>
        <v>101513.748</v>
      </c>
      <c r="X55" s="249">
        <f t="shared" si="21"/>
        <v>290896.2803</v>
      </c>
      <c r="Y55" s="253">
        <f t="shared" si="22"/>
        <v>0.2908962803</v>
      </c>
      <c r="Z55" s="323">
        <f t="shared" si="23"/>
        <v>222427.7479</v>
      </c>
      <c r="AA55" s="253">
        <f t="shared" si="24"/>
        <v>0.2224277479</v>
      </c>
      <c r="AB55" s="309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</row>
    <row r="56" ht="19.5" customHeight="1">
      <c r="A56" s="271" t="s">
        <v>146</v>
      </c>
      <c r="B56" s="272">
        <v>27.440001</v>
      </c>
      <c r="C56" s="273">
        <v>29.870001</v>
      </c>
      <c r="D56" s="273">
        <v>27.190001</v>
      </c>
      <c r="E56" s="273">
        <v>29.790001</v>
      </c>
      <c r="F56" s="273">
        <v>25.439266</v>
      </c>
      <c r="G56" s="273">
        <v>1.5257083E9</v>
      </c>
      <c r="H56" s="273"/>
      <c r="I56" s="273">
        <f t="shared" ref="I56:N56" si="71">(I57/B57*B56)/B57*B56</f>
        <v>1.132592764</v>
      </c>
      <c r="J56" s="273">
        <f t="shared" si="71"/>
        <v>1.340928766</v>
      </c>
      <c r="K56" s="273">
        <f t="shared" si="71"/>
        <v>1.110253852</v>
      </c>
      <c r="L56" s="273">
        <f t="shared" si="71"/>
        <v>1.324765921</v>
      </c>
      <c r="M56" s="273">
        <f t="shared" si="71"/>
        <v>1.12626891</v>
      </c>
      <c r="N56" s="273">
        <f t="shared" si="71"/>
        <v>51579169.67</v>
      </c>
      <c r="O56" s="273"/>
      <c r="P56" s="249">
        <f t="shared" si="26"/>
        <v>161524.7584</v>
      </c>
      <c r="Q56" s="249">
        <f t="shared" si="68"/>
        <v>84887.699</v>
      </c>
      <c r="R56" s="249">
        <f t="shared" si="69"/>
        <v>67689.87546</v>
      </c>
      <c r="S56" s="249">
        <f t="shared" si="29"/>
        <v>-70420.48464</v>
      </c>
      <c r="T56" s="277"/>
      <c r="U56" s="252">
        <f t="shared" si="18"/>
        <v>3.254942579</v>
      </c>
      <c r="V56" s="249">
        <f t="shared" si="19"/>
        <v>178049.6113</v>
      </c>
      <c r="W56" s="249">
        <f t="shared" si="20"/>
        <v>107629.1267</v>
      </c>
      <c r="X56" s="249">
        <f t="shared" si="21"/>
        <v>314102.3329</v>
      </c>
      <c r="Y56" s="253">
        <f t="shared" si="22"/>
        <v>0.3141023329</v>
      </c>
      <c r="Z56" s="323">
        <f t="shared" si="23"/>
        <v>243681.8482</v>
      </c>
      <c r="AA56" s="253">
        <f t="shared" si="24"/>
        <v>0.2436818482</v>
      </c>
      <c r="AB56" s="309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</row>
    <row r="57" ht="19.5" customHeight="1">
      <c r="A57" s="271" t="s">
        <v>147</v>
      </c>
      <c r="B57" s="272">
        <v>30.08</v>
      </c>
      <c r="C57" s="273">
        <v>31.469999</v>
      </c>
      <c r="D57" s="273">
        <v>29.309999</v>
      </c>
      <c r="E57" s="273">
        <v>29.950001</v>
      </c>
      <c r="F57" s="273">
        <v>25.575897</v>
      </c>
      <c r="G57" s="273">
        <v>1.7997557E9</v>
      </c>
      <c r="H57" s="273"/>
      <c r="I57" s="273">
        <f t="shared" ref="I57:N57" si="72">(I58/B58*B57)/B58*B57</f>
        <v>1.361009639</v>
      </c>
      <c r="J57" s="273">
        <f t="shared" si="72"/>
        <v>1.488430947</v>
      </c>
      <c r="K57" s="273">
        <f t="shared" si="72"/>
        <v>1.290135865</v>
      </c>
      <c r="L57" s="273">
        <f t="shared" si="72"/>
        <v>1.339034586</v>
      </c>
      <c r="M57" s="273">
        <f t="shared" si="72"/>
        <v>1.138399487</v>
      </c>
      <c r="N57" s="273">
        <f t="shared" si="72"/>
        <v>71772561.19</v>
      </c>
      <c r="O57" s="273"/>
      <c r="P57" s="249">
        <f t="shared" si="26"/>
        <v>174118.8059</v>
      </c>
      <c r="Q57" s="249">
        <f t="shared" si="68"/>
        <v>98641.10342</v>
      </c>
      <c r="R57" s="249">
        <f t="shared" si="69"/>
        <v>67689.87546</v>
      </c>
      <c r="S57" s="249">
        <f t="shared" si="29"/>
        <v>-72380.56999</v>
      </c>
      <c r="T57" s="277"/>
      <c r="U57" s="252">
        <f t="shared" si="18"/>
        <v>3.340795485</v>
      </c>
      <c r="V57" s="249">
        <f t="shared" si="19"/>
        <v>186865.4446</v>
      </c>
      <c r="W57" s="249">
        <f t="shared" si="20"/>
        <v>114484.8746</v>
      </c>
      <c r="X57" s="249">
        <f t="shared" si="21"/>
        <v>340449.7848</v>
      </c>
      <c r="Y57" s="253">
        <f t="shared" si="22"/>
        <v>0.3404497848</v>
      </c>
      <c r="Z57" s="323">
        <f t="shared" si="23"/>
        <v>268069.2148</v>
      </c>
      <c r="AA57" s="253">
        <f t="shared" si="24"/>
        <v>0.2680692148</v>
      </c>
      <c r="AB57" s="309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</row>
    <row r="58" ht="19.5" customHeight="1">
      <c r="A58" s="271" t="s">
        <v>148</v>
      </c>
      <c r="B58" s="272">
        <v>29.700001</v>
      </c>
      <c r="C58" s="273">
        <v>32.75</v>
      </c>
      <c r="D58" s="273">
        <v>29.26</v>
      </c>
      <c r="E58" s="273">
        <v>31.799999</v>
      </c>
      <c r="F58" s="273">
        <v>27.155716</v>
      </c>
      <c r="G58" s="273">
        <v>1.8215102E9</v>
      </c>
      <c r="H58" s="273"/>
      <c r="I58" s="273">
        <f t="shared" ref="I58:N58" si="73">(I59/B59*B58)/B59*B58</f>
        <v>1.326839723</v>
      </c>
      <c r="J58" s="273">
        <f t="shared" si="73"/>
        <v>1.611973291</v>
      </c>
      <c r="K58" s="273">
        <f t="shared" si="73"/>
        <v>1.285738016</v>
      </c>
      <c r="L58" s="273">
        <f t="shared" si="73"/>
        <v>1.509566762</v>
      </c>
      <c r="M58" s="273">
        <f t="shared" si="73"/>
        <v>1.283380568</v>
      </c>
      <c r="N58" s="273">
        <f t="shared" si="73"/>
        <v>73518145.58</v>
      </c>
      <c r="O58" s="273"/>
      <c r="P58" s="249">
        <f t="shared" si="26"/>
        <v>173821.7822</v>
      </c>
      <c r="Q58" s="249">
        <f t="shared" si="68"/>
        <v>98304.85299</v>
      </c>
      <c r="R58" s="249">
        <f t="shared" si="69"/>
        <v>67689.87546</v>
      </c>
      <c r="S58" s="249">
        <f t="shared" si="29"/>
        <v>-74348.82236</v>
      </c>
      <c r="T58" s="277"/>
      <c r="U58" s="252">
        <f t="shared" si="18"/>
        <v>3.248358884</v>
      </c>
      <c r="V58" s="249">
        <f t="shared" si="19"/>
        <v>186657.528</v>
      </c>
      <c r="W58" s="249">
        <f t="shared" si="20"/>
        <v>112308.7056</v>
      </c>
      <c r="X58" s="249">
        <f t="shared" si="21"/>
        <v>339816.5106</v>
      </c>
      <c r="Y58" s="253">
        <f t="shared" si="22"/>
        <v>0.3398165106</v>
      </c>
      <c r="Z58" s="323">
        <f t="shared" si="23"/>
        <v>265467.6883</v>
      </c>
      <c r="AA58" s="253">
        <f t="shared" si="24"/>
        <v>0.2654676883</v>
      </c>
      <c r="AB58" s="309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</row>
    <row r="59" ht="19.5" customHeight="1">
      <c r="A59" s="271" t="s">
        <v>149</v>
      </c>
      <c r="B59" s="272">
        <v>31.690001</v>
      </c>
      <c r="C59" s="273">
        <v>33.459999</v>
      </c>
      <c r="D59" s="273">
        <v>29.93</v>
      </c>
      <c r="E59" s="273">
        <v>33.389999</v>
      </c>
      <c r="F59" s="273">
        <v>28.513498</v>
      </c>
      <c r="G59" s="273">
        <v>1.4141862E9</v>
      </c>
      <c r="H59" s="273"/>
      <c r="I59" s="273">
        <f t="shared" ref="I59:N59" si="74">(I60/B60*B59)/B60*B59</f>
        <v>1.510601956</v>
      </c>
      <c r="J59" s="273">
        <f t="shared" si="74"/>
        <v>1.682624005</v>
      </c>
      <c r="K59" s="273">
        <f t="shared" si="74"/>
        <v>1.345294216</v>
      </c>
      <c r="L59" s="273">
        <f t="shared" si="74"/>
        <v>1.66429736</v>
      </c>
      <c r="M59" s="273">
        <f t="shared" si="74"/>
        <v>1.414926699</v>
      </c>
      <c r="N59" s="273">
        <f t="shared" si="74"/>
        <v>44314363.8</v>
      </c>
      <c r="O59" s="273"/>
      <c r="P59" s="249">
        <f t="shared" si="26"/>
        <v>177801.9802</v>
      </c>
      <c r="Q59" s="249">
        <f t="shared" si="68"/>
        <v>102858.3961</v>
      </c>
      <c r="R59" s="249">
        <f t="shared" si="69"/>
        <v>67689.87546</v>
      </c>
      <c r="S59" s="249">
        <f t="shared" si="29"/>
        <v>-76325.27579</v>
      </c>
      <c r="T59" s="277"/>
      <c r="U59" s="252">
        <f t="shared" si="18"/>
        <v>3.216390024</v>
      </c>
      <c r="V59" s="249">
        <f t="shared" si="19"/>
        <v>189443.6666</v>
      </c>
      <c r="W59" s="249">
        <f t="shared" si="20"/>
        <v>113118.3908</v>
      </c>
      <c r="X59" s="249">
        <f t="shared" si="21"/>
        <v>348350.2518</v>
      </c>
      <c r="Y59" s="253">
        <f t="shared" si="22"/>
        <v>0.3483502518</v>
      </c>
      <c r="Z59" s="323">
        <f t="shared" si="23"/>
        <v>272024.976</v>
      </c>
      <c r="AA59" s="253">
        <f t="shared" si="24"/>
        <v>0.272024976</v>
      </c>
      <c r="AB59" s="309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</row>
    <row r="60" ht="19.5" customHeight="1">
      <c r="A60" s="271" t="s">
        <v>150</v>
      </c>
      <c r="B60" s="272">
        <v>33.490002</v>
      </c>
      <c r="C60" s="273">
        <v>34.860001</v>
      </c>
      <c r="D60" s="273">
        <v>32.360001</v>
      </c>
      <c r="E60" s="273">
        <v>32.419998</v>
      </c>
      <c r="F60" s="273">
        <v>27.685154</v>
      </c>
      <c r="G60" s="273">
        <v>1.9045651E9</v>
      </c>
      <c r="H60" s="273"/>
      <c r="I60" s="273">
        <f t="shared" ref="I60:N60" si="75">(I61/B61*B60)/B61*B60</f>
        <v>1.687080804</v>
      </c>
      <c r="J60" s="273">
        <f t="shared" si="75"/>
        <v>1.826375293</v>
      </c>
      <c r="K60" s="273">
        <f t="shared" si="75"/>
        <v>1.572609497</v>
      </c>
      <c r="L60" s="273">
        <f t="shared" si="75"/>
        <v>1.569004104</v>
      </c>
      <c r="M60" s="273">
        <f t="shared" si="75"/>
        <v>1.333910927</v>
      </c>
      <c r="N60" s="273">
        <f t="shared" si="75"/>
        <v>80375367.67</v>
      </c>
      <c r="O60" s="273"/>
      <c r="P60" s="249">
        <f t="shared" si="26"/>
        <v>192237.6297</v>
      </c>
      <c r="Q60" s="249">
        <f t="shared" si="68"/>
        <v>120238.4495</v>
      </c>
      <c r="R60" s="249">
        <f t="shared" si="69"/>
        <v>67689.87546</v>
      </c>
      <c r="S60" s="249">
        <f t="shared" si="29"/>
        <v>-78309.96444</v>
      </c>
      <c r="T60" s="277"/>
      <c r="U60" s="252">
        <f t="shared" si="18"/>
        <v>3.319213679</v>
      </c>
      <c r="V60" s="249">
        <f t="shared" si="19"/>
        <v>199548.6212</v>
      </c>
      <c r="W60" s="249">
        <f t="shared" si="20"/>
        <v>121238.6568</v>
      </c>
      <c r="X60" s="249">
        <f t="shared" si="21"/>
        <v>380165.9546</v>
      </c>
      <c r="Y60" s="253">
        <f t="shared" si="22"/>
        <v>0.3801659546</v>
      </c>
      <c r="Z60" s="323">
        <f t="shared" si="23"/>
        <v>301855.9902</v>
      </c>
      <c r="AA60" s="253">
        <f t="shared" si="24"/>
        <v>0.3018559902</v>
      </c>
      <c r="AB60" s="309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</row>
    <row r="61" ht="19.5" customHeight="1">
      <c r="A61" s="271" t="s">
        <v>151</v>
      </c>
      <c r="B61" s="272">
        <v>32.610001</v>
      </c>
      <c r="C61" s="273">
        <v>36.0</v>
      </c>
      <c r="D61" s="273">
        <v>32.419998</v>
      </c>
      <c r="E61" s="273">
        <v>35.18</v>
      </c>
      <c r="F61" s="273">
        <v>30.04207</v>
      </c>
      <c r="G61" s="273">
        <v>1.9125647E9</v>
      </c>
      <c r="H61" s="273"/>
      <c r="I61" s="273">
        <f t="shared" ref="I61:N61" si="76">(I62/B62*B61)/B62*B61</f>
        <v>1.599584405</v>
      </c>
      <c r="J61" s="273">
        <f t="shared" si="76"/>
        <v>1.947781491</v>
      </c>
      <c r="K61" s="273">
        <f t="shared" si="76"/>
        <v>1.57844629</v>
      </c>
      <c r="L61" s="273">
        <f t="shared" si="76"/>
        <v>1.847522697</v>
      </c>
      <c r="M61" s="273">
        <f t="shared" si="76"/>
        <v>1.570697854</v>
      </c>
      <c r="N61" s="273">
        <f t="shared" si="76"/>
        <v>81051974.74</v>
      </c>
      <c r="O61" s="273"/>
      <c r="P61" s="249">
        <f t="shared" si="26"/>
        <v>192594.0475</v>
      </c>
      <c r="Q61" s="249">
        <f t="shared" si="68"/>
        <v>120684.7185</v>
      </c>
      <c r="R61" s="249">
        <f t="shared" si="69"/>
        <v>67689.87546</v>
      </c>
      <c r="S61" s="249">
        <f t="shared" si="29"/>
        <v>-80302.92262</v>
      </c>
      <c r="T61" s="277"/>
      <c r="U61" s="252">
        <f t="shared" si="18"/>
        <v>3.24127584</v>
      </c>
      <c r="V61" s="249">
        <f t="shared" si="19"/>
        <v>199798.1137</v>
      </c>
      <c r="W61" s="249">
        <f t="shared" si="20"/>
        <v>119495.1911</v>
      </c>
      <c r="X61" s="249">
        <f t="shared" si="21"/>
        <v>380968.6415</v>
      </c>
      <c r="Y61" s="253">
        <f t="shared" si="22"/>
        <v>0.3809686415</v>
      </c>
      <c r="Z61" s="323">
        <f t="shared" si="23"/>
        <v>300665.7189</v>
      </c>
      <c r="AA61" s="253">
        <f t="shared" si="24"/>
        <v>0.3006657189</v>
      </c>
      <c r="AB61" s="309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</row>
    <row r="62" ht="19.5" customHeight="1">
      <c r="A62" s="271" t="s">
        <v>152</v>
      </c>
      <c r="B62" s="272">
        <v>35.43</v>
      </c>
      <c r="C62" s="273">
        <v>36.18</v>
      </c>
      <c r="D62" s="273">
        <v>33.73</v>
      </c>
      <c r="E62" s="273">
        <v>35.380001</v>
      </c>
      <c r="F62" s="273">
        <v>30.212864</v>
      </c>
      <c r="G62" s="273">
        <v>1.4970104E9</v>
      </c>
      <c r="H62" s="273"/>
      <c r="I62" s="273">
        <f t="shared" ref="I62:N62" si="77">(I63/B63*B62)/B63*B62</f>
        <v>1.888199341</v>
      </c>
      <c r="J62" s="273">
        <f t="shared" si="77"/>
        <v>1.967308001</v>
      </c>
      <c r="K62" s="273">
        <f t="shared" si="77"/>
        <v>1.708584742</v>
      </c>
      <c r="L62" s="273">
        <f t="shared" si="77"/>
        <v>1.868589025</v>
      </c>
      <c r="M62" s="273">
        <f t="shared" si="77"/>
        <v>1.588607961</v>
      </c>
      <c r="N62" s="273">
        <f t="shared" si="77"/>
        <v>49657055.5</v>
      </c>
      <c r="O62" s="273"/>
      <c r="P62" s="249">
        <f t="shared" si="26"/>
        <v>200376.2376</v>
      </c>
      <c r="Q62" s="249">
        <f t="shared" si="68"/>
        <v>130634.8337</v>
      </c>
      <c r="R62" s="249">
        <f t="shared" si="69"/>
        <v>67689.87546</v>
      </c>
      <c r="S62" s="249">
        <f t="shared" si="29"/>
        <v>-82304.1848</v>
      </c>
      <c r="T62" s="277"/>
      <c r="U62" s="252">
        <f t="shared" si="18"/>
        <v>3.257016806</v>
      </c>
      <c r="V62" s="249">
        <f t="shared" si="19"/>
        <v>205245.6468</v>
      </c>
      <c r="W62" s="249">
        <f t="shared" si="20"/>
        <v>122941.462</v>
      </c>
      <c r="X62" s="249">
        <f t="shared" si="21"/>
        <v>398700.9468</v>
      </c>
      <c r="Y62" s="253">
        <f t="shared" si="22"/>
        <v>0.3987009468</v>
      </c>
      <c r="Z62" s="323">
        <f t="shared" si="23"/>
        <v>316396.762</v>
      </c>
      <c r="AA62" s="253">
        <f t="shared" si="24"/>
        <v>0.316396762</v>
      </c>
      <c r="AB62" s="309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</row>
    <row r="63" ht="19.5" customHeight="1">
      <c r="A63" s="271" t="s">
        <v>153</v>
      </c>
      <c r="B63" s="326">
        <v>35.709999</v>
      </c>
      <c r="C63" s="327">
        <v>36.639999</v>
      </c>
      <c r="D63" s="327">
        <v>34.130001</v>
      </c>
      <c r="E63" s="327">
        <v>36.459999</v>
      </c>
      <c r="F63" s="327">
        <v>31.135128</v>
      </c>
      <c r="G63" s="327">
        <v>1.7408286E9</v>
      </c>
      <c r="H63" s="327"/>
      <c r="I63" s="327">
        <f t="shared" ref="I63:N63" si="78">(I64/B64*B63)/B64*B63</f>
        <v>1.918161691</v>
      </c>
      <c r="J63" s="327">
        <f t="shared" si="78"/>
        <v>2.017651429</v>
      </c>
      <c r="K63" s="327">
        <f t="shared" si="78"/>
        <v>1.749348929</v>
      </c>
      <c r="L63" s="327">
        <f t="shared" si="78"/>
        <v>1.984410046</v>
      </c>
      <c r="M63" s="327">
        <f t="shared" si="78"/>
        <v>1.687074472</v>
      </c>
      <c r="N63" s="327">
        <f t="shared" si="78"/>
        <v>67149588.4</v>
      </c>
      <c r="O63" s="327"/>
      <c r="P63" s="249">
        <f t="shared" si="26"/>
        <v>202752.4812</v>
      </c>
      <c r="Q63" s="249">
        <f t="shared" si="68"/>
        <v>133751.5786</v>
      </c>
      <c r="R63" s="249">
        <f t="shared" si="69"/>
        <v>67689.87546</v>
      </c>
      <c r="S63" s="249">
        <f t="shared" si="29"/>
        <v>-84313.78557</v>
      </c>
      <c r="T63" s="328">
        <f>(P63-P51)/P51</f>
        <v>0.4056836736</v>
      </c>
      <c r="U63" s="252">
        <f t="shared" si="18"/>
        <v>3.207569851</v>
      </c>
      <c r="V63" s="249">
        <f t="shared" si="19"/>
        <v>206909.0173</v>
      </c>
      <c r="W63" s="249">
        <f t="shared" si="20"/>
        <v>122595.2317</v>
      </c>
      <c r="X63" s="249">
        <f t="shared" si="21"/>
        <v>404193.9353</v>
      </c>
      <c r="Y63" s="253">
        <f t="shared" si="22"/>
        <v>0.4041939353</v>
      </c>
      <c r="Z63" s="323">
        <f t="shared" si="23"/>
        <v>319880.1497</v>
      </c>
      <c r="AA63" s="253">
        <f t="shared" si="24"/>
        <v>0.3198801497</v>
      </c>
      <c r="AB63" s="309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</row>
    <row r="64" ht="19.5" customHeight="1">
      <c r="A64" s="271" t="s">
        <v>154</v>
      </c>
      <c r="B64" s="272">
        <v>36.66</v>
      </c>
      <c r="C64" s="273">
        <v>39.0</v>
      </c>
      <c r="D64" s="273">
        <v>36.220001</v>
      </c>
      <c r="E64" s="273">
        <v>37.07</v>
      </c>
      <c r="F64" s="273">
        <v>31.668415</v>
      </c>
      <c r="G64" s="273">
        <v>1.7593004E9</v>
      </c>
      <c r="H64" s="273"/>
      <c r="I64" s="273">
        <f t="shared" ref="I64:N64" si="79">(I65/B65*B64)/B65*B64</f>
        <v>2.021577793</v>
      </c>
      <c r="J64" s="273">
        <f t="shared" si="79"/>
        <v>2.285938</v>
      </c>
      <c r="K64" s="273">
        <f t="shared" si="79"/>
        <v>1.970156643</v>
      </c>
      <c r="L64" s="273">
        <f t="shared" si="79"/>
        <v>2.051366619</v>
      </c>
      <c r="M64" s="273">
        <f t="shared" si="79"/>
        <v>1.745362329</v>
      </c>
      <c r="N64" s="273">
        <f t="shared" si="79"/>
        <v>68582187.25</v>
      </c>
      <c r="O64" s="273"/>
      <c r="P64" s="249">
        <f t="shared" si="26"/>
        <v>215168.3228</v>
      </c>
      <c r="Q64" s="249">
        <f>((Q63+R63)/2)*K64/K63</f>
        <v>113433.9789</v>
      </c>
      <c r="R64" s="249">
        <f>(Q63+R63)/2</f>
        <v>100720.727</v>
      </c>
      <c r="S64" s="249">
        <f t="shared" si="29"/>
        <v>-86331.75968</v>
      </c>
      <c r="T64" s="277"/>
      <c r="U64" s="252">
        <f t="shared" si="18"/>
        <v>3.659013218</v>
      </c>
      <c r="V64" s="249">
        <f t="shared" si="19"/>
        <v>247309.7239</v>
      </c>
      <c r="W64" s="249">
        <f t="shared" si="20"/>
        <v>160977.9642</v>
      </c>
      <c r="X64" s="249">
        <f t="shared" si="21"/>
        <v>429323.0287</v>
      </c>
      <c r="Y64" s="253">
        <f t="shared" si="22"/>
        <v>0.4293230287</v>
      </c>
      <c r="Z64" s="323">
        <f t="shared" si="23"/>
        <v>342991.269</v>
      </c>
      <c r="AA64" s="253">
        <f t="shared" si="24"/>
        <v>0.342991269</v>
      </c>
      <c r="AB64" s="309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</row>
    <row r="65" ht="19.5" customHeight="1">
      <c r="A65" s="271" t="s">
        <v>155</v>
      </c>
      <c r="B65" s="272">
        <v>37.200001</v>
      </c>
      <c r="C65" s="273">
        <v>37.970001</v>
      </c>
      <c r="D65" s="273">
        <v>36.099998</v>
      </c>
      <c r="E65" s="273">
        <v>36.57</v>
      </c>
      <c r="F65" s="273">
        <v>31.241268</v>
      </c>
      <c r="G65" s="273">
        <v>1.7281108E9</v>
      </c>
      <c r="H65" s="273"/>
      <c r="I65" s="273">
        <f t="shared" ref="I65:N65" si="80">(I66/B66*B65)/B66*B65</f>
        <v>2.081572013</v>
      </c>
      <c r="J65" s="273">
        <f t="shared" si="80"/>
        <v>2.166788142</v>
      </c>
      <c r="K65" s="273">
        <f t="shared" si="80"/>
        <v>1.957123344</v>
      </c>
      <c r="L65" s="273">
        <f t="shared" si="80"/>
        <v>1.996402168</v>
      </c>
      <c r="M65" s="273">
        <f t="shared" si="80"/>
        <v>1.69859659</v>
      </c>
      <c r="N65" s="273">
        <f t="shared" si="80"/>
        <v>66172036.03</v>
      </c>
      <c r="O65" s="273"/>
      <c r="P65" s="249">
        <f t="shared" si="26"/>
        <v>214455.4337</v>
      </c>
      <c r="Q65" s="249">
        <f t="shared" ref="Q65:Q75" si="82">Q64*K65/K64</f>
        <v>112683.5721</v>
      </c>
      <c r="R65" s="249">
        <f t="shared" ref="R65:R75" si="83">R64</f>
        <v>100720.727</v>
      </c>
      <c r="S65" s="249">
        <f t="shared" si="29"/>
        <v>-88358.14201</v>
      </c>
      <c r="T65" s="277"/>
      <c r="U65" s="252">
        <f t="shared" si="18"/>
        <v>3.567030197</v>
      </c>
      <c r="V65" s="249">
        <f t="shared" si="19"/>
        <v>246810.7015</v>
      </c>
      <c r="W65" s="249">
        <f t="shared" si="20"/>
        <v>158452.5595</v>
      </c>
      <c r="X65" s="249">
        <f t="shared" si="21"/>
        <v>427859.7328</v>
      </c>
      <c r="Y65" s="253">
        <f t="shared" si="22"/>
        <v>0.4278597328</v>
      </c>
      <c r="Z65" s="323">
        <f t="shared" si="23"/>
        <v>339501.5908</v>
      </c>
      <c r="AA65" s="253">
        <f t="shared" si="24"/>
        <v>0.3395015908</v>
      </c>
      <c r="AB65" s="309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</row>
    <row r="66" ht="19.5" customHeight="1">
      <c r="A66" s="271" t="s">
        <v>156</v>
      </c>
      <c r="B66" s="272">
        <v>36.68</v>
      </c>
      <c r="C66" s="273">
        <v>37.18</v>
      </c>
      <c r="D66" s="273">
        <v>34.009998</v>
      </c>
      <c r="E66" s="273">
        <v>35.84</v>
      </c>
      <c r="F66" s="273">
        <v>30.617641</v>
      </c>
      <c r="G66" s="273">
        <v>2.5094653E9</v>
      </c>
      <c r="H66" s="273"/>
      <c r="I66" s="273">
        <f t="shared" ref="I66:N66" si="81">(I67/B67*B66)/B67*B66</f>
        <v>2.023784154</v>
      </c>
      <c r="J66" s="273">
        <f t="shared" si="81"/>
        <v>2.077562052</v>
      </c>
      <c r="K66" s="273">
        <f t="shared" si="81"/>
        <v>1.737068937</v>
      </c>
      <c r="L66" s="273">
        <f t="shared" si="81"/>
        <v>1.917494443</v>
      </c>
      <c r="M66" s="273">
        <f t="shared" si="81"/>
        <v>1.631459872</v>
      </c>
      <c r="N66" s="273">
        <f t="shared" si="81"/>
        <v>139538393.4</v>
      </c>
      <c r="O66" s="273"/>
      <c r="P66" s="249">
        <f t="shared" si="26"/>
        <v>202039.5921</v>
      </c>
      <c r="Q66" s="249">
        <f t="shared" si="82"/>
        <v>100013.6927</v>
      </c>
      <c r="R66" s="249">
        <f t="shared" si="83"/>
        <v>100720.727</v>
      </c>
      <c r="S66" s="249">
        <f t="shared" si="29"/>
        <v>-90392.9676</v>
      </c>
      <c r="T66" s="277"/>
      <c r="U66" s="252">
        <f t="shared" si="18"/>
        <v>3.349379129</v>
      </c>
      <c r="V66" s="249">
        <f t="shared" si="19"/>
        <v>238119.6124</v>
      </c>
      <c r="W66" s="249">
        <f t="shared" si="20"/>
        <v>147726.6448</v>
      </c>
      <c r="X66" s="249">
        <f t="shared" si="21"/>
        <v>402774.0119</v>
      </c>
      <c r="Y66" s="253">
        <f t="shared" si="22"/>
        <v>0.4027740119</v>
      </c>
      <c r="Z66" s="323">
        <f t="shared" si="23"/>
        <v>312381.0443</v>
      </c>
      <c r="AA66" s="253">
        <f t="shared" si="24"/>
        <v>0.3123810443</v>
      </c>
      <c r="AB66" s="309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</row>
    <row r="67" ht="19.5" customHeight="1">
      <c r="A67" s="271" t="s">
        <v>157</v>
      </c>
      <c r="B67" s="272">
        <v>35.810001</v>
      </c>
      <c r="C67" s="273">
        <v>37.5</v>
      </c>
      <c r="D67" s="273">
        <v>34.720001</v>
      </c>
      <c r="E67" s="273">
        <v>34.77</v>
      </c>
      <c r="F67" s="273">
        <v>29.703556</v>
      </c>
      <c r="G67" s="273">
        <v>2.2111731E9</v>
      </c>
      <c r="H67" s="273"/>
      <c r="I67" s="273">
        <f t="shared" ref="I67:N67" si="84">(I68/B68*B67)/B68*B67</f>
        <v>1.928919943</v>
      </c>
      <c r="J67" s="273">
        <f t="shared" si="84"/>
        <v>2.11347818</v>
      </c>
      <c r="K67" s="273">
        <f t="shared" si="84"/>
        <v>1.810353139</v>
      </c>
      <c r="L67" s="273">
        <f t="shared" si="84"/>
        <v>1.804710285</v>
      </c>
      <c r="M67" s="273">
        <f t="shared" si="84"/>
        <v>1.53550004</v>
      </c>
      <c r="N67" s="273">
        <f t="shared" si="84"/>
        <v>108337002.1</v>
      </c>
      <c r="O67" s="273"/>
      <c r="P67" s="249">
        <f t="shared" si="26"/>
        <v>206257.4317</v>
      </c>
      <c r="Q67" s="249">
        <f t="shared" si="82"/>
        <v>104233.1129</v>
      </c>
      <c r="R67" s="249">
        <f t="shared" si="83"/>
        <v>100720.727</v>
      </c>
      <c r="S67" s="249">
        <f t="shared" si="29"/>
        <v>-92436.27163</v>
      </c>
      <c r="T67" s="277"/>
      <c r="U67" s="252">
        <f t="shared" si="18"/>
        <v>3.320970797</v>
      </c>
      <c r="V67" s="249">
        <f t="shared" si="19"/>
        <v>241072.1001</v>
      </c>
      <c r="W67" s="249">
        <f t="shared" si="20"/>
        <v>148635.8285</v>
      </c>
      <c r="X67" s="249">
        <f t="shared" si="21"/>
        <v>411211.2716</v>
      </c>
      <c r="Y67" s="253">
        <f t="shared" si="22"/>
        <v>0.4112112716</v>
      </c>
      <c r="Z67" s="323">
        <f t="shared" si="23"/>
        <v>318775</v>
      </c>
      <c r="AA67" s="253">
        <f t="shared" si="24"/>
        <v>0.318775</v>
      </c>
      <c r="AB67" s="309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</row>
    <row r="68" ht="19.5" customHeight="1">
      <c r="A68" s="271" t="s">
        <v>158</v>
      </c>
      <c r="B68" s="272">
        <v>35.0</v>
      </c>
      <c r="C68" s="273">
        <v>36.549999</v>
      </c>
      <c r="D68" s="273">
        <v>34.110001</v>
      </c>
      <c r="E68" s="273">
        <v>36.549999</v>
      </c>
      <c r="F68" s="273">
        <v>31.22418</v>
      </c>
      <c r="G68" s="273">
        <v>2.4296622E9</v>
      </c>
      <c r="H68" s="273"/>
      <c r="I68" s="273">
        <f t="shared" ref="I68:N68" si="85">(I69/B69*B68)/B69*B68</f>
        <v>1.842644799</v>
      </c>
      <c r="J68" s="273">
        <f t="shared" si="85"/>
        <v>2.007751559</v>
      </c>
      <c r="K68" s="273">
        <f t="shared" si="85"/>
        <v>1.747299311</v>
      </c>
      <c r="L68" s="273">
        <f t="shared" si="85"/>
        <v>1.994219006</v>
      </c>
      <c r="M68" s="273">
        <f t="shared" si="85"/>
        <v>1.696738939</v>
      </c>
      <c r="N68" s="273">
        <f t="shared" si="85"/>
        <v>130804631.9</v>
      </c>
      <c r="O68" s="273"/>
      <c r="P68" s="249">
        <f t="shared" si="26"/>
        <v>202633.6693</v>
      </c>
      <c r="Q68" s="249">
        <f t="shared" si="82"/>
        <v>100602.718</v>
      </c>
      <c r="R68" s="249">
        <f t="shared" si="83"/>
        <v>100720.727</v>
      </c>
      <c r="S68" s="249">
        <f t="shared" si="29"/>
        <v>-94488.08943</v>
      </c>
      <c r="T68" s="277"/>
      <c r="U68" s="252">
        <f t="shared" si="18"/>
        <v>3.210504077</v>
      </c>
      <c r="V68" s="249">
        <f t="shared" si="19"/>
        <v>238535.4665</v>
      </c>
      <c r="W68" s="249">
        <f t="shared" si="20"/>
        <v>144047.377</v>
      </c>
      <c r="X68" s="249">
        <f t="shared" si="21"/>
        <v>403957.1143</v>
      </c>
      <c r="Y68" s="253">
        <f t="shared" si="22"/>
        <v>0.4039571143</v>
      </c>
      <c r="Z68" s="323">
        <f t="shared" si="23"/>
        <v>309469.0249</v>
      </c>
      <c r="AA68" s="253">
        <f t="shared" si="24"/>
        <v>0.3094690249</v>
      </c>
      <c r="AB68" s="309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</row>
    <row r="69" ht="19.5" customHeight="1">
      <c r="A69" s="271" t="s">
        <v>159</v>
      </c>
      <c r="B69" s="272">
        <v>36.27</v>
      </c>
      <c r="C69" s="273">
        <v>37.900002</v>
      </c>
      <c r="D69" s="273">
        <v>35.82</v>
      </c>
      <c r="E69" s="273">
        <v>37.740002</v>
      </c>
      <c r="F69" s="273">
        <v>32.240784</v>
      </c>
      <c r="G69" s="273">
        <v>1.8110722E9</v>
      </c>
      <c r="H69" s="273"/>
      <c r="I69" s="273">
        <f t="shared" ref="I69:N69" si="86">(I70/B70*B69)/B70*B69</f>
        <v>1.978794289</v>
      </c>
      <c r="J69" s="273">
        <f t="shared" si="86"/>
        <v>2.15880641</v>
      </c>
      <c r="K69" s="273">
        <f t="shared" si="86"/>
        <v>1.926881488</v>
      </c>
      <c r="L69" s="273">
        <f t="shared" si="86"/>
        <v>2.126189406</v>
      </c>
      <c r="M69" s="273">
        <f t="shared" si="86"/>
        <v>1.809023177</v>
      </c>
      <c r="N69" s="273">
        <f t="shared" si="86"/>
        <v>72677981.53</v>
      </c>
      <c r="O69" s="273"/>
      <c r="P69" s="249">
        <f t="shared" si="26"/>
        <v>212792.0792</v>
      </c>
      <c r="Q69" s="249">
        <f t="shared" si="82"/>
        <v>110942.3633</v>
      </c>
      <c r="R69" s="249">
        <f t="shared" si="83"/>
        <v>100720.727</v>
      </c>
      <c r="S69" s="249">
        <f t="shared" si="29"/>
        <v>-96548.45647</v>
      </c>
      <c r="T69" s="277"/>
      <c r="U69" s="252">
        <f t="shared" si="18"/>
        <v>3.247206819</v>
      </c>
      <c r="V69" s="249">
        <f t="shared" si="19"/>
        <v>245646.3534</v>
      </c>
      <c r="W69" s="249">
        <f t="shared" si="20"/>
        <v>149097.8969</v>
      </c>
      <c r="X69" s="249">
        <f t="shared" si="21"/>
        <v>424455.1695</v>
      </c>
      <c r="Y69" s="253">
        <f t="shared" si="22"/>
        <v>0.4244551695</v>
      </c>
      <c r="Z69" s="323">
        <f t="shared" si="23"/>
        <v>327906.7131</v>
      </c>
      <c r="AA69" s="253">
        <f t="shared" si="24"/>
        <v>0.3279067131</v>
      </c>
      <c r="AB69" s="309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</row>
    <row r="70" ht="19.5" customHeight="1">
      <c r="A70" s="271" t="s">
        <v>160</v>
      </c>
      <c r="B70" s="272">
        <v>37.66</v>
      </c>
      <c r="C70" s="273">
        <v>37.66</v>
      </c>
      <c r="D70" s="273">
        <v>33.700001</v>
      </c>
      <c r="E70" s="273">
        <v>34.889999</v>
      </c>
      <c r="F70" s="273">
        <v>29.806082</v>
      </c>
      <c r="G70" s="273">
        <v>2.2620481E9</v>
      </c>
      <c r="H70" s="273"/>
      <c r="I70" s="273">
        <f t="shared" ref="I70:N70" si="87">(I71/B71*B70)/B71*B70</f>
        <v>2.133369925</v>
      </c>
      <c r="J70" s="273">
        <f t="shared" si="87"/>
        <v>2.131551669</v>
      </c>
      <c r="K70" s="273">
        <f t="shared" si="87"/>
        <v>1.70554691</v>
      </c>
      <c r="L70" s="273">
        <f t="shared" si="87"/>
        <v>1.817188694</v>
      </c>
      <c r="M70" s="273">
        <f t="shared" si="87"/>
        <v>1.546118322</v>
      </c>
      <c r="N70" s="273">
        <f t="shared" si="87"/>
        <v>113379620.7</v>
      </c>
      <c r="O70" s="273"/>
      <c r="P70" s="249">
        <f t="shared" si="26"/>
        <v>200198.0257</v>
      </c>
      <c r="Q70" s="249">
        <f t="shared" si="82"/>
        <v>98198.77666</v>
      </c>
      <c r="R70" s="249">
        <f t="shared" si="83"/>
        <v>100720.727</v>
      </c>
      <c r="S70" s="249">
        <f t="shared" si="29"/>
        <v>-98617.40837</v>
      </c>
      <c r="T70" s="277"/>
      <c r="U70" s="252">
        <f t="shared" si="18"/>
        <v>3.051375591</v>
      </c>
      <c r="V70" s="249">
        <f t="shared" si="19"/>
        <v>236830.516</v>
      </c>
      <c r="W70" s="249">
        <f t="shared" si="20"/>
        <v>138213.1076</v>
      </c>
      <c r="X70" s="249">
        <f t="shared" si="21"/>
        <v>399117.5294</v>
      </c>
      <c r="Y70" s="253">
        <f t="shared" si="22"/>
        <v>0.3991175294</v>
      </c>
      <c r="Z70" s="323">
        <f t="shared" si="23"/>
        <v>300500.1211</v>
      </c>
      <c r="AA70" s="253">
        <f t="shared" si="24"/>
        <v>0.3005001211</v>
      </c>
      <c r="AB70" s="309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</row>
    <row r="71" ht="19.5" customHeight="1">
      <c r="A71" s="271" t="s">
        <v>161</v>
      </c>
      <c r="B71" s="272">
        <v>34.610001</v>
      </c>
      <c r="C71" s="273">
        <v>35.02</v>
      </c>
      <c r="D71" s="273">
        <v>32.349998</v>
      </c>
      <c r="E71" s="273">
        <v>34.02</v>
      </c>
      <c r="F71" s="273">
        <v>29.062838</v>
      </c>
      <c r="G71" s="273">
        <v>2.012635E9</v>
      </c>
      <c r="H71" s="273"/>
      <c r="I71" s="273">
        <f t="shared" ref="I71:N71" si="88">(I72/B72*B71)/B72*B71</f>
        <v>1.801809037</v>
      </c>
      <c r="J71" s="273">
        <f t="shared" si="88"/>
        <v>1.843179012</v>
      </c>
      <c r="K71" s="273">
        <f t="shared" si="88"/>
        <v>1.571637409</v>
      </c>
      <c r="L71" s="273">
        <f t="shared" si="88"/>
        <v>1.727693625</v>
      </c>
      <c r="M71" s="273">
        <f t="shared" si="88"/>
        <v>1.469971739</v>
      </c>
      <c r="N71" s="273">
        <f t="shared" si="88"/>
        <v>89755561.99</v>
      </c>
      <c r="O71" s="273"/>
      <c r="P71" s="249">
        <f t="shared" si="26"/>
        <v>192178.2059</v>
      </c>
      <c r="Q71" s="249">
        <f t="shared" si="82"/>
        <v>90488.78694</v>
      </c>
      <c r="R71" s="249">
        <f t="shared" si="83"/>
        <v>100720.727</v>
      </c>
      <c r="S71" s="249">
        <f t="shared" si="29"/>
        <v>-100694.9809</v>
      </c>
      <c r="T71" s="277"/>
      <c r="U71" s="252">
        <f t="shared" si="18"/>
        <v>2.908773906</v>
      </c>
      <c r="V71" s="249">
        <f t="shared" si="19"/>
        <v>231216.6421</v>
      </c>
      <c r="W71" s="249">
        <f t="shared" si="20"/>
        <v>130521.6612</v>
      </c>
      <c r="X71" s="249">
        <f t="shared" si="21"/>
        <v>383387.7199</v>
      </c>
      <c r="Y71" s="253">
        <f t="shared" si="22"/>
        <v>0.3833877199</v>
      </c>
      <c r="Z71" s="323">
        <f t="shared" si="23"/>
        <v>282692.739</v>
      </c>
      <c r="AA71" s="253">
        <f t="shared" si="24"/>
        <v>0.282692739</v>
      </c>
      <c r="AB71" s="309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</row>
    <row r="72" ht="19.5" customHeight="1">
      <c r="A72" s="271" t="s">
        <v>162</v>
      </c>
      <c r="B72" s="272">
        <v>33.93</v>
      </c>
      <c r="C72" s="273">
        <v>35.849998</v>
      </c>
      <c r="D72" s="273">
        <v>33.799999</v>
      </c>
      <c r="E72" s="273">
        <v>35.139999</v>
      </c>
      <c r="F72" s="273">
        <v>30.019632</v>
      </c>
      <c r="G72" s="273">
        <v>1.9510891E9</v>
      </c>
      <c r="H72" s="273"/>
      <c r="I72" s="273">
        <f t="shared" ref="I72:N72" si="89">(I73/B73*B72)/B73*B72</f>
        <v>1.73170239</v>
      </c>
      <c r="J72" s="273">
        <f t="shared" si="89"/>
        <v>1.931583579</v>
      </c>
      <c r="K72" s="273">
        <f t="shared" si="89"/>
        <v>1.715683664</v>
      </c>
      <c r="L72" s="273">
        <f t="shared" si="89"/>
        <v>1.843323678</v>
      </c>
      <c r="M72" s="273">
        <f t="shared" si="89"/>
        <v>1.568352466</v>
      </c>
      <c r="N72" s="273">
        <f t="shared" si="89"/>
        <v>84350086.87</v>
      </c>
      <c r="O72" s="273"/>
      <c r="P72" s="249">
        <f t="shared" si="26"/>
        <v>200792.0733</v>
      </c>
      <c r="Q72" s="249">
        <f t="shared" si="82"/>
        <v>98782.41168</v>
      </c>
      <c r="R72" s="249">
        <f t="shared" si="83"/>
        <v>100720.727</v>
      </c>
      <c r="S72" s="249">
        <f t="shared" si="29"/>
        <v>-102781.21</v>
      </c>
      <c r="T72" s="277"/>
      <c r="U72" s="252">
        <f t="shared" si="18"/>
        <v>2.933540093</v>
      </c>
      <c r="V72" s="249">
        <f t="shared" si="19"/>
        <v>237246.3492</v>
      </c>
      <c r="W72" s="249">
        <f t="shared" si="20"/>
        <v>134465.1392</v>
      </c>
      <c r="X72" s="249">
        <f t="shared" si="21"/>
        <v>400295.212</v>
      </c>
      <c r="Y72" s="253">
        <f t="shared" si="22"/>
        <v>0.400295212</v>
      </c>
      <c r="Z72" s="323">
        <f t="shared" si="23"/>
        <v>297514.002</v>
      </c>
      <c r="AA72" s="253">
        <f t="shared" si="24"/>
        <v>0.297514002</v>
      </c>
      <c r="AB72" s="309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</row>
    <row r="73" ht="19.5" customHeight="1">
      <c r="A73" s="271" t="s">
        <v>163</v>
      </c>
      <c r="B73" s="272">
        <v>35.450001</v>
      </c>
      <c r="C73" s="273">
        <v>37.240002</v>
      </c>
      <c r="D73" s="273">
        <v>35.200001</v>
      </c>
      <c r="E73" s="273">
        <v>36.900002</v>
      </c>
      <c r="F73" s="273">
        <v>31.523178</v>
      </c>
      <c r="G73" s="273">
        <v>2.2591016E9</v>
      </c>
      <c r="H73" s="273"/>
      <c r="I73" s="273">
        <f t="shared" ref="I73:N73" si="90">(I74/B74*B73)/B74*B73</f>
        <v>1.890331801</v>
      </c>
      <c r="J73" s="273">
        <f t="shared" si="90"/>
        <v>2.084273104</v>
      </c>
      <c r="K73" s="273">
        <f t="shared" si="90"/>
        <v>1.860754993</v>
      </c>
      <c r="L73" s="273">
        <f t="shared" si="90"/>
        <v>2.032595181</v>
      </c>
      <c r="M73" s="273">
        <f t="shared" si="90"/>
        <v>1.729389953</v>
      </c>
      <c r="N73" s="273">
        <f t="shared" si="90"/>
        <v>113084440.9</v>
      </c>
      <c r="O73" s="273"/>
      <c r="P73" s="249">
        <f t="shared" si="26"/>
        <v>209108.9168</v>
      </c>
      <c r="Q73" s="249">
        <f t="shared" si="82"/>
        <v>107135.0562</v>
      </c>
      <c r="R73" s="249">
        <f t="shared" si="83"/>
        <v>100720.727</v>
      </c>
      <c r="S73" s="249">
        <f t="shared" si="29"/>
        <v>-104876.1317</v>
      </c>
      <c r="T73" s="277"/>
      <c r="U73" s="252">
        <f t="shared" si="18"/>
        <v>2.954243628</v>
      </c>
      <c r="V73" s="249">
        <f t="shared" si="19"/>
        <v>243068.1397</v>
      </c>
      <c r="W73" s="249">
        <f t="shared" si="20"/>
        <v>138192.008</v>
      </c>
      <c r="X73" s="249">
        <f t="shared" si="21"/>
        <v>416964.7</v>
      </c>
      <c r="Y73" s="253">
        <f t="shared" si="22"/>
        <v>0.4169647</v>
      </c>
      <c r="Z73" s="323">
        <f t="shared" si="23"/>
        <v>312088.5683</v>
      </c>
      <c r="AA73" s="253">
        <f t="shared" si="24"/>
        <v>0.3120885683</v>
      </c>
      <c r="AB73" s="309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</row>
    <row r="74" ht="19.5" customHeight="1">
      <c r="A74" s="271" t="s">
        <v>164</v>
      </c>
      <c r="B74" s="272">
        <v>36.98</v>
      </c>
      <c r="C74" s="273">
        <v>39.639999</v>
      </c>
      <c r="D74" s="273">
        <v>36.799999</v>
      </c>
      <c r="E74" s="273">
        <v>39.119999</v>
      </c>
      <c r="F74" s="273">
        <v>33.419689</v>
      </c>
      <c r="G74" s="273">
        <v>1.9782253E9</v>
      </c>
      <c r="H74" s="273"/>
      <c r="I74" s="273">
        <f t="shared" ref="I74:N74" si="91">(I75/B75*B74)/B75*B74</f>
        <v>2.057023962</v>
      </c>
      <c r="J74" s="273">
        <f t="shared" si="91"/>
        <v>2.361579133</v>
      </c>
      <c r="K74" s="273">
        <f t="shared" si="91"/>
        <v>2.033758847</v>
      </c>
      <c r="L74" s="273">
        <f t="shared" si="91"/>
        <v>2.284524301</v>
      </c>
      <c r="M74" s="273">
        <f t="shared" si="91"/>
        <v>1.943738116</v>
      </c>
      <c r="N74" s="273">
        <f t="shared" si="91"/>
        <v>86712724.63</v>
      </c>
      <c r="O74" s="273"/>
      <c r="P74" s="249">
        <f t="shared" si="26"/>
        <v>218613.8554</v>
      </c>
      <c r="Q74" s="249">
        <f t="shared" si="82"/>
        <v>117095.9471</v>
      </c>
      <c r="R74" s="249">
        <f t="shared" si="83"/>
        <v>100720.727</v>
      </c>
      <c r="S74" s="249">
        <f t="shared" si="29"/>
        <v>-106979.7823</v>
      </c>
      <c r="T74" s="277"/>
      <c r="U74" s="252">
        <f t="shared" si="18"/>
        <v>2.984999369</v>
      </c>
      <c r="V74" s="249">
        <f t="shared" si="19"/>
        <v>249721.5968</v>
      </c>
      <c r="W74" s="249">
        <f t="shared" si="20"/>
        <v>142741.8145</v>
      </c>
      <c r="X74" s="249">
        <f t="shared" si="21"/>
        <v>436430.5296</v>
      </c>
      <c r="Y74" s="253">
        <f t="shared" si="22"/>
        <v>0.4364305296</v>
      </c>
      <c r="Z74" s="323">
        <f t="shared" si="23"/>
        <v>329450.7473</v>
      </c>
      <c r="AA74" s="253">
        <f t="shared" si="24"/>
        <v>0.3294507473</v>
      </c>
      <c r="AB74" s="309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</row>
    <row r="75" ht="19.5" customHeight="1">
      <c r="A75" s="271" t="s">
        <v>165</v>
      </c>
      <c r="B75" s="326">
        <v>39.27</v>
      </c>
      <c r="C75" s="327">
        <v>40.68</v>
      </c>
      <c r="D75" s="327">
        <v>39.09</v>
      </c>
      <c r="E75" s="327">
        <v>39.919998</v>
      </c>
      <c r="F75" s="327">
        <v>34.103149</v>
      </c>
      <c r="G75" s="327">
        <v>1.7794246E9</v>
      </c>
      <c r="H75" s="327"/>
      <c r="I75" s="327">
        <f t="shared" ref="I75:N75" si="92">(I76/B76*B75)/B76*B75</f>
        <v>2.319676055</v>
      </c>
      <c r="J75" s="327">
        <f t="shared" si="92"/>
        <v>2.487122186</v>
      </c>
      <c r="K75" s="327">
        <f t="shared" si="92"/>
        <v>2.294748963</v>
      </c>
      <c r="L75" s="327">
        <f t="shared" si="92"/>
        <v>2.378916145</v>
      </c>
      <c r="M75" s="327">
        <f t="shared" si="92"/>
        <v>2.024053129</v>
      </c>
      <c r="N75" s="327">
        <f t="shared" si="92"/>
        <v>70160150.08</v>
      </c>
      <c r="O75" s="327"/>
      <c r="P75" s="249">
        <f t="shared" si="26"/>
        <v>232217.8218</v>
      </c>
      <c r="Q75" s="249">
        <f t="shared" si="82"/>
        <v>132122.7458</v>
      </c>
      <c r="R75" s="249">
        <f t="shared" si="83"/>
        <v>100720.727</v>
      </c>
      <c r="S75" s="249">
        <f t="shared" si="29"/>
        <v>-109092.198</v>
      </c>
      <c r="T75" s="328">
        <f>(P75-P63)/P63</f>
        <v>0.1453266585</v>
      </c>
      <c r="U75" s="252">
        <f t="shared" si="18"/>
        <v>3.051900639</v>
      </c>
      <c r="V75" s="249">
        <f t="shared" si="19"/>
        <v>259244.3732</v>
      </c>
      <c r="W75" s="249">
        <f t="shared" si="20"/>
        <v>150152.1752</v>
      </c>
      <c r="X75" s="249">
        <f t="shared" si="21"/>
        <v>465061.2947</v>
      </c>
      <c r="Y75" s="253">
        <f t="shared" si="22"/>
        <v>0.4650612947</v>
      </c>
      <c r="Z75" s="323">
        <f t="shared" si="23"/>
        <v>355969.0966</v>
      </c>
      <c r="AA75" s="253">
        <f t="shared" si="24"/>
        <v>0.3559690966</v>
      </c>
      <c r="AB75" s="309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</row>
    <row r="76" ht="19.5" customHeight="1">
      <c r="A76" s="271" t="s">
        <v>166</v>
      </c>
      <c r="B76" s="272">
        <v>40.09</v>
      </c>
      <c r="C76" s="273">
        <v>40.290001</v>
      </c>
      <c r="D76" s="273">
        <v>36.459999</v>
      </c>
      <c r="E76" s="273">
        <v>37.400002</v>
      </c>
      <c r="F76" s="273">
        <v>32.256325</v>
      </c>
      <c r="G76" s="273">
        <v>2.2347732E9</v>
      </c>
      <c r="H76" s="273"/>
      <c r="I76" s="273">
        <f t="shared" ref="I76:N76" si="93">(I77/B77*B76)/B77*B76</f>
        <v>2.417562161</v>
      </c>
      <c r="J76" s="273">
        <f t="shared" si="93"/>
        <v>2.439662717</v>
      </c>
      <c r="K76" s="273">
        <f t="shared" si="93"/>
        <v>1.996352124</v>
      </c>
      <c r="L76" s="273">
        <f t="shared" si="93"/>
        <v>2.088052255</v>
      </c>
      <c r="M76" s="273">
        <f t="shared" si="93"/>
        <v>1.810767601</v>
      </c>
      <c r="N76" s="273">
        <f t="shared" si="93"/>
        <v>110661929.4</v>
      </c>
      <c r="O76" s="273"/>
      <c r="P76" s="249">
        <f t="shared" si="26"/>
        <v>216594.0535</v>
      </c>
      <c r="Q76" s="249">
        <f>((Q75+R75)/2)*K76/K75</f>
        <v>101282.8787</v>
      </c>
      <c r="R76" s="249">
        <f>(Q75+R75)/2</f>
        <v>116421.7364</v>
      </c>
      <c r="S76" s="249">
        <f t="shared" si="29"/>
        <v>-111213.4155</v>
      </c>
      <c r="T76" s="277"/>
      <c r="U76" s="252">
        <f t="shared" si="18"/>
        <v>2.99438506</v>
      </c>
      <c r="V76" s="249">
        <f t="shared" si="19"/>
        <v>263380.7044</v>
      </c>
      <c r="W76" s="249">
        <f t="shared" si="20"/>
        <v>152167.2889</v>
      </c>
      <c r="X76" s="249">
        <f t="shared" si="21"/>
        <v>434298.6686</v>
      </c>
      <c r="Y76" s="253">
        <f t="shared" si="22"/>
        <v>0.4342986686</v>
      </c>
      <c r="Z76" s="323">
        <f t="shared" si="23"/>
        <v>323085.2531</v>
      </c>
      <c r="AA76" s="253">
        <f t="shared" si="24"/>
        <v>0.3230852531</v>
      </c>
      <c r="AB76" s="309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</row>
    <row r="77" ht="19.5" customHeight="1">
      <c r="A77" s="271" t="s">
        <v>167</v>
      </c>
      <c r="B77" s="272">
        <v>37.490002</v>
      </c>
      <c r="C77" s="273">
        <v>38.48</v>
      </c>
      <c r="D77" s="273">
        <v>36.700001</v>
      </c>
      <c r="E77" s="273">
        <v>37.220001</v>
      </c>
      <c r="F77" s="273">
        <v>32.101101</v>
      </c>
      <c r="G77" s="273">
        <v>1.7656106E9</v>
      </c>
      <c r="H77" s="273"/>
      <c r="I77" s="273">
        <f t="shared" ref="I77:N77" si="94">(I78/B78*B77)/B78*B77</f>
        <v>2.114153246</v>
      </c>
      <c r="J77" s="273">
        <f t="shared" si="94"/>
        <v>2.225386042</v>
      </c>
      <c r="K77" s="273">
        <f t="shared" si="94"/>
        <v>2.022721047</v>
      </c>
      <c r="L77" s="273">
        <f t="shared" si="94"/>
        <v>2.068001612</v>
      </c>
      <c r="M77" s="273">
        <f t="shared" si="94"/>
        <v>1.79338197</v>
      </c>
      <c r="N77" s="273">
        <f t="shared" si="94"/>
        <v>69075046.16</v>
      </c>
      <c r="O77" s="273"/>
      <c r="P77" s="249">
        <f t="shared" si="26"/>
        <v>218019.8079</v>
      </c>
      <c r="Q77" s="249">
        <f t="shared" ref="Q77:Q87" si="96">Q76*K77/K76</f>
        <v>102620.679</v>
      </c>
      <c r="R77" s="249">
        <f t="shared" ref="R77:R87" si="97">R76</f>
        <v>116421.7364</v>
      </c>
      <c r="S77" s="249">
        <f t="shared" si="29"/>
        <v>-113343.4714</v>
      </c>
      <c r="T77" s="277"/>
      <c r="U77" s="252">
        <f t="shared" si="18"/>
        <v>2.950690853</v>
      </c>
      <c r="V77" s="249">
        <f t="shared" si="19"/>
        <v>264378.7325</v>
      </c>
      <c r="W77" s="249">
        <f t="shared" si="20"/>
        <v>151035.2611</v>
      </c>
      <c r="X77" s="249">
        <f t="shared" si="21"/>
        <v>437062.2233</v>
      </c>
      <c r="Y77" s="253">
        <f t="shared" si="22"/>
        <v>0.4370622233</v>
      </c>
      <c r="Z77" s="323">
        <f t="shared" si="23"/>
        <v>323718.7519</v>
      </c>
      <c r="AA77" s="253">
        <f t="shared" si="24"/>
        <v>0.3237187519</v>
      </c>
      <c r="AB77" s="309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</row>
    <row r="78" ht="19.5" customHeight="1">
      <c r="A78" s="271" t="s">
        <v>168</v>
      </c>
      <c r="B78" s="272">
        <v>37.369999</v>
      </c>
      <c r="C78" s="273">
        <v>38.290001</v>
      </c>
      <c r="D78" s="273">
        <v>35.939999</v>
      </c>
      <c r="E78" s="273">
        <v>36.57</v>
      </c>
      <c r="F78" s="273">
        <v>31.540487</v>
      </c>
      <c r="G78" s="273">
        <v>2.1339737E9</v>
      </c>
      <c r="H78" s="273"/>
      <c r="I78" s="273">
        <f t="shared" ref="I78:N78" si="95">(I79/B79*B78)/B79*B78</f>
        <v>2.10064038</v>
      </c>
      <c r="J78" s="273">
        <f t="shared" si="95"/>
        <v>2.203464147</v>
      </c>
      <c r="K78" s="273">
        <f t="shared" si="95"/>
        <v>1.939813434</v>
      </c>
      <c r="L78" s="273">
        <f t="shared" si="95"/>
        <v>1.996402168</v>
      </c>
      <c r="M78" s="273">
        <f t="shared" si="95"/>
        <v>1.731289649</v>
      </c>
      <c r="N78" s="273">
        <f t="shared" si="95"/>
        <v>100904248.9</v>
      </c>
      <c r="O78" s="273"/>
      <c r="P78" s="249">
        <f t="shared" si="26"/>
        <v>213504.9446</v>
      </c>
      <c r="Q78" s="249">
        <f t="shared" si="96"/>
        <v>98414.44622</v>
      </c>
      <c r="R78" s="249">
        <f t="shared" si="97"/>
        <v>116421.7364</v>
      </c>
      <c r="S78" s="249">
        <f t="shared" si="29"/>
        <v>-115482.4025</v>
      </c>
      <c r="T78" s="277"/>
      <c r="U78" s="252">
        <f t="shared" si="18"/>
        <v>2.856943342</v>
      </c>
      <c r="V78" s="249">
        <f t="shared" si="19"/>
        <v>261218.3282</v>
      </c>
      <c r="W78" s="249">
        <f t="shared" si="20"/>
        <v>145735.9256</v>
      </c>
      <c r="X78" s="249">
        <f t="shared" si="21"/>
        <v>428341.1272</v>
      </c>
      <c r="Y78" s="253">
        <f t="shared" si="22"/>
        <v>0.4283411272</v>
      </c>
      <c r="Z78" s="323">
        <f t="shared" si="23"/>
        <v>312858.7247</v>
      </c>
      <c r="AA78" s="253">
        <f t="shared" si="24"/>
        <v>0.3128587247</v>
      </c>
      <c r="AB78" s="309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</row>
    <row r="79" ht="19.5" customHeight="1">
      <c r="A79" s="271" t="s">
        <v>169</v>
      </c>
      <c r="B79" s="272">
        <v>36.82</v>
      </c>
      <c r="C79" s="273">
        <v>37.07</v>
      </c>
      <c r="D79" s="273">
        <v>34.349998</v>
      </c>
      <c r="E79" s="273">
        <v>34.98</v>
      </c>
      <c r="F79" s="273">
        <v>30.169159</v>
      </c>
      <c r="G79" s="273">
        <v>2.3454336E9</v>
      </c>
      <c r="H79" s="273"/>
      <c r="I79" s="273">
        <f t="shared" ref="I79:N79" si="98">(I80/B80*B79)/B80*B79</f>
        <v>2.03926237</v>
      </c>
      <c r="J79" s="273">
        <f t="shared" si="98"/>
        <v>2.06528697</v>
      </c>
      <c r="K79" s="273">
        <f t="shared" si="98"/>
        <v>1.771973708</v>
      </c>
      <c r="L79" s="273">
        <f t="shared" si="98"/>
        <v>1.826575897</v>
      </c>
      <c r="M79" s="273">
        <f t="shared" si="98"/>
        <v>1.584015222</v>
      </c>
      <c r="N79" s="273">
        <f t="shared" si="98"/>
        <v>121892676.6</v>
      </c>
      <c r="O79" s="273"/>
      <c r="P79" s="249">
        <f t="shared" si="26"/>
        <v>204059.3941</v>
      </c>
      <c r="Q79" s="249">
        <f t="shared" si="96"/>
        <v>89899.26973</v>
      </c>
      <c r="R79" s="249">
        <f t="shared" si="97"/>
        <v>116421.7364</v>
      </c>
      <c r="S79" s="249">
        <f t="shared" si="29"/>
        <v>-117630.2459</v>
      </c>
      <c r="T79" s="277"/>
      <c r="U79" s="252">
        <f t="shared" si="18"/>
        <v>2.724478965</v>
      </c>
      <c r="V79" s="249">
        <f t="shared" si="19"/>
        <v>254606.4428</v>
      </c>
      <c r="W79" s="249">
        <f t="shared" si="20"/>
        <v>136976.1969</v>
      </c>
      <c r="X79" s="249">
        <f t="shared" si="21"/>
        <v>410380.4002</v>
      </c>
      <c r="Y79" s="253">
        <f t="shared" si="22"/>
        <v>0.4103804002</v>
      </c>
      <c r="Z79" s="323">
        <f t="shared" si="23"/>
        <v>292750.1543</v>
      </c>
      <c r="AA79" s="253">
        <f t="shared" si="24"/>
        <v>0.2927501543</v>
      </c>
      <c r="AB79" s="309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</row>
    <row r="80" ht="19.5" customHeight="1">
      <c r="A80" s="271" t="s">
        <v>170</v>
      </c>
      <c r="B80" s="272">
        <v>35.099998</v>
      </c>
      <c r="C80" s="273">
        <v>38.27</v>
      </c>
      <c r="D80" s="273">
        <v>34.889999</v>
      </c>
      <c r="E80" s="273">
        <v>38.080002</v>
      </c>
      <c r="F80" s="273">
        <v>32.842834</v>
      </c>
      <c r="G80" s="273">
        <v>1.88134E9</v>
      </c>
      <c r="H80" s="273"/>
      <c r="I80" s="273">
        <f t="shared" ref="I80:N80" si="99">(I81/B81*B80)/B81*B80</f>
        <v>1.853189029</v>
      </c>
      <c r="J80" s="273">
        <f t="shared" si="99"/>
        <v>2.201162764</v>
      </c>
      <c r="K80" s="273">
        <f t="shared" si="99"/>
        <v>1.828124443</v>
      </c>
      <c r="L80" s="273">
        <f t="shared" si="99"/>
        <v>2.164671689</v>
      </c>
      <c r="M80" s="273">
        <f t="shared" si="99"/>
        <v>1.877215768</v>
      </c>
      <c r="N80" s="273">
        <f t="shared" si="99"/>
        <v>78427055.05</v>
      </c>
      <c r="O80" s="273"/>
      <c r="P80" s="249">
        <f t="shared" si="26"/>
        <v>207267.3208</v>
      </c>
      <c r="Q80" s="249">
        <f t="shared" si="96"/>
        <v>92748.01971</v>
      </c>
      <c r="R80" s="249">
        <f t="shared" si="97"/>
        <v>116421.7364</v>
      </c>
      <c r="S80" s="249">
        <f t="shared" si="29"/>
        <v>-119787.0386</v>
      </c>
      <c r="T80" s="277"/>
      <c r="U80" s="252">
        <f t="shared" si="18"/>
        <v>2.702204354</v>
      </c>
      <c r="V80" s="249">
        <f t="shared" si="19"/>
        <v>256851.9915</v>
      </c>
      <c r="W80" s="249">
        <f t="shared" si="20"/>
        <v>137064.953</v>
      </c>
      <c r="X80" s="249">
        <f t="shared" si="21"/>
        <v>416437.0769</v>
      </c>
      <c r="Y80" s="253">
        <f t="shared" si="22"/>
        <v>0.4164370769</v>
      </c>
      <c r="Z80" s="323">
        <f t="shared" si="23"/>
        <v>296650.0384</v>
      </c>
      <c r="AA80" s="253">
        <f t="shared" si="24"/>
        <v>0.2966500384</v>
      </c>
      <c r="AB80" s="309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  <c r="AU80" s="294"/>
    </row>
    <row r="81" ht="19.5" customHeight="1">
      <c r="A81" s="271" t="s">
        <v>171</v>
      </c>
      <c r="B81" s="272">
        <v>38.029999</v>
      </c>
      <c r="C81" s="273">
        <v>38.68</v>
      </c>
      <c r="D81" s="273">
        <v>36.700001</v>
      </c>
      <c r="E81" s="273">
        <v>36.779999</v>
      </c>
      <c r="F81" s="273">
        <v>31.721611</v>
      </c>
      <c r="G81" s="273">
        <v>1.9436275E9</v>
      </c>
      <c r="H81" s="273"/>
      <c r="I81" s="273">
        <f t="shared" ref="I81:N81" si="100">(I82/B82*B81)/B82*B81</f>
        <v>2.175495378</v>
      </c>
      <c r="J81" s="273">
        <f t="shared" si="100"/>
        <v>2.24857907</v>
      </c>
      <c r="K81" s="273">
        <f t="shared" si="100"/>
        <v>2.022721047</v>
      </c>
      <c r="L81" s="273">
        <f t="shared" si="100"/>
        <v>2.019396217</v>
      </c>
      <c r="M81" s="273">
        <f t="shared" si="100"/>
        <v>1.751230906</v>
      </c>
      <c r="N81" s="273">
        <f t="shared" si="100"/>
        <v>83706156.14</v>
      </c>
      <c r="O81" s="273"/>
      <c r="P81" s="249">
        <f t="shared" si="26"/>
        <v>218019.8079</v>
      </c>
      <c r="Q81" s="249">
        <f t="shared" si="96"/>
        <v>102620.679</v>
      </c>
      <c r="R81" s="249">
        <f t="shared" si="97"/>
        <v>116421.7364</v>
      </c>
      <c r="S81" s="249">
        <f t="shared" si="29"/>
        <v>-121952.8179</v>
      </c>
      <c r="T81" s="277"/>
      <c r="U81" s="252">
        <f t="shared" si="18"/>
        <v>2.74238472</v>
      </c>
      <c r="V81" s="249">
        <f t="shared" si="19"/>
        <v>264378.7325</v>
      </c>
      <c r="W81" s="249">
        <f t="shared" si="20"/>
        <v>142425.9146</v>
      </c>
      <c r="X81" s="249">
        <f t="shared" si="21"/>
        <v>437062.2233</v>
      </c>
      <c r="Y81" s="253">
        <f t="shared" si="22"/>
        <v>0.4370622233</v>
      </c>
      <c r="Z81" s="323">
        <f t="shared" si="23"/>
        <v>315109.4054</v>
      </c>
      <c r="AA81" s="253">
        <f t="shared" si="24"/>
        <v>0.3151094054</v>
      </c>
      <c r="AB81" s="309"/>
      <c r="AC81" s="294"/>
      <c r="AD81" s="294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</row>
    <row r="82" ht="19.5" customHeight="1">
      <c r="A82" s="271" t="s">
        <v>172</v>
      </c>
      <c r="B82" s="272">
        <v>36.860001</v>
      </c>
      <c r="C82" s="273">
        <v>39.919998</v>
      </c>
      <c r="D82" s="273">
        <v>36.549999</v>
      </c>
      <c r="E82" s="273">
        <v>39.580002</v>
      </c>
      <c r="F82" s="273">
        <v>34.168079</v>
      </c>
      <c r="G82" s="273">
        <v>1.620613E9</v>
      </c>
      <c r="H82" s="273"/>
      <c r="I82" s="273">
        <f t="shared" ref="I82:N82" si="101">(I83/B83*B82)/B83*B82</f>
        <v>2.043695659</v>
      </c>
      <c r="J82" s="273">
        <f t="shared" si="101"/>
        <v>2.395059212</v>
      </c>
      <c r="K82" s="273">
        <f t="shared" si="101"/>
        <v>2.006220114</v>
      </c>
      <c r="L82" s="273">
        <f t="shared" si="101"/>
        <v>2.338566563</v>
      </c>
      <c r="M82" s="273">
        <f t="shared" si="101"/>
        <v>2.031767776</v>
      </c>
      <c r="N82" s="273">
        <f t="shared" si="101"/>
        <v>58195575.26</v>
      </c>
      <c r="O82" s="273"/>
      <c r="P82" s="249">
        <f t="shared" si="26"/>
        <v>217128.7069</v>
      </c>
      <c r="Q82" s="249">
        <f t="shared" si="96"/>
        <v>101783.521</v>
      </c>
      <c r="R82" s="249">
        <f t="shared" si="97"/>
        <v>116421.7364</v>
      </c>
      <c r="S82" s="249">
        <f t="shared" si="29"/>
        <v>-124127.6213</v>
      </c>
      <c r="T82" s="277"/>
      <c r="U82" s="252">
        <f t="shared" si="18"/>
        <v>2.687157297</v>
      </c>
      <c r="V82" s="249">
        <f t="shared" si="19"/>
        <v>263754.9618</v>
      </c>
      <c r="W82" s="249">
        <f t="shared" si="20"/>
        <v>139627.3405</v>
      </c>
      <c r="X82" s="249">
        <f t="shared" si="21"/>
        <v>435333.9644</v>
      </c>
      <c r="Y82" s="253">
        <f t="shared" si="22"/>
        <v>0.4353339644</v>
      </c>
      <c r="Z82" s="323">
        <f t="shared" si="23"/>
        <v>311206.3431</v>
      </c>
      <c r="AA82" s="253">
        <f t="shared" si="24"/>
        <v>0.3112063431</v>
      </c>
      <c r="AB82" s="309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</row>
    <row r="83" ht="19.5" customHeight="1">
      <c r="A83" s="271" t="s">
        <v>173</v>
      </c>
      <c r="B83" s="272">
        <v>39.639999</v>
      </c>
      <c r="C83" s="273">
        <v>40.139999</v>
      </c>
      <c r="D83" s="273">
        <v>38.259998</v>
      </c>
      <c r="E83" s="273">
        <v>38.98</v>
      </c>
      <c r="F83" s="273">
        <v>33.650127</v>
      </c>
      <c r="G83" s="273">
        <v>1.7148903E9</v>
      </c>
      <c r="H83" s="273"/>
      <c r="I83" s="273">
        <f t="shared" ref="I83:N83" si="102">(I84/B84*B83)/B84*B83</f>
        <v>2.363593608</v>
      </c>
      <c r="J83" s="273">
        <f t="shared" si="102"/>
        <v>2.421530524</v>
      </c>
      <c r="K83" s="273">
        <f t="shared" si="102"/>
        <v>2.198334256</v>
      </c>
      <c r="L83" s="273">
        <f t="shared" si="102"/>
        <v>2.268202275</v>
      </c>
      <c r="M83" s="273">
        <f t="shared" si="102"/>
        <v>1.970635755</v>
      </c>
      <c r="N83" s="273">
        <f t="shared" si="102"/>
        <v>65163442.06</v>
      </c>
      <c r="O83" s="273"/>
      <c r="P83" s="249">
        <f t="shared" si="26"/>
        <v>227287.1168</v>
      </c>
      <c r="Q83" s="249">
        <f t="shared" si="96"/>
        <v>111530.2351</v>
      </c>
      <c r="R83" s="249">
        <f t="shared" si="97"/>
        <v>116421.7364</v>
      </c>
      <c r="S83" s="249">
        <f t="shared" si="29"/>
        <v>-126311.4864</v>
      </c>
      <c r="T83" s="277"/>
      <c r="U83" s="252">
        <f t="shared" si="18"/>
        <v>2.72112112</v>
      </c>
      <c r="V83" s="249">
        <f t="shared" si="19"/>
        <v>270865.8488</v>
      </c>
      <c r="W83" s="249">
        <f t="shared" si="20"/>
        <v>144554.3624</v>
      </c>
      <c r="X83" s="249">
        <f t="shared" si="21"/>
        <v>455239.0884</v>
      </c>
      <c r="Y83" s="253">
        <f t="shared" si="22"/>
        <v>0.4552390884</v>
      </c>
      <c r="Z83" s="323">
        <f t="shared" si="23"/>
        <v>328927.602</v>
      </c>
      <c r="AA83" s="253">
        <f t="shared" si="24"/>
        <v>0.328927602</v>
      </c>
      <c r="AB83" s="309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  <c r="AU83" s="294"/>
    </row>
    <row r="84" ht="19.5" customHeight="1">
      <c r="A84" s="271" t="s">
        <v>174</v>
      </c>
      <c r="B84" s="272">
        <v>39.0</v>
      </c>
      <c r="C84" s="273">
        <v>39.91</v>
      </c>
      <c r="D84" s="273">
        <v>38.240002</v>
      </c>
      <c r="E84" s="273">
        <v>39.459999</v>
      </c>
      <c r="F84" s="273">
        <v>34.064476</v>
      </c>
      <c r="G84" s="273">
        <v>1.6766625E9</v>
      </c>
      <c r="H84" s="273"/>
      <c r="I84" s="273">
        <f t="shared" ref="I84:N84" si="103">(I85/B85*B84)/B85*B84</f>
        <v>2.287887951</v>
      </c>
      <c r="J84" s="273">
        <f t="shared" si="103"/>
        <v>2.393859673</v>
      </c>
      <c r="K84" s="273">
        <f t="shared" si="103"/>
        <v>2.196037005</v>
      </c>
      <c r="L84" s="273">
        <f t="shared" si="103"/>
        <v>2.324407414</v>
      </c>
      <c r="M84" s="273">
        <f t="shared" si="103"/>
        <v>2.019465176</v>
      </c>
      <c r="N84" s="273">
        <f t="shared" si="103"/>
        <v>62290616.76</v>
      </c>
      <c r="O84" s="273"/>
      <c r="P84" s="249">
        <f t="shared" si="26"/>
        <v>227168.3287</v>
      </c>
      <c r="Q84" s="249">
        <f t="shared" si="96"/>
        <v>111413.6864</v>
      </c>
      <c r="R84" s="249">
        <f t="shared" si="97"/>
        <v>116421.7364</v>
      </c>
      <c r="S84" s="249">
        <f t="shared" si="29"/>
        <v>-128504.4509</v>
      </c>
      <c r="T84" s="277"/>
      <c r="U84" s="252">
        <f t="shared" si="18"/>
        <v>2.673760035</v>
      </c>
      <c r="V84" s="249">
        <f t="shared" si="19"/>
        <v>270782.6971</v>
      </c>
      <c r="W84" s="249">
        <f t="shared" si="20"/>
        <v>142278.2462</v>
      </c>
      <c r="X84" s="249">
        <f t="shared" si="21"/>
        <v>455003.7516</v>
      </c>
      <c r="Y84" s="253">
        <f t="shared" si="22"/>
        <v>0.4550037516</v>
      </c>
      <c r="Z84" s="323">
        <f t="shared" si="23"/>
        <v>326499.3007</v>
      </c>
      <c r="AA84" s="253">
        <f t="shared" si="24"/>
        <v>0.3264993007</v>
      </c>
      <c r="AB84" s="309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</row>
    <row r="85" ht="19.5" customHeight="1">
      <c r="A85" s="271" t="s">
        <v>175</v>
      </c>
      <c r="B85" s="272">
        <v>39.540001</v>
      </c>
      <c r="C85" s="273">
        <v>39.880001</v>
      </c>
      <c r="D85" s="273">
        <v>37.330002</v>
      </c>
      <c r="E85" s="273">
        <v>38.869999</v>
      </c>
      <c r="F85" s="273">
        <v>33.555145</v>
      </c>
      <c r="G85" s="273">
        <v>2.2791697E9</v>
      </c>
      <c r="H85" s="273"/>
      <c r="I85" s="273">
        <f t="shared" ref="I85:N85" si="104">(I86/B86*B85)/B86*B85</f>
        <v>2.351683591</v>
      </c>
      <c r="J85" s="273">
        <f t="shared" si="104"/>
        <v>2.390262258</v>
      </c>
      <c r="K85" s="273">
        <f t="shared" si="104"/>
        <v>2.09276213</v>
      </c>
      <c r="L85" s="273">
        <f t="shared" si="104"/>
        <v>2.255418669</v>
      </c>
      <c r="M85" s="273">
        <f t="shared" si="104"/>
        <v>1.959526688</v>
      </c>
      <c r="N85" s="273">
        <f t="shared" si="104"/>
        <v>115102472.8</v>
      </c>
      <c r="O85" s="273"/>
      <c r="P85" s="249">
        <f t="shared" si="26"/>
        <v>221762.3881</v>
      </c>
      <c r="Q85" s="249">
        <f t="shared" si="96"/>
        <v>106174.1415</v>
      </c>
      <c r="R85" s="249">
        <f t="shared" si="97"/>
        <v>116421.7364</v>
      </c>
      <c r="S85" s="249">
        <f t="shared" si="29"/>
        <v>-130706.5528</v>
      </c>
      <c r="T85" s="277"/>
      <c r="U85" s="252">
        <f t="shared" si="18"/>
        <v>2.587354018</v>
      </c>
      <c r="V85" s="249">
        <f t="shared" si="19"/>
        <v>266998.5387</v>
      </c>
      <c r="W85" s="249">
        <f t="shared" si="20"/>
        <v>136291.9859</v>
      </c>
      <c r="X85" s="249">
        <f t="shared" si="21"/>
        <v>444358.266</v>
      </c>
      <c r="Y85" s="253">
        <f t="shared" si="22"/>
        <v>0.444358266</v>
      </c>
      <c r="Z85" s="323">
        <f t="shared" si="23"/>
        <v>313651.7133</v>
      </c>
      <c r="AA85" s="253">
        <f t="shared" si="24"/>
        <v>0.3136517133</v>
      </c>
      <c r="AB85" s="309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  <c r="AU85" s="294"/>
    </row>
    <row r="86" ht="19.5" customHeight="1">
      <c r="A86" s="271" t="s">
        <v>176</v>
      </c>
      <c r="B86" s="272">
        <v>38.779999</v>
      </c>
      <c r="C86" s="273">
        <v>42.02</v>
      </c>
      <c r="D86" s="273">
        <v>38.709999</v>
      </c>
      <c r="E86" s="273">
        <v>41.240002</v>
      </c>
      <c r="F86" s="273">
        <v>35.601101</v>
      </c>
      <c r="G86" s="273">
        <v>1.7184917E9</v>
      </c>
      <c r="H86" s="273"/>
      <c r="I86" s="273">
        <f t="shared" ref="I86:N86" si="105">(I87/B87*B86)/B87*B86</f>
        <v>2.262148568</v>
      </c>
      <c r="J86" s="273">
        <f t="shared" si="105"/>
        <v>2.653672533</v>
      </c>
      <c r="K86" s="273">
        <f t="shared" si="105"/>
        <v>2.250350476</v>
      </c>
      <c r="L86" s="273">
        <f t="shared" si="105"/>
        <v>2.538840791</v>
      </c>
      <c r="M86" s="273">
        <f t="shared" si="105"/>
        <v>2.205767845</v>
      </c>
      <c r="N86" s="273">
        <f t="shared" si="105"/>
        <v>65437425.81</v>
      </c>
      <c r="O86" s="273"/>
      <c r="P86" s="249">
        <f t="shared" si="26"/>
        <v>229960.3901</v>
      </c>
      <c r="Q86" s="249">
        <f t="shared" si="96"/>
        <v>114169.2247</v>
      </c>
      <c r="R86" s="249">
        <f t="shared" si="97"/>
        <v>116421.7364</v>
      </c>
      <c r="S86" s="249">
        <f t="shared" si="29"/>
        <v>-132917.8301</v>
      </c>
      <c r="T86" s="277"/>
      <c r="U86" s="252">
        <f t="shared" si="18"/>
        <v>2.605986919</v>
      </c>
      <c r="V86" s="249">
        <f t="shared" si="19"/>
        <v>272737.14</v>
      </c>
      <c r="W86" s="249">
        <f t="shared" si="20"/>
        <v>139819.3099</v>
      </c>
      <c r="X86" s="249">
        <f t="shared" si="21"/>
        <v>460551.3512</v>
      </c>
      <c r="Y86" s="253">
        <f t="shared" si="22"/>
        <v>0.4605513512</v>
      </c>
      <c r="Z86" s="323">
        <f t="shared" si="23"/>
        <v>327633.5211</v>
      </c>
      <c r="AA86" s="253">
        <f t="shared" si="24"/>
        <v>0.3276335211</v>
      </c>
      <c r="AB86" s="309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  <c r="AU86" s="294"/>
    </row>
    <row r="87" ht="19.5" customHeight="1">
      <c r="A87" s="271" t="s">
        <v>177</v>
      </c>
      <c r="B87" s="326">
        <v>41.509998</v>
      </c>
      <c r="C87" s="327">
        <v>42.310001</v>
      </c>
      <c r="D87" s="327">
        <v>40.360001</v>
      </c>
      <c r="E87" s="327">
        <v>40.41</v>
      </c>
      <c r="F87" s="327">
        <v>34.884583</v>
      </c>
      <c r="G87" s="327">
        <v>1.4167064E9</v>
      </c>
      <c r="H87" s="327"/>
      <c r="I87" s="327">
        <f t="shared" ref="I87:N87" si="106">(I88/B88*B87)/B88*B87</f>
        <v>2.591856554</v>
      </c>
      <c r="J87" s="327">
        <f t="shared" si="106"/>
        <v>2.690427567</v>
      </c>
      <c r="K87" s="327">
        <f t="shared" si="106"/>
        <v>2.446280075</v>
      </c>
      <c r="L87" s="327">
        <f t="shared" si="106"/>
        <v>2.437675054</v>
      </c>
      <c r="M87" s="327">
        <f t="shared" si="106"/>
        <v>2.117873493</v>
      </c>
      <c r="N87" s="327">
        <f t="shared" si="106"/>
        <v>44472448.46</v>
      </c>
      <c r="O87" s="327"/>
      <c r="P87" s="249">
        <f t="shared" si="26"/>
        <v>239762.3822</v>
      </c>
      <c r="Q87" s="249">
        <f t="shared" si="96"/>
        <v>124109.5121</v>
      </c>
      <c r="R87" s="249">
        <f t="shared" si="97"/>
        <v>116421.7364</v>
      </c>
      <c r="S87" s="249">
        <f t="shared" si="29"/>
        <v>-135138.3211</v>
      </c>
      <c r="T87" s="328">
        <f>(P87-P75)/P75</f>
        <v>0.03248915324</v>
      </c>
      <c r="U87" s="252">
        <f t="shared" si="18"/>
        <v>2.635700339</v>
      </c>
      <c r="V87" s="249">
        <f t="shared" si="19"/>
        <v>279598.5345</v>
      </c>
      <c r="W87" s="249">
        <f t="shared" si="20"/>
        <v>144460.2134</v>
      </c>
      <c r="X87" s="249">
        <f t="shared" si="21"/>
        <v>480293.6307</v>
      </c>
      <c r="Y87" s="253">
        <f t="shared" si="22"/>
        <v>0.4802936307</v>
      </c>
      <c r="Z87" s="323">
        <f t="shared" si="23"/>
        <v>345155.3097</v>
      </c>
      <c r="AA87" s="253">
        <f t="shared" si="24"/>
        <v>0.3451553097</v>
      </c>
      <c r="AB87" s="309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  <c r="AU87" s="294"/>
    </row>
    <row r="88" ht="19.5" customHeight="1">
      <c r="A88" s="271" t="s">
        <v>178</v>
      </c>
      <c r="B88" s="272">
        <v>40.650002</v>
      </c>
      <c r="C88" s="273">
        <v>43.310001</v>
      </c>
      <c r="D88" s="273">
        <v>40.16</v>
      </c>
      <c r="E88" s="273">
        <v>42.0</v>
      </c>
      <c r="F88" s="273">
        <v>36.344654</v>
      </c>
      <c r="G88" s="273">
        <v>1.9689058E9</v>
      </c>
      <c r="H88" s="273"/>
      <c r="I88" s="273">
        <f t="shared" ref="I88:N88" si="107">(I89/B89*B88)/B89*B88</f>
        <v>2.485573898</v>
      </c>
      <c r="J88" s="273">
        <f t="shared" si="107"/>
        <v>2.819107394</v>
      </c>
      <c r="K88" s="273">
        <f t="shared" si="107"/>
        <v>2.422095427</v>
      </c>
      <c r="L88" s="273">
        <f t="shared" si="107"/>
        <v>2.633277892</v>
      </c>
      <c r="M88" s="273">
        <f t="shared" si="107"/>
        <v>2.298867923</v>
      </c>
      <c r="N88" s="273">
        <f t="shared" si="107"/>
        <v>85897634.76</v>
      </c>
      <c r="O88" s="273"/>
      <c r="P88" s="249">
        <f t="shared" si="26"/>
        <v>238574.2574</v>
      </c>
      <c r="Q88" s="249">
        <f>((Q87+R87)/2)*K88/K87</f>
        <v>119076.6427</v>
      </c>
      <c r="R88" s="249">
        <f>(Q87+R87)/2</f>
        <v>120265.6243</v>
      </c>
      <c r="S88" s="249">
        <f t="shared" si="29"/>
        <v>-137368.0641</v>
      </c>
      <c r="T88" s="277"/>
      <c r="U88" s="252">
        <f t="shared" si="18"/>
        <v>2.612251138</v>
      </c>
      <c r="V88" s="249">
        <f t="shared" si="19"/>
        <v>282456.9795</v>
      </c>
      <c r="W88" s="249">
        <f t="shared" si="20"/>
        <v>145088.9154</v>
      </c>
      <c r="X88" s="249">
        <f t="shared" si="21"/>
        <v>477916.5244</v>
      </c>
      <c r="Y88" s="253">
        <f t="shared" si="22"/>
        <v>0.4779165244</v>
      </c>
      <c r="Z88" s="323">
        <f t="shared" si="23"/>
        <v>340548.4604</v>
      </c>
      <c r="AA88" s="253">
        <f t="shared" si="24"/>
        <v>0.3405484604</v>
      </c>
      <c r="AB88" s="309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</row>
    <row r="89" ht="19.5" customHeight="1">
      <c r="A89" s="271" t="s">
        <v>179</v>
      </c>
      <c r="B89" s="272">
        <v>41.740002</v>
      </c>
      <c r="C89" s="273">
        <v>42.169998</v>
      </c>
      <c r="D89" s="273">
        <v>40.259998</v>
      </c>
      <c r="E89" s="273">
        <v>41.099998</v>
      </c>
      <c r="F89" s="273">
        <v>35.565819</v>
      </c>
      <c r="G89" s="273">
        <v>1.6465621E9</v>
      </c>
      <c r="H89" s="273"/>
      <c r="I89" s="273">
        <f t="shared" ref="I89:N89" si="108">(I90/B90*B89)/B90*B89</f>
        <v>2.620658722</v>
      </c>
      <c r="J89" s="273">
        <f t="shared" si="108"/>
        <v>2.672651877</v>
      </c>
      <c r="K89" s="273">
        <f t="shared" si="108"/>
        <v>2.434172431</v>
      </c>
      <c r="L89" s="273">
        <f t="shared" si="108"/>
        <v>2.521632038</v>
      </c>
      <c r="M89" s="273">
        <f t="shared" si="108"/>
        <v>2.201398017</v>
      </c>
      <c r="N89" s="273">
        <f t="shared" si="108"/>
        <v>60074139.45</v>
      </c>
      <c r="O89" s="273"/>
      <c r="P89" s="249">
        <f t="shared" si="26"/>
        <v>239168.305</v>
      </c>
      <c r="Q89" s="249">
        <f t="shared" ref="Q89:Q99" si="110">Q88*K89/K88</f>
        <v>119670.3803</v>
      </c>
      <c r="R89" s="249">
        <f t="shared" ref="R89:R99" si="111">R88</f>
        <v>120265.6243</v>
      </c>
      <c r="S89" s="249">
        <f t="shared" si="29"/>
        <v>-139607.0977</v>
      </c>
      <c r="T89" s="277"/>
      <c r="U89" s="252">
        <f t="shared" si="18"/>
        <v>2.574610713</v>
      </c>
      <c r="V89" s="249">
        <f t="shared" si="19"/>
        <v>282872.8128</v>
      </c>
      <c r="W89" s="249">
        <f t="shared" si="20"/>
        <v>143265.7151</v>
      </c>
      <c r="X89" s="249">
        <f t="shared" si="21"/>
        <v>479104.3095</v>
      </c>
      <c r="Y89" s="253">
        <f t="shared" si="22"/>
        <v>0.4791043095</v>
      </c>
      <c r="Z89" s="323">
        <f t="shared" si="23"/>
        <v>339497.2119</v>
      </c>
      <c r="AA89" s="253">
        <f t="shared" si="24"/>
        <v>0.3394972119</v>
      </c>
      <c r="AB89" s="309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  <c r="AU89" s="294"/>
    </row>
    <row r="90" ht="19.5" customHeight="1">
      <c r="A90" s="271" t="s">
        <v>180</v>
      </c>
      <c r="B90" s="272">
        <v>41.23</v>
      </c>
      <c r="C90" s="273">
        <v>42.299999</v>
      </c>
      <c r="D90" s="273">
        <v>40.189999</v>
      </c>
      <c r="E90" s="273">
        <v>41.93</v>
      </c>
      <c r="F90" s="273">
        <v>36.284084</v>
      </c>
      <c r="G90" s="273">
        <v>2.1858623E9</v>
      </c>
      <c r="H90" s="273"/>
      <c r="I90" s="273">
        <f t="shared" ref="I90:N90" si="109">(I91/B91*B90)/B91*B90</f>
        <v>2.557008706</v>
      </c>
      <c r="J90" s="273">
        <f t="shared" si="109"/>
        <v>2.689155694</v>
      </c>
      <c r="K90" s="273">
        <f t="shared" si="109"/>
        <v>2.425715326</v>
      </c>
      <c r="L90" s="273">
        <f t="shared" si="109"/>
        <v>2.624507613</v>
      </c>
      <c r="M90" s="273">
        <f t="shared" si="109"/>
        <v>2.291211975</v>
      </c>
      <c r="N90" s="273">
        <f t="shared" si="109"/>
        <v>105870978.8</v>
      </c>
      <c r="O90" s="273"/>
      <c r="P90" s="249">
        <f t="shared" si="26"/>
        <v>238752.4693</v>
      </c>
      <c r="Q90" s="249">
        <f t="shared" si="110"/>
        <v>119254.6066</v>
      </c>
      <c r="R90" s="249">
        <f t="shared" si="111"/>
        <v>120265.6243</v>
      </c>
      <c r="S90" s="249">
        <f t="shared" si="29"/>
        <v>-141855.4606</v>
      </c>
      <c r="T90" s="277"/>
      <c r="U90" s="252">
        <f t="shared" si="18"/>
        <v>2.530872567</v>
      </c>
      <c r="V90" s="249">
        <f t="shared" si="19"/>
        <v>282581.7278</v>
      </c>
      <c r="W90" s="249">
        <f t="shared" si="20"/>
        <v>140726.2672</v>
      </c>
      <c r="X90" s="249">
        <f t="shared" si="21"/>
        <v>478272.7002</v>
      </c>
      <c r="Y90" s="253">
        <f t="shared" si="22"/>
        <v>0.4782727002</v>
      </c>
      <c r="Z90" s="323">
        <f t="shared" si="23"/>
        <v>336417.2396</v>
      </c>
      <c r="AA90" s="253">
        <f t="shared" si="24"/>
        <v>0.3364172396</v>
      </c>
      <c r="AB90" s="309"/>
      <c r="AC90" s="294"/>
      <c r="AD90" s="294"/>
      <c r="AE90" s="294"/>
      <c r="AF90" s="294"/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  <c r="AU90" s="294"/>
    </row>
    <row r="91" ht="19.5" customHeight="1">
      <c r="A91" s="271" t="s">
        <v>181</v>
      </c>
      <c r="B91" s="272">
        <v>42.150002</v>
      </c>
      <c r="C91" s="273">
        <v>43.049999</v>
      </c>
      <c r="D91" s="273">
        <v>41.389999</v>
      </c>
      <c r="E91" s="273">
        <v>41.849998</v>
      </c>
      <c r="F91" s="273">
        <v>36.240246</v>
      </c>
      <c r="G91" s="273">
        <v>1.7639047E9</v>
      </c>
      <c r="H91" s="273"/>
      <c r="I91" s="273">
        <f t="shared" ref="I91:N91" si="112">(I92/B92*B91)/B92*B91</f>
        <v>2.672395527</v>
      </c>
      <c r="J91" s="273">
        <f t="shared" si="112"/>
        <v>2.785361219</v>
      </c>
      <c r="K91" s="273">
        <f t="shared" si="112"/>
        <v>2.572732739</v>
      </c>
      <c r="L91" s="273">
        <f t="shared" si="112"/>
        <v>2.614502102</v>
      </c>
      <c r="M91" s="273">
        <f t="shared" si="112"/>
        <v>2.285678889</v>
      </c>
      <c r="N91" s="273">
        <f t="shared" si="112"/>
        <v>68941632.6</v>
      </c>
      <c r="O91" s="273"/>
      <c r="P91" s="249">
        <f t="shared" si="26"/>
        <v>245881.1822</v>
      </c>
      <c r="Q91" s="249">
        <f t="shared" si="110"/>
        <v>126482.373</v>
      </c>
      <c r="R91" s="249">
        <f t="shared" si="111"/>
        <v>120265.6243</v>
      </c>
      <c r="S91" s="249">
        <f t="shared" si="29"/>
        <v>-144113.1917</v>
      </c>
      <c r="T91" s="277"/>
      <c r="U91" s="252">
        <f t="shared" si="18"/>
        <v>2.540689039</v>
      </c>
      <c r="V91" s="249">
        <f t="shared" si="19"/>
        <v>287571.8268</v>
      </c>
      <c r="W91" s="249">
        <f t="shared" si="20"/>
        <v>143458.6352</v>
      </c>
      <c r="X91" s="249">
        <f t="shared" si="21"/>
        <v>492629.1795</v>
      </c>
      <c r="Y91" s="253">
        <f t="shared" si="22"/>
        <v>0.4926291795</v>
      </c>
      <c r="Z91" s="323">
        <f t="shared" si="23"/>
        <v>348515.9878</v>
      </c>
      <c r="AA91" s="253">
        <f t="shared" si="24"/>
        <v>0.3485159878</v>
      </c>
      <c r="AB91" s="309"/>
      <c r="AC91" s="294"/>
      <c r="AD91" s="294"/>
      <c r="AE91" s="294"/>
      <c r="AF91" s="294"/>
      <c r="AG91" s="294"/>
      <c r="AH91" s="294"/>
      <c r="AI91" s="294"/>
      <c r="AJ91" s="294"/>
      <c r="AK91" s="294"/>
      <c r="AL91" s="294"/>
      <c r="AM91" s="294"/>
      <c r="AN91" s="294"/>
      <c r="AO91" s="294"/>
      <c r="AP91" s="294"/>
      <c r="AQ91" s="294"/>
      <c r="AR91" s="294"/>
      <c r="AS91" s="294"/>
      <c r="AT91" s="294"/>
      <c r="AU91" s="294"/>
    </row>
    <row r="92" ht="19.5" customHeight="1">
      <c r="A92" s="271" t="s">
        <v>182</v>
      </c>
      <c r="B92" s="272">
        <v>41.919998</v>
      </c>
      <c r="C92" s="273">
        <v>42.279999</v>
      </c>
      <c r="D92" s="273">
        <v>38.23</v>
      </c>
      <c r="E92" s="273">
        <v>38.82</v>
      </c>
      <c r="F92" s="273">
        <v>33.61639</v>
      </c>
      <c r="G92" s="273">
        <v>2.7095353E9</v>
      </c>
      <c r="H92" s="273"/>
      <c r="I92" s="273">
        <f t="shared" ref="I92:N92" si="113">(I93/B93*B92)/B93*B92</f>
        <v>2.643309663</v>
      </c>
      <c r="J92" s="273">
        <f t="shared" si="113"/>
        <v>2.686613358</v>
      </c>
      <c r="K92" s="273">
        <f t="shared" si="113"/>
        <v>2.19488837</v>
      </c>
      <c r="L92" s="273">
        <f t="shared" si="113"/>
        <v>2.249620051</v>
      </c>
      <c r="M92" s="273">
        <f t="shared" si="113"/>
        <v>1.966686289</v>
      </c>
      <c r="N92" s="273">
        <f t="shared" si="113"/>
        <v>162675052.5</v>
      </c>
      <c r="O92" s="273"/>
      <c r="P92" s="249">
        <f t="shared" si="26"/>
        <v>227108.9109</v>
      </c>
      <c r="Q92" s="249">
        <f t="shared" si="110"/>
        <v>107906.5405</v>
      </c>
      <c r="R92" s="249">
        <f t="shared" si="111"/>
        <v>120265.6243</v>
      </c>
      <c r="S92" s="249">
        <f t="shared" si="29"/>
        <v>-146380.33</v>
      </c>
      <c r="T92" s="277"/>
      <c r="U92" s="252">
        <f t="shared" si="18"/>
        <v>2.373095724</v>
      </c>
      <c r="V92" s="249">
        <f t="shared" si="19"/>
        <v>274431.2369</v>
      </c>
      <c r="W92" s="249">
        <f t="shared" si="20"/>
        <v>128050.907</v>
      </c>
      <c r="X92" s="249">
        <f t="shared" si="21"/>
        <v>455281.0757</v>
      </c>
      <c r="Y92" s="253">
        <f t="shared" si="22"/>
        <v>0.4552810757</v>
      </c>
      <c r="Z92" s="323">
        <f t="shared" si="23"/>
        <v>308900.7457</v>
      </c>
      <c r="AA92" s="253">
        <f t="shared" si="24"/>
        <v>0.3089007457</v>
      </c>
      <c r="AB92" s="309"/>
      <c r="AC92" s="294"/>
      <c r="AD92" s="294"/>
      <c r="AE92" s="294"/>
      <c r="AF92" s="294"/>
      <c r="AG92" s="294"/>
      <c r="AH92" s="294"/>
      <c r="AI92" s="294"/>
      <c r="AJ92" s="294"/>
      <c r="AK92" s="294"/>
      <c r="AL92" s="294"/>
      <c r="AM92" s="294"/>
      <c r="AN92" s="294"/>
      <c r="AO92" s="294"/>
      <c r="AP92" s="294"/>
      <c r="AQ92" s="294"/>
      <c r="AR92" s="294"/>
      <c r="AS92" s="294"/>
      <c r="AT92" s="294"/>
      <c r="AU92" s="294"/>
    </row>
    <row r="93" ht="19.5" customHeight="1">
      <c r="A93" s="271" t="s">
        <v>183</v>
      </c>
      <c r="B93" s="272">
        <v>38.93</v>
      </c>
      <c r="C93" s="273">
        <v>40.0</v>
      </c>
      <c r="D93" s="273">
        <v>37.16</v>
      </c>
      <c r="E93" s="273">
        <v>38.77</v>
      </c>
      <c r="F93" s="273">
        <v>33.573109</v>
      </c>
      <c r="G93" s="273">
        <v>3.052135E9</v>
      </c>
      <c r="H93" s="273"/>
      <c r="I93" s="273">
        <f t="shared" ref="I93:N93" si="114">(I94/B94*B93)/B94*B93</f>
        <v>2.27968239</v>
      </c>
      <c r="J93" s="273">
        <f t="shared" si="114"/>
        <v>2.404668508</v>
      </c>
      <c r="K93" s="273">
        <f t="shared" si="114"/>
        <v>2.073744523</v>
      </c>
      <c r="L93" s="273">
        <f t="shared" si="114"/>
        <v>2.24382878</v>
      </c>
      <c r="M93" s="273">
        <f t="shared" si="114"/>
        <v>1.961625344</v>
      </c>
      <c r="N93" s="273">
        <f t="shared" si="114"/>
        <v>206413837.1</v>
      </c>
      <c r="O93" s="273"/>
      <c r="P93" s="249">
        <f t="shared" si="26"/>
        <v>220752.4752</v>
      </c>
      <c r="Q93" s="249">
        <f t="shared" si="110"/>
        <v>101950.7873</v>
      </c>
      <c r="R93" s="249">
        <f t="shared" si="111"/>
        <v>120265.6243</v>
      </c>
      <c r="S93" s="249">
        <f t="shared" si="29"/>
        <v>-148656.9147</v>
      </c>
      <c r="T93" s="277"/>
      <c r="U93" s="252">
        <f t="shared" si="18"/>
        <v>2.293994197</v>
      </c>
      <c r="V93" s="249">
        <f t="shared" si="19"/>
        <v>269981.732</v>
      </c>
      <c r="W93" s="249">
        <f t="shared" si="20"/>
        <v>121324.8173</v>
      </c>
      <c r="X93" s="249">
        <f t="shared" si="21"/>
        <v>442968.8868</v>
      </c>
      <c r="Y93" s="253">
        <f t="shared" si="22"/>
        <v>0.4429688868</v>
      </c>
      <c r="Z93" s="323">
        <f t="shared" si="23"/>
        <v>294311.9722</v>
      </c>
      <c r="AA93" s="253">
        <f t="shared" si="24"/>
        <v>0.2943119722</v>
      </c>
      <c r="AB93" s="309"/>
      <c r="AC93" s="294"/>
      <c r="AD93" s="294"/>
      <c r="AE93" s="294"/>
      <c r="AF93" s="294"/>
      <c r="AG93" s="294"/>
      <c r="AH93" s="294"/>
      <c r="AI93" s="294"/>
      <c r="AJ93" s="294"/>
      <c r="AK93" s="294"/>
      <c r="AL93" s="294"/>
      <c r="AM93" s="294"/>
      <c r="AN93" s="294"/>
      <c r="AO93" s="294"/>
      <c r="AP93" s="294"/>
      <c r="AQ93" s="294"/>
      <c r="AR93" s="294"/>
      <c r="AS93" s="294"/>
      <c r="AT93" s="294"/>
      <c r="AU93" s="294"/>
    </row>
    <row r="94" ht="19.5" customHeight="1">
      <c r="A94" s="271" t="s">
        <v>184</v>
      </c>
      <c r="B94" s="272">
        <v>38.889999</v>
      </c>
      <c r="C94" s="273">
        <v>39.0</v>
      </c>
      <c r="D94" s="273">
        <v>35.540001</v>
      </c>
      <c r="E94" s="273">
        <v>37.099998</v>
      </c>
      <c r="F94" s="273">
        <v>32.14859</v>
      </c>
      <c r="G94" s="273">
        <v>2.462886E9</v>
      </c>
      <c r="H94" s="278" t="s">
        <v>184</v>
      </c>
      <c r="I94" s="273">
        <v>2.275</v>
      </c>
      <c r="J94" s="273">
        <v>2.285938</v>
      </c>
      <c r="K94" s="273">
        <v>1.896875</v>
      </c>
      <c r="L94" s="273">
        <v>2.054688</v>
      </c>
      <c r="M94" s="273">
        <v>1.798692</v>
      </c>
      <c r="N94" s="273">
        <v>1.344064E8</v>
      </c>
      <c r="O94" s="273"/>
      <c r="P94" s="249">
        <f t="shared" si="26"/>
        <v>211128.7188</v>
      </c>
      <c r="Q94" s="249">
        <f t="shared" si="110"/>
        <v>93255.4119</v>
      </c>
      <c r="R94" s="249">
        <f t="shared" si="111"/>
        <v>120265.6243</v>
      </c>
      <c r="S94" s="249">
        <f t="shared" si="29"/>
        <v>-150942.9851</v>
      </c>
      <c r="T94" s="277"/>
      <c r="U94" s="252">
        <f t="shared" si="18"/>
        <v>2.195493502</v>
      </c>
      <c r="V94" s="249">
        <f t="shared" si="19"/>
        <v>263245.1025</v>
      </c>
      <c r="W94" s="249">
        <f t="shared" si="20"/>
        <v>112302.1173</v>
      </c>
      <c r="X94" s="249">
        <f t="shared" si="21"/>
        <v>424649.755</v>
      </c>
      <c r="Y94" s="253">
        <f t="shared" si="22"/>
        <v>0.424649755</v>
      </c>
      <c r="Z94" s="323">
        <f t="shared" si="23"/>
        <v>273706.7698</v>
      </c>
      <c r="AA94" s="253">
        <f t="shared" si="24"/>
        <v>0.2737067698</v>
      </c>
      <c r="AB94" s="309"/>
      <c r="AC94" s="294"/>
      <c r="AD94" s="294"/>
      <c r="AE94" s="294"/>
      <c r="AF94" s="294"/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4"/>
      <c r="AU94" s="294"/>
    </row>
    <row r="95" ht="19.5" customHeight="1">
      <c r="A95" s="271" t="s">
        <v>185</v>
      </c>
      <c r="B95" s="272">
        <v>36.77</v>
      </c>
      <c r="C95" s="273">
        <v>39.029999</v>
      </c>
      <c r="D95" s="273">
        <v>36.259998</v>
      </c>
      <c r="E95" s="273">
        <v>38.869999</v>
      </c>
      <c r="F95" s="273">
        <v>33.682358</v>
      </c>
      <c r="G95" s="273">
        <v>2.2819291E9</v>
      </c>
      <c r="H95" s="278" t="s">
        <v>185</v>
      </c>
      <c r="I95" s="273">
        <v>2.017188</v>
      </c>
      <c r="J95" s="273">
        <v>2.259375</v>
      </c>
      <c r="K95" s="273">
        <v>1.9625</v>
      </c>
      <c r="L95" s="273">
        <v>2.240625</v>
      </c>
      <c r="M95" s="273">
        <v>1.961462</v>
      </c>
      <c r="N95" s="273">
        <v>2.36656E8</v>
      </c>
      <c r="O95" s="273"/>
      <c r="P95" s="249">
        <f t="shared" si="26"/>
        <v>215405.9287</v>
      </c>
      <c r="Q95" s="249">
        <f t="shared" si="110"/>
        <v>96481.71116</v>
      </c>
      <c r="R95" s="249">
        <f t="shared" si="111"/>
        <v>120265.6243</v>
      </c>
      <c r="S95" s="249">
        <f t="shared" si="29"/>
        <v>-153238.5809</v>
      </c>
      <c r="T95" s="277"/>
      <c r="U95" s="252">
        <f t="shared" si="18"/>
        <v>2.190515933</v>
      </c>
      <c r="V95" s="249">
        <f t="shared" si="19"/>
        <v>266239.1494</v>
      </c>
      <c r="W95" s="249">
        <f t="shared" si="20"/>
        <v>113000.5685</v>
      </c>
      <c r="X95" s="249">
        <f t="shared" si="21"/>
        <v>432153.2641</v>
      </c>
      <c r="Y95" s="253">
        <f t="shared" si="22"/>
        <v>0.4321532641</v>
      </c>
      <c r="Z95" s="323">
        <f t="shared" si="23"/>
        <v>278914.6832</v>
      </c>
      <c r="AA95" s="253">
        <f t="shared" si="24"/>
        <v>0.2789146832</v>
      </c>
      <c r="AB95" s="309"/>
      <c r="AC95" s="294"/>
      <c r="AD95" s="294"/>
      <c r="AE95" s="294"/>
      <c r="AF95" s="294"/>
      <c r="AG95" s="294"/>
      <c r="AH95" s="294"/>
      <c r="AI95" s="294"/>
      <c r="AJ95" s="294"/>
      <c r="AK95" s="294"/>
      <c r="AL95" s="294"/>
      <c r="AM95" s="294"/>
      <c r="AN95" s="294"/>
      <c r="AO95" s="294"/>
      <c r="AP95" s="294"/>
      <c r="AQ95" s="294"/>
      <c r="AR95" s="294"/>
      <c r="AS95" s="294"/>
      <c r="AT95" s="294"/>
      <c r="AU95" s="294"/>
    </row>
    <row r="96" ht="19.5" customHeight="1">
      <c r="A96" s="271" t="s">
        <v>186</v>
      </c>
      <c r="B96" s="272">
        <v>39.080002</v>
      </c>
      <c r="C96" s="273">
        <v>40.950001</v>
      </c>
      <c r="D96" s="273">
        <v>38.32</v>
      </c>
      <c r="E96" s="273">
        <v>40.650002</v>
      </c>
      <c r="F96" s="273">
        <v>35.224796</v>
      </c>
      <c r="G96" s="273">
        <v>2.234461E9</v>
      </c>
      <c r="H96" s="278" t="s">
        <v>186</v>
      </c>
      <c r="I96" s="273">
        <v>2.271875</v>
      </c>
      <c r="J96" s="273">
        <v>2.550938</v>
      </c>
      <c r="K96" s="273">
        <v>2.16875</v>
      </c>
      <c r="L96" s="273">
        <v>2.434375</v>
      </c>
      <c r="M96" s="273">
        <v>2.131073</v>
      </c>
      <c r="N96" s="273">
        <v>2.230688E8</v>
      </c>
      <c r="O96" s="273"/>
      <c r="P96" s="249">
        <f t="shared" si="26"/>
        <v>227643.5644</v>
      </c>
      <c r="Q96" s="249">
        <f t="shared" si="110"/>
        <v>106621.5088</v>
      </c>
      <c r="R96" s="249">
        <f t="shared" si="111"/>
        <v>120265.6243</v>
      </c>
      <c r="S96" s="249">
        <f t="shared" si="29"/>
        <v>-155543.7417</v>
      </c>
      <c r="T96" s="277"/>
      <c r="U96" s="252">
        <f t="shared" si="18"/>
        <v>2.236728941</v>
      </c>
      <c r="V96" s="249">
        <f t="shared" si="19"/>
        <v>274805.4943</v>
      </c>
      <c r="W96" s="249">
        <f t="shared" si="20"/>
        <v>119261.7527</v>
      </c>
      <c r="X96" s="249">
        <f t="shared" si="21"/>
        <v>454530.6974</v>
      </c>
      <c r="Y96" s="253">
        <f t="shared" si="22"/>
        <v>0.4545306974</v>
      </c>
      <c r="Z96" s="323">
        <f t="shared" si="23"/>
        <v>298986.9558</v>
      </c>
      <c r="AA96" s="253">
        <f t="shared" si="24"/>
        <v>0.2989869558</v>
      </c>
      <c r="AB96" s="309"/>
      <c r="AC96" s="294"/>
      <c r="AD96" s="294"/>
      <c r="AE96" s="294"/>
      <c r="AF96" s="294"/>
      <c r="AG96" s="294"/>
      <c r="AH96" s="294"/>
      <c r="AI96" s="294"/>
      <c r="AJ96" s="294"/>
      <c r="AK96" s="294"/>
      <c r="AL96" s="294"/>
      <c r="AM96" s="294"/>
      <c r="AN96" s="294"/>
      <c r="AO96" s="294"/>
      <c r="AP96" s="294"/>
      <c r="AQ96" s="294"/>
      <c r="AR96" s="294"/>
      <c r="AS96" s="294"/>
      <c r="AT96" s="294"/>
      <c r="AU96" s="294"/>
    </row>
    <row r="97" ht="19.5" customHeight="1">
      <c r="A97" s="271" t="s">
        <v>187</v>
      </c>
      <c r="B97" s="272">
        <v>40.599998</v>
      </c>
      <c r="C97" s="273">
        <v>42.919998</v>
      </c>
      <c r="D97" s="273">
        <v>39.880001</v>
      </c>
      <c r="E97" s="273">
        <v>42.580002</v>
      </c>
      <c r="F97" s="273">
        <v>36.918461</v>
      </c>
      <c r="G97" s="273">
        <v>2.410484E9</v>
      </c>
      <c r="H97" s="278" t="s">
        <v>187</v>
      </c>
      <c r="I97" s="273">
        <v>2.423438</v>
      </c>
      <c r="J97" s="273">
        <v>2.697188</v>
      </c>
      <c r="K97" s="273">
        <v>2.33875</v>
      </c>
      <c r="L97" s="273">
        <v>2.653125</v>
      </c>
      <c r="M97" s="273">
        <v>2.322569</v>
      </c>
      <c r="N97" s="273">
        <v>2.854912E8</v>
      </c>
      <c r="O97" s="273"/>
      <c r="P97" s="249">
        <f t="shared" si="26"/>
        <v>236910.897</v>
      </c>
      <c r="Q97" s="249">
        <f t="shared" si="110"/>
        <v>114979.1602</v>
      </c>
      <c r="R97" s="249">
        <f t="shared" si="111"/>
        <v>120265.6243</v>
      </c>
      <c r="S97" s="249">
        <f t="shared" si="29"/>
        <v>-157858.5073</v>
      </c>
      <c r="T97" s="277"/>
      <c r="U97" s="252">
        <f t="shared" si="18"/>
        <v>2.262637139</v>
      </c>
      <c r="V97" s="249">
        <f t="shared" si="19"/>
        <v>281292.6272</v>
      </c>
      <c r="W97" s="249">
        <f t="shared" si="20"/>
        <v>123434.12</v>
      </c>
      <c r="X97" s="249">
        <f t="shared" si="21"/>
        <v>472155.6815</v>
      </c>
      <c r="Y97" s="253">
        <f t="shared" si="22"/>
        <v>0.4721556815</v>
      </c>
      <c r="Z97" s="323">
        <f t="shared" si="23"/>
        <v>314297.1743</v>
      </c>
      <c r="AA97" s="253">
        <f t="shared" si="24"/>
        <v>0.3142971743</v>
      </c>
      <c r="AB97" s="309"/>
      <c r="AC97" s="294"/>
      <c r="AD97" s="294"/>
      <c r="AE97" s="294"/>
      <c r="AF97" s="294"/>
      <c r="AG97" s="294"/>
      <c r="AH97" s="294"/>
      <c r="AI97" s="294"/>
      <c r="AJ97" s="294"/>
      <c r="AK97" s="294"/>
      <c r="AL97" s="294"/>
      <c r="AM97" s="294"/>
      <c r="AN97" s="294"/>
      <c r="AO97" s="294"/>
      <c r="AP97" s="294"/>
      <c r="AQ97" s="294"/>
      <c r="AR97" s="294"/>
      <c r="AS97" s="294"/>
      <c r="AT97" s="294"/>
      <c r="AU97" s="294"/>
    </row>
    <row r="98" ht="19.5" customHeight="1">
      <c r="A98" s="271" t="s">
        <v>188</v>
      </c>
      <c r="B98" s="272">
        <v>42.73</v>
      </c>
      <c r="C98" s="273">
        <v>44.860001</v>
      </c>
      <c r="D98" s="273">
        <v>41.610001</v>
      </c>
      <c r="E98" s="273">
        <v>44.040001</v>
      </c>
      <c r="F98" s="273">
        <v>38.184303</v>
      </c>
      <c r="G98" s="273">
        <v>2.370363E9</v>
      </c>
      <c r="H98" s="278" t="s">
        <v>188</v>
      </c>
      <c r="I98" s="273">
        <v>2.671875</v>
      </c>
      <c r="J98" s="273">
        <v>2.929688</v>
      </c>
      <c r="K98" s="273">
        <v>2.53</v>
      </c>
      <c r="L98" s="273">
        <v>2.813125</v>
      </c>
      <c r="M98" s="273">
        <v>2.462634</v>
      </c>
      <c r="N98" s="273">
        <v>3.429184E8</v>
      </c>
      <c r="O98" s="273"/>
      <c r="P98" s="249">
        <f t="shared" si="26"/>
        <v>247188.1248</v>
      </c>
      <c r="Q98" s="249">
        <f t="shared" si="110"/>
        <v>124381.5181</v>
      </c>
      <c r="R98" s="249">
        <f t="shared" si="111"/>
        <v>120265.6243</v>
      </c>
      <c r="S98" s="249">
        <f t="shared" si="29"/>
        <v>-160182.9177</v>
      </c>
      <c r="T98" s="277"/>
      <c r="U98" s="252">
        <f t="shared" si="18"/>
        <v>2.293963391</v>
      </c>
      <c r="V98" s="249">
        <f t="shared" si="19"/>
        <v>288486.6866</v>
      </c>
      <c r="W98" s="249">
        <f t="shared" si="20"/>
        <v>128303.7689</v>
      </c>
      <c r="X98" s="249">
        <f t="shared" si="21"/>
        <v>491835.2671</v>
      </c>
      <c r="Y98" s="253">
        <f t="shared" si="22"/>
        <v>0.4918352671</v>
      </c>
      <c r="Z98" s="323">
        <f t="shared" si="23"/>
        <v>331652.3494</v>
      </c>
      <c r="AA98" s="253">
        <f t="shared" si="24"/>
        <v>0.3316523494</v>
      </c>
      <c r="AB98" s="309"/>
      <c r="AC98" s="294"/>
      <c r="AD98" s="294"/>
      <c r="AE98" s="294"/>
      <c r="AF98" s="294"/>
      <c r="AG98" s="294"/>
      <c r="AH98" s="294"/>
      <c r="AI98" s="294"/>
      <c r="AJ98" s="294"/>
      <c r="AK98" s="294"/>
      <c r="AL98" s="294"/>
      <c r="AM98" s="294"/>
      <c r="AN98" s="294"/>
      <c r="AO98" s="294"/>
      <c r="AP98" s="294"/>
      <c r="AQ98" s="294"/>
      <c r="AR98" s="294"/>
      <c r="AS98" s="294"/>
      <c r="AT98" s="294"/>
      <c r="AU98" s="294"/>
    </row>
    <row r="99" ht="19.5" customHeight="1">
      <c r="A99" s="271" t="s">
        <v>189</v>
      </c>
      <c r="B99" s="326">
        <v>44.0</v>
      </c>
      <c r="C99" s="327">
        <v>44.759998</v>
      </c>
      <c r="D99" s="327">
        <v>42.880001</v>
      </c>
      <c r="E99" s="327">
        <v>43.16</v>
      </c>
      <c r="F99" s="327">
        <v>37.421341</v>
      </c>
      <c r="G99" s="327">
        <v>1.8982755E9</v>
      </c>
      <c r="H99" s="329" t="s">
        <v>189</v>
      </c>
      <c r="I99" s="327">
        <v>2.819688</v>
      </c>
      <c r="J99" s="327">
        <v>2.908125</v>
      </c>
      <c r="K99" s="327">
        <v>2.503125</v>
      </c>
      <c r="L99" s="327">
        <v>2.5325</v>
      </c>
      <c r="M99" s="327">
        <v>2.216972</v>
      </c>
      <c r="N99" s="327">
        <v>3.636512E8</v>
      </c>
      <c r="O99" s="327"/>
      <c r="P99" s="249">
        <f t="shared" si="26"/>
        <v>254732.6792</v>
      </c>
      <c r="Q99" s="249">
        <f t="shared" si="110"/>
        <v>123060.2717</v>
      </c>
      <c r="R99" s="249">
        <f t="shared" si="111"/>
        <v>120265.6243</v>
      </c>
      <c r="S99" s="249">
        <f t="shared" si="29"/>
        <v>-162517.0132</v>
      </c>
      <c r="T99" s="328">
        <f>(P99-P87)/P87</f>
        <v>0.06243805594</v>
      </c>
      <c r="U99" s="252">
        <f t="shared" si="18"/>
        <v>2.307440286</v>
      </c>
      <c r="V99" s="249">
        <f t="shared" si="19"/>
        <v>293767.8747</v>
      </c>
      <c r="W99" s="249">
        <f t="shared" si="20"/>
        <v>131250.8615</v>
      </c>
      <c r="X99" s="249">
        <f t="shared" si="21"/>
        <v>498058.5752</v>
      </c>
      <c r="Y99" s="253">
        <f t="shared" si="22"/>
        <v>0.4980585752</v>
      </c>
      <c r="Z99" s="323">
        <f t="shared" si="23"/>
        <v>335541.562</v>
      </c>
      <c r="AA99" s="253">
        <f t="shared" si="24"/>
        <v>0.335541562</v>
      </c>
      <c r="AB99" s="309"/>
      <c r="AC99" s="294"/>
      <c r="AD99" s="294"/>
      <c r="AE99" s="294"/>
      <c r="AF99" s="294"/>
      <c r="AG99" s="294"/>
      <c r="AH99" s="294"/>
      <c r="AI99" s="294"/>
      <c r="AJ99" s="294"/>
      <c r="AK99" s="294"/>
      <c r="AL99" s="294"/>
      <c r="AM99" s="294"/>
      <c r="AN99" s="294"/>
      <c r="AO99" s="294"/>
      <c r="AP99" s="294"/>
      <c r="AQ99" s="294"/>
      <c r="AR99" s="294"/>
      <c r="AS99" s="294"/>
      <c r="AT99" s="294"/>
      <c r="AU99" s="294"/>
    </row>
    <row r="100" ht="19.5" customHeight="1">
      <c r="A100" s="271" t="s">
        <v>190</v>
      </c>
      <c r="B100" s="272">
        <v>43.459999</v>
      </c>
      <c r="C100" s="273">
        <v>45.400002</v>
      </c>
      <c r="D100" s="273">
        <v>42.52</v>
      </c>
      <c r="E100" s="273">
        <v>44.07</v>
      </c>
      <c r="F100" s="273">
        <v>38.256889</v>
      </c>
      <c r="G100" s="273">
        <v>2.6205577E9</v>
      </c>
      <c r="H100" s="278" t="s">
        <v>190</v>
      </c>
      <c r="I100" s="273">
        <v>2.58625</v>
      </c>
      <c r="J100" s="273">
        <v>2.794375</v>
      </c>
      <c r="K100" s="273">
        <v>2.4625</v>
      </c>
      <c r="L100" s="273">
        <v>2.607813</v>
      </c>
      <c r="M100" s="273">
        <v>2.430443</v>
      </c>
      <c r="N100" s="273">
        <v>4.98256E8</v>
      </c>
      <c r="O100" s="273"/>
      <c r="P100" s="249">
        <f t="shared" si="26"/>
        <v>252594.0594</v>
      </c>
      <c r="Q100" s="249">
        <f>((Q99+R99)/2)*K100/K99</f>
        <v>119688.3933</v>
      </c>
      <c r="R100" s="249">
        <f>(Q99+R99)/2</f>
        <v>121662.948</v>
      </c>
      <c r="S100" s="249">
        <f t="shared" si="29"/>
        <v>-164860.8341</v>
      </c>
      <c r="T100" s="277"/>
      <c r="U100" s="252">
        <f t="shared" si="18"/>
        <v>2.27013899</v>
      </c>
      <c r="V100" s="249">
        <f t="shared" si="19"/>
        <v>293612.2717</v>
      </c>
      <c r="W100" s="249">
        <f t="shared" si="20"/>
        <v>128751.4376</v>
      </c>
      <c r="X100" s="249">
        <f t="shared" si="21"/>
        <v>493945.4007</v>
      </c>
      <c r="Y100" s="253">
        <f t="shared" si="22"/>
        <v>0.4939454007</v>
      </c>
      <c r="Z100" s="323">
        <f t="shared" si="23"/>
        <v>329084.5666</v>
      </c>
      <c r="AA100" s="253">
        <f t="shared" si="24"/>
        <v>0.3290845666</v>
      </c>
      <c r="AB100" s="309"/>
      <c r="AC100" s="294"/>
      <c r="AD100" s="294"/>
      <c r="AE100" s="294"/>
      <c r="AF100" s="294"/>
      <c r="AG100" s="294"/>
      <c r="AH100" s="294"/>
      <c r="AI100" s="294"/>
      <c r="AJ100" s="294"/>
      <c r="AK100" s="294"/>
      <c r="AL100" s="294"/>
      <c r="AM100" s="294"/>
      <c r="AN100" s="294"/>
      <c r="AO100" s="294"/>
      <c r="AP100" s="294"/>
      <c r="AQ100" s="294"/>
      <c r="AR100" s="294"/>
      <c r="AS100" s="294"/>
      <c r="AT100" s="294"/>
      <c r="AU100" s="294"/>
    </row>
    <row r="101" ht="19.5" customHeight="1">
      <c r="A101" s="271" t="s">
        <v>191</v>
      </c>
      <c r="B101" s="272">
        <v>44.27</v>
      </c>
      <c r="C101" s="273">
        <v>45.549999</v>
      </c>
      <c r="D101" s="273">
        <v>42.93</v>
      </c>
      <c r="E101" s="273">
        <v>43.330002</v>
      </c>
      <c r="F101" s="273">
        <v>37.614506</v>
      </c>
      <c r="G101" s="273">
        <v>2.3943033E9</v>
      </c>
      <c r="H101" s="278" t="s">
        <v>191</v>
      </c>
      <c r="I101" s="273">
        <v>2.639688</v>
      </c>
      <c r="J101" s="273">
        <v>2.785313</v>
      </c>
      <c r="K101" s="273">
        <v>2.453125</v>
      </c>
      <c r="L101" s="273">
        <v>2.515313</v>
      </c>
      <c r="M101" s="273">
        <v>2.344234</v>
      </c>
      <c r="N101" s="273">
        <v>4.683744E8</v>
      </c>
      <c r="O101" s="273"/>
      <c r="P101" s="249">
        <f t="shared" si="26"/>
        <v>255029.703</v>
      </c>
      <c r="Q101" s="249">
        <f t="shared" ref="Q101:Q111" si="115">Q100*K101/K100</f>
        <v>119232.7268</v>
      </c>
      <c r="R101" s="249">
        <f t="shared" ref="R101:R111" si="116">R100</f>
        <v>121662.948</v>
      </c>
      <c r="S101" s="249">
        <f t="shared" si="29"/>
        <v>-167214.4209</v>
      </c>
      <c r="T101" s="277"/>
      <c r="U101" s="252">
        <f t="shared" si="18"/>
        <v>2.252752179</v>
      </c>
      <c r="V101" s="249">
        <f t="shared" si="19"/>
        <v>295317.2221</v>
      </c>
      <c r="W101" s="249">
        <f t="shared" si="20"/>
        <v>128102.8013</v>
      </c>
      <c r="X101" s="249">
        <f t="shared" si="21"/>
        <v>495925.3778</v>
      </c>
      <c r="Y101" s="253">
        <f t="shared" si="22"/>
        <v>0.4959253778</v>
      </c>
      <c r="Z101" s="323">
        <f t="shared" si="23"/>
        <v>328710.9569</v>
      </c>
      <c r="AA101" s="253">
        <f t="shared" si="24"/>
        <v>0.3287109569</v>
      </c>
      <c r="AB101" s="309"/>
      <c r="AC101" s="294"/>
      <c r="AD101" s="294"/>
      <c r="AE101" s="294"/>
      <c r="AF101" s="294"/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294"/>
      <c r="AQ101" s="294"/>
      <c r="AR101" s="294"/>
      <c r="AS101" s="294"/>
      <c r="AT101" s="294"/>
      <c r="AU101" s="294"/>
    </row>
    <row r="102" ht="19.5" customHeight="1">
      <c r="A102" s="271" t="s">
        <v>192</v>
      </c>
      <c r="B102" s="272">
        <v>42.549999</v>
      </c>
      <c r="C102" s="273">
        <v>44.450001</v>
      </c>
      <c r="D102" s="273">
        <v>42.060001</v>
      </c>
      <c r="E102" s="273">
        <v>43.529999</v>
      </c>
      <c r="F102" s="273">
        <v>37.788136</v>
      </c>
      <c r="G102" s="273">
        <v>2.8868317E9</v>
      </c>
      <c r="H102" s="278" t="s">
        <v>192</v>
      </c>
      <c r="I102" s="273">
        <v>2.439063</v>
      </c>
      <c r="J102" s="273">
        <v>2.6325</v>
      </c>
      <c r="K102" s="273">
        <v>2.363438</v>
      </c>
      <c r="L102" s="273">
        <v>2.530625</v>
      </c>
      <c r="M102" s="273">
        <v>2.358504</v>
      </c>
      <c r="N102" s="273">
        <v>9.582016E8</v>
      </c>
      <c r="O102" s="273"/>
      <c r="P102" s="249">
        <f t="shared" si="26"/>
        <v>249861.3921</v>
      </c>
      <c r="Q102" s="249">
        <f t="shared" si="115"/>
        <v>114873.5419</v>
      </c>
      <c r="R102" s="249">
        <f t="shared" si="116"/>
        <v>121662.948</v>
      </c>
      <c r="S102" s="249">
        <f t="shared" si="29"/>
        <v>-169577.8143</v>
      </c>
      <c r="T102" s="277"/>
      <c r="U102" s="252">
        <f t="shared" si="18"/>
        <v>2.190878221</v>
      </c>
      <c r="V102" s="249">
        <f t="shared" si="19"/>
        <v>291699.4045</v>
      </c>
      <c r="W102" s="249">
        <f t="shared" si="20"/>
        <v>122121.5902</v>
      </c>
      <c r="X102" s="249">
        <f t="shared" si="21"/>
        <v>486397.8819</v>
      </c>
      <c r="Y102" s="253">
        <f t="shared" si="22"/>
        <v>0.4863978819</v>
      </c>
      <c r="Z102" s="323">
        <f t="shared" si="23"/>
        <v>316820.0676</v>
      </c>
      <c r="AA102" s="253">
        <f t="shared" si="24"/>
        <v>0.3168200676</v>
      </c>
      <c r="AB102" s="309"/>
      <c r="AC102" s="294"/>
      <c r="AD102" s="294"/>
      <c r="AE102" s="294"/>
      <c r="AF102" s="294"/>
      <c r="AG102" s="294"/>
      <c r="AH102" s="294"/>
      <c r="AI102" s="294"/>
      <c r="AJ102" s="294"/>
      <c r="AK102" s="294"/>
      <c r="AL102" s="294"/>
      <c r="AM102" s="294"/>
      <c r="AN102" s="294"/>
      <c r="AO102" s="294"/>
      <c r="AP102" s="294"/>
      <c r="AQ102" s="294"/>
      <c r="AR102" s="294"/>
      <c r="AS102" s="294"/>
      <c r="AT102" s="294"/>
      <c r="AU102" s="294"/>
    </row>
    <row r="103" ht="19.5" customHeight="1">
      <c r="A103" s="271" t="s">
        <v>193</v>
      </c>
      <c r="B103" s="272">
        <v>43.669998</v>
      </c>
      <c r="C103" s="273">
        <v>46.700001</v>
      </c>
      <c r="D103" s="273">
        <v>43.299999</v>
      </c>
      <c r="E103" s="273">
        <v>45.959999</v>
      </c>
      <c r="F103" s="273">
        <v>39.922726</v>
      </c>
      <c r="G103" s="273">
        <v>1.8404487E9</v>
      </c>
      <c r="H103" s="278" t="s">
        <v>193</v>
      </c>
      <c r="I103" s="273">
        <v>2.539063</v>
      </c>
      <c r="J103" s="273">
        <v>2.878125</v>
      </c>
      <c r="K103" s="273">
        <v>2.495</v>
      </c>
      <c r="L103" s="273">
        <v>2.795313</v>
      </c>
      <c r="M103" s="273">
        <v>2.605565</v>
      </c>
      <c r="N103" s="273">
        <v>5.435744E8</v>
      </c>
      <c r="O103" s="273"/>
      <c r="P103" s="249">
        <f t="shared" si="26"/>
        <v>257227.7168</v>
      </c>
      <c r="Q103" s="249">
        <f t="shared" si="115"/>
        <v>121268.037</v>
      </c>
      <c r="R103" s="249">
        <f t="shared" si="116"/>
        <v>121662.948</v>
      </c>
      <c r="S103" s="249">
        <f t="shared" si="29"/>
        <v>-171951.0552</v>
      </c>
      <c r="T103" s="277"/>
      <c r="U103" s="252">
        <f t="shared" si="18"/>
        <v>2.203479731</v>
      </c>
      <c r="V103" s="249">
        <f t="shared" si="19"/>
        <v>296855.8319</v>
      </c>
      <c r="W103" s="249">
        <f t="shared" si="20"/>
        <v>124904.7766</v>
      </c>
      <c r="X103" s="249">
        <f t="shared" si="21"/>
        <v>500158.7019</v>
      </c>
      <c r="Y103" s="253">
        <f t="shared" si="22"/>
        <v>0.5001587019</v>
      </c>
      <c r="Z103" s="323">
        <f t="shared" si="23"/>
        <v>328207.6467</v>
      </c>
      <c r="AA103" s="253">
        <f t="shared" si="24"/>
        <v>0.3282076467</v>
      </c>
      <c r="AB103" s="309"/>
      <c r="AC103" s="294"/>
      <c r="AD103" s="294"/>
      <c r="AE103" s="294"/>
      <c r="AF103" s="294"/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  <c r="AU103" s="294"/>
    </row>
    <row r="104" ht="19.5" customHeight="1">
      <c r="A104" s="271" t="s">
        <v>194</v>
      </c>
      <c r="B104" s="272">
        <v>45.970001</v>
      </c>
      <c r="C104" s="273">
        <v>47.52</v>
      </c>
      <c r="D104" s="273">
        <v>45.66</v>
      </c>
      <c r="E104" s="273">
        <v>47.41</v>
      </c>
      <c r="F104" s="273">
        <v>41.182247</v>
      </c>
      <c r="G104" s="273">
        <v>2.5755019E9</v>
      </c>
      <c r="H104" s="278" t="s">
        <v>194</v>
      </c>
      <c r="I104" s="273">
        <v>2.796875</v>
      </c>
      <c r="J104" s="273">
        <v>2.963125</v>
      </c>
      <c r="K104" s="273">
        <v>2.755625</v>
      </c>
      <c r="L104" s="273">
        <v>2.959688</v>
      </c>
      <c r="M104" s="273">
        <v>2.758782</v>
      </c>
      <c r="N104" s="273">
        <v>7.289664E8</v>
      </c>
      <c r="O104" s="273"/>
      <c r="P104" s="249">
        <f t="shared" si="26"/>
        <v>271247.5248</v>
      </c>
      <c r="Q104" s="249">
        <f t="shared" si="115"/>
        <v>133935.565</v>
      </c>
      <c r="R104" s="249">
        <f t="shared" si="116"/>
        <v>121662.948</v>
      </c>
      <c r="S104" s="249">
        <f t="shared" si="29"/>
        <v>-174334.1846</v>
      </c>
      <c r="T104" s="277"/>
      <c r="U104" s="252">
        <f t="shared" si="18"/>
        <v>2.253777557</v>
      </c>
      <c r="V104" s="249">
        <f t="shared" si="19"/>
        <v>306669.6974</v>
      </c>
      <c r="W104" s="249">
        <f t="shared" si="20"/>
        <v>132335.5128</v>
      </c>
      <c r="X104" s="249">
        <f t="shared" si="21"/>
        <v>526846.0377</v>
      </c>
      <c r="Y104" s="253">
        <f t="shared" si="22"/>
        <v>0.5268460377</v>
      </c>
      <c r="Z104" s="323">
        <f t="shared" si="23"/>
        <v>352511.8531</v>
      </c>
      <c r="AA104" s="253">
        <f t="shared" si="24"/>
        <v>0.3525118531</v>
      </c>
      <c r="AB104" s="309"/>
      <c r="AC104" s="294"/>
      <c r="AD104" s="294"/>
      <c r="AE104" s="294"/>
      <c r="AF104" s="294"/>
      <c r="AG104" s="294"/>
      <c r="AH104" s="294"/>
      <c r="AI104" s="294"/>
      <c r="AJ104" s="294"/>
      <c r="AK104" s="294"/>
      <c r="AL104" s="294"/>
      <c r="AM104" s="294"/>
      <c r="AN104" s="294"/>
      <c r="AO104" s="294"/>
      <c r="AP104" s="294"/>
      <c r="AQ104" s="294"/>
      <c r="AR104" s="294"/>
      <c r="AS104" s="294"/>
      <c r="AT104" s="294"/>
      <c r="AU104" s="294"/>
    </row>
    <row r="105" ht="19.5" customHeight="1">
      <c r="A105" s="271" t="s">
        <v>195</v>
      </c>
      <c r="B105" s="272">
        <v>47.580002</v>
      </c>
      <c r="C105" s="273">
        <v>47.919998</v>
      </c>
      <c r="D105" s="273">
        <v>46.16</v>
      </c>
      <c r="E105" s="273">
        <v>47.599998</v>
      </c>
      <c r="F105" s="273">
        <v>41.347279</v>
      </c>
      <c r="G105" s="273">
        <v>2.8152099E9</v>
      </c>
      <c r="H105" s="278" t="s">
        <v>195</v>
      </c>
      <c r="I105" s="273">
        <v>2.970938</v>
      </c>
      <c r="J105" s="273">
        <v>3.006563</v>
      </c>
      <c r="K105" s="273">
        <v>2.792188</v>
      </c>
      <c r="L105" s="273">
        <v>2.972813</v>
      </c>
      <c r="M105" s="273">
        <v>2.771016</v>
      </c>
      <c r="N105" s="273">
        <v>8.598144E8</v>
      </c>
      <c r="O105" s="273"/>
      <c r="P105" s="249">
        <f t="shared" si="26"/>
        <v>274217.8218</v>
      </c>
      <c r="Q105" s="249">
        <f t="shared" si="115"/>
        <v>135712.6885</v>
      </c>
      <c r="R105" s="249">
        <f t="shared" si="116"/>
        <v>121662.948</v>
      </c>
      <c r="S105" s="249">
        <f t="shared" si="29"/>
        <v>-176727.2437</v>
      </c>
      <c r="T105" s="277"/>
      <c r="U105" s="252">
        <f t="shared" si="18"/>
        <v>2.240066452</v>
      </c>
      <c r="V105" s="249">
        <f t="shared" si="19"/>
        <v>308748.9053</v>
      </c>
      <c r="W105" s="249">
        <f t="shared" si="20"/>
        <v>132021.6616</v>
      </c>
      <c r="X105" s="249">
        <f t="shared" si="21"/>
        <v>531593.4583</v>
      </c>
      <c r="Y105" s="253">
        <f t="shared" si="22"/>
        <v>0.5315934583</v>
      </c>
      <c r="Z105" s="323">
        <f t="shared" si="23"/>
        <v>354866.2146</v>
      </c>
      <c r="AA105" s="253">
        <f t="shared" si="24"/>
        <v>0.3548662146</v>
      </c>
      <c r="AB105" s="309"/>
      <c r="AC105" s="294"/>
      <c r="AD105" s="294"/>
      <c r="AE105" s="294"/>
      <c r="AF105" s="294"/>
      <c r="AG105" s="294"/>
      <c r="AH105" s="294"/>
      <c r="AI105" s="294"/>
      <c r="AJ105" s="294"/>
      <c r="AK105" s="294"/>
      <c r="AL105" s="294"/>
      <c r="AM105" s="294"/>
      <c r="AN105" s="294"/>
      <c r="AO105" s="294"/>
      <c r="AP105" s="294"/>
      <c r="AQ105" s="294"/>
      <c r="AR105" s="294"/>
      <c r="AS105" s="294"/>
      <c r="AT105" s="294"/>
      <c r="AU105" s="294"/>
    </row>
    <row r="106" ht="19.5" customHeight="1">
      <c r="A106" s="271" t="s">
        <v>196</v>
      </c>
      <c r="B106" s="272">
        <v>47.709999</v>
      </c>
      <c r="C106" s="273">
        <v>50.66</v>
      </c>
      <c r="D106" s="273">
        <v>47.43</v>
      </c>
      <c r="E106" s="273">
        <v>47.529999</v>
      </c>
      <c r="F106" s="273">
        <v>41.318756</v>
      </c>
      <c r="G106" s="273">
        <v>2.7804525E9</v>
      </c>
      <c r="H106" s="278" t="s">
        <v>196</v>
      </c>
      <c r="I106" s="273">
        <v>2.973438</v>
      </c>
      <c r="J106" s="273">
        <v>3.339375</v>
      </c>
      <c r="K106" s="273">
        <v>2.9225</v>
      </c>
      <c r="L106" s="273">
        <v>2.9375</v>
      </c>
      <c r="M106" s="273">
        <v>2.738101</v>
      </c>
      <c r="N106" s="273">
        <v>1.0265664E9</v>
      </c>
      <c r="O106" s="273"/>
      <c r="P106" s="249">
        <f t="shared" si="26"/>
        <v>281762.3762</v>
      </c>
      <c r="Q106" s="249">
        <f t="shared" si="115"/>
        <v>142046.4282</v>
      </c>
      <c r="R106" s="249">
        <f t="shared" si="116"/>
        <v>121662.948</v>
      </c>
      <c r="S106" s="249">
        <f t="shared" si="29"/>
        <v>-179130.2739</v>
      </c>
      <c r="T106" s="277"/>
      <c r="U106" s="252">
        <f t="shared" si="18"/>
        <v>2.252133687</v>
      </c>
      <c r="V106" s="249">
        <f t="shared" si="19"/>
        <v>314030.0934</v>
      </c>
      <c r="W106" s="249">
        <f t="shared" si="20"/>
        <v>134899.8196</v>
      </c>
      <c r="X106" s="249">
        <f t="shared" si="21"/>
        <v>545471.7524</v>
      </c>
      <c r="Y106" s="253">
        <f t="shared" si="22"/>
        <v>0.5454717524</v>
      </c>
      <c r="Z106" s="323">
        <f t="shared" si="23"/>
        <v>366341.4785</v>
      </c>
      <c r="AA106" s="253">
        <f t="shared" si="24"/>
        <v>0.3663414785</v>
      </c>
      <c r="AB106" s="309"/>
      <c r="AC106" s="294"/>
      <c r="AD106" s="294"/>
      <c r="AE106" s="294"/>
      <c r="AF106" s="294"/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  <c r="AU106" s="294"/>
    </row>
    <row r="107" ht="19.5" customHeight="1">
      <c r="A107" s="271" t="s">
        <v>197</v>
      </c>
      <c r="B107" s="272">
        <v>47.389999</v>
      </c>
      <c r="C107" s="273">
        <v>49.060001</v>
      </c>
      <c r="D107" s="273">
        <v>44.389999</v>
      </c>
      <c r="E107" s="273">
        <v>48.869999</v>
      </c>
      <c r="F107" s="273">
        <v>42.483643</v>
      </c>
      <c r="G107" s="273">
        <v>3.8355835E9</v>
      </c>
      <c r="H107" s="278" t="s">
        <v>197</v>
      </c>
      <c r="I107" s="273">
        <v>2.916563</v>
      </c>
      <c r="J107" s="273">
        <v>3.1125</v>
      </c>
      <c r="K107" s="273">
        <v>2.543125</v>
      </c>
      <c r="L107" s="273">
        <v>3.060313</v>
      </c>
      <c r="M107" s="273">
        <v>2.852576</v>
      </c>
      <c r="N107" s="273">
        <v>2.0026688E9</v>
      </c>
      <c r="O107" s="273"/>
      <c r="P107" s="249">
        <f t="shared" si="26"/>
        <v>263702.9644</v>
      </c>
      <c r="Q107" s="249">
        <f t="shared" si="115"/>
        <v>123607.1249</v>
      </c>
      <c r="R107" s="249">
        <f t="shared" si="116"/>
        <v>121662.948</v>
      </c>
      <c r="S107" s="249">
        <f t="shared" si="29"/>
        <v>-181543.3167</v>
      </c>
      <c r="T107" s="277"/>
      <c r="U107" s="252">
        <f t="shared" si="18"/>
        <v>2.12272156</v>
      </c>
      <c r="V107" s="249">
        <f t="shared" si="19"/>
        <v>301388.5051</v>
      </c>
      <c r="W107" s="249">
        <f t="shared" si="20"/>
        <v>119845.1884</v>
      </c>
      <c r="X107" s="249">
        <f t="shared" si="21"/>
        <v>508973.0373</v>
      </c>
      <c r="Y107" s="253">
        <f t="shared" si="22"/>
        <v>0.5089730373</v>
      </c>
      <c r="Z107" s="323">
        <f t="shared" si="23"/>
        <v>327429.7206</v>
      </c>
      <c r="AA107" s="253">
        <f t="shared" si="24"/>
        <v>0.3274297206</v>
      </c>
      <c r="AB107" s="309"/>
      <c r="AC107" s="294"/>
      <c r="AD107" s="294"/>
      <c r="AE107" s="294"/>
      <c r="AF107" s="294"/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  <c r="AU107" s="294"/>
    </row>
    <row r="108" ht="19.5" customHeight="1">
      <c r="A108" s="271" t="s">
        <v>198</v>
      </c>
      <c r="B108" s="272">
        <v>48.93</v>
      </c>
      <c r="C108" s="273">
        <v>51.68</v>
      </c>
      <c r="D108" s="273">
        <v>47.810001</v>
      </c>
      <c r="E108" s="273">
        <v>51.41</v>
      </c>
      <c r="F108" s="273">
        <v>44.691727</v>
      </c>
      <c r="G108" s="273">
        <v>1.9806399E9</v>
      </c>
      <c r="H108" s="278" t="s">
        <v>198</v>
      </c>
      <c r="I108" s="273">
        <v>3.0775</v>
      </c>
      <c r="J108" s="273">
        <v>3.406875</v>
      </c>
      <c r="K108" s="273">
        <v>2.927188</v>
      </c>
      <c r="L108" s="273">
        <v>3.378125</v>
      </c>
      <c r="M108" s="273">
        <v>3.148816</v>
      </c>
      <c r="N108" s="273">
        <v>1.138864E9</v>
      </c>
      <c r="O108" s="273"/>
      <c r="P108" s="249">
        <f t="shared" si="26"/>
        <v>284019.8079</v>
      </c>
      <c r="Q108" s="249">
        <f t="shared" si="115"/>
        <v>142274.2857</v>
      </c>
      <c r="R108" s="249">
        <f t="shared" si="116"/>
        <v>121662.948</v>
      </c>
      <c r="S108" s="249">
        <f t="shared" si="29"/>
        <v>-183966.4138</v>
      </c>
      <c r="T108" s="277"/>
      <c r="U108" s="252">
        <f t="shared" si="18"/>
        <v>2.205200109</v>
      </c>
      <c r="V108" s="249">
        <f t="shared" si="19"/>
        <v>315610.2956</v>
      </c>
      <c r="W108" s="249">
        <f t="shared" si="20"/>
        <v>131643.8818</v>
      </c>
      <c r="X108" s="249">
        <f t="shared" si="21"/>
        <v>547957.0416</v>
      </c>
      <c r="Y108" s="253">
        <f t="shared" si="22"/>
        <v>0.5479570416</v>
      </c>
      <c r="Z108" s="323">
        <f t="shared" si="23"/>
        <v>363990.6278</v>
      </c>
      <c r="AA108" s="253">
        <f t="shared" si="24"/>
        <v>0.3639906278</v>
      </c>
      <c r="AB108" s="309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  <c r="AU108" s="294"/>
    </row>
    <row r="109" ht="19.5" customHeight="1">
      <c r="A109" s="271" t="s">
        <v>199</v>
      </c>
      <c r="B109" s="272">
        <v>51.450001</v>
      </c>
      <c r="C109" s="273">
        <v>55.07</v>
      </c>
      <c r="D109" s="273">
        <v>51.34</v>
      </c>
      <c r="E109" s="273">
        <v>55.029999</v>
      </c>
      <c r="F109" s="273">
        <v>47.863544</v>
      </c>
      <c r="G109" s="273">
        <v>3.4002851E9</v>
      </c>
      <c r="H109" s="278" t="s">
        <v>199</v>
      </c>
      <c r="I109" s="273">
        <v>3.383438</v>
      </c>
      <c r="J109" s="273">
        <v>3.835938</v>
      </c>
      <c r="K109" s="273">
        <v>3.36</v>
      </c>
      <c r="L109" s="273">
        <v>3.827188</v>
      </c>
      <c r="M109" s="273">
        <v>3.567395</v>
      </c>
      <c r="N109" s="273">
        <v>1.8249248E9</v>
      </c>
      <c r="O109" s="273"/>
      <c r="P109" s="249">
        <f t="shared" si="26"/>
        <v>304990.099</v>
      </c>
      <c r="Q109" s="249">
        <f t="shared" si="115"/>
        <v>163310.8635</v>
      </c>
      <c r="R109" s="249">
        <f t="shared" si="116"/>
        <v>121662.948</v>
      </c>
      <c r="S109" s="249">
        <f t="shared" si="29"/>
        <v>-186399.6072</v>
      </c>
      <c r="T109" s="277"/>
      <c r="U109" s="252">
        <f t="shared" si="18"/>
        <v>2.288916019</v>
      </c>
      <c r="V109" s="249">
        <f t="shared" si="19"/>
        <v>330289.4994</v>
      </c>
      <c r="W109" s="249">
        <f t="shared" si="20"/>
        <v>143889.8921</v>
      </c>
      <c r="X109" s="249">
        <f t="shared" si="21"/>
        <v>589963.9105</v>
      </c>
      <c r="Y109" s="253">
        <f t="shared" si="22"/>
        <v>0.5899639105</v>
      </c>
      <c r="Z109" s="323">
        <f t="shared" si="23"/>
        <v>403564.3033</v>
      </c>
      <c r="AA109" s="253">
        <f t="shared" si="24"/>
        <v>0.4035643033</v>
      </c>
      <c r="AB109" s="309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</row>
    <row r="110" ht="19.5" customHeight="1">
      <c r="A110" s="271" t="s">
        <v>200</v>
      </c>
      <c r="B110" s="272">
        <v>54.68</v>
      </c>
      <c r="C110" s="273">
        <v>54.77</v>
      </c>
      <c r="D110" s="273">
        <v>48.650002</v>
      </c>
      <c r="E110" s="273">
        <v>51.310001</v>
      </c>
      <c r="F110" s="273">
        <v>44.627987</v>
      </c>
      <c r="G110" s="273">
        <v>4.5677763E9</v>
      </c>
      <c r="H110" s="278" t="s">
        <v>200</v>
      </c>
      <c r="I110" s="273">
        <v>3.78125</v>
      </c>
      <c r="J110" s="273">
        <v>3.803125</v>
      </c>
      <c r="K110" s="273">
        <v>2.975</v>
      </c>
      <c r="L110" s="273">
        <v>3.295625</v>
      </c>
      <c r="M110" s="273">
        <v>3.071915</v>
      </c>
      <c r="N110" s="273">
        <v>3.321216E9</v>
      </c>
      <c r="O110" s="273"/>
      <c r="P110" s="249">
        <f t="shared" si="26"/>
        <v>289009.9129</v>
      </c>
      <c r="Q110" s="249">
        <f t="shared" si="115"/>
        <v>144598.1604</v>
      </c>
      <c r="R110" s="249">
        <f t="shared" si="116"/>
        <v>121662.948</v>
      </c>
      <c r="S110" s="249">
        <f t="shared" si="29"/>
        <v>-188842.9389</v>
      </c>
      <c r="T110" s="277"/>
      <c r="U110" s="252">
        <f t="shared" si="18"/>
        <v>2.174679462</v>
      </c>
      <c r="V110" s="249">
        <f t="shared" si="19"/>
        <v>319103.3691</v>
      </c>
      <c r="W110" s="249">
        <f t="shared" si="20"/>
        <v>130260.4301</v>
      </c>
      <c r="X110" s="249">
        <f t="shared" si="21"/>
        <v>555271.0213</v>
      </c>
      <c r="Y110" s="253">
        <f t="shared" si="22"/>
        <v>0.5552710213</v>
      </c>
      <c r="Z110" s="323">
        <f t="shared" si="23"/>
        <v>366428.0823</v>
      </c>
      <c r="AA110" s="253">
        <f t="shared" si="24"/>
        <v>0.3664280823</v>
      </c>
      <c r="AB110" s="309"/>
      <c r="AC110" s="294"/>
      <c r="AD110" s="294"/>
      <c r="AE110" s="294"/>
      <c r="AF110" s="294"/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  <c r="AU110" s="294"/>
    </row>
    <row r="111" ht="19.5" customHeight="1">
      <c r="A111" s="271" t="s">
        <v>201</v>
      </c>
      <c r="B111" s="326">
        <v>51.09</v>
      </c>
      <c r="C111" s="327">
        <v>52.84</v>
      </c>
      <c r="D111" s="327">
        <v>49.18</v>
      </c>
      <c r="E111" s="327">
        <v>51.220001</v>
      </c>
      <c r="F111" s="327">
        <v>44.549709</v>
      </c>
      <c r="G111" s="327">
        <v>2.2338677E9</v>
      </c>
      <c r="H111" s="329" t="s">
        <v>201</v>
      </c>
      <c r="I111" s="327">
        <v>3.258125</v>
      </c>
      <c r="J111" s="327">
        <v>3.481563</v>
      </c>
      <c r="K111" s="327">
        <v>2.971875</v>
      </c>
      <c r="L111" s="327">
        <v>3.100625</v>
      </c>
      <c r="M111" s="327">
        <v>2.890152</v>
      </c>
      <c r="N111" s="327">
        <v>2.4572352E9</v>
      </c>
      <c r="O111" s="327"/>
      <c r="P111" s="249">
        <f t="shared" si="26"/>
        <v>292158.4158</v>
      </c>
      <c r="Q111" s="249">
        <f t="shared" si="115"/>
        <v>144446.2716</v>
      </c>
      <c r="R111" s="249">
        <f t="shared" si="116"/>
        <v>121662.948</v>
      </c>
      <c r="S111" s="249">
        <f t="shared" si="29"/>
        <v>-191296.4512</v>
      </c>
      <c r="T111" s="328">
        <f>(P111-P99)/P99</f>
        <v>0.146921615</v>
      </c>
      <c r="U111" s="252">
        <f t="shared" si="18"/>
        <v>2.163246423</v>
      </c>
      <c r="V111" s="249">
        <f t="shared" si="19"/>
        <v>321307.3212</v>
      </c>
      <c r="W111" s="249">
        <f t="shared" si="20"/>
        <v>130010.87</v>
      </c>
      <c r="X111" s="249">
        <f t="shared" si="21"/>
        <v>558267.6354</v>
      </c>
      <c r="Y111" s="253">
        <f t="shared" si="22"/>
        <v>0.5582676354</v>
      </c>
      <c r="Z111" s="323">
        <f t="shared" si="23"/>
        <v>366971.1842</v>
      </c>
      <c r="AA111" s="253">
        <f t="shared" si="24"/>
        <v>0.3669711842</v>
      </c>
      <c r="AB111" s="309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  <c r="AU111" s="294"/>
    </row>
    <row r="112" ht="19.5" customHeight="1">
      <c r="A112" s="271" t="s">
        <v>202</v>
      </c>
      <c r="B112" s="272">
        <v>51.27</v>
      </c>
      <c r="C112" s="273">
        <v>51.470001</v>
      </c>
      <c r="D112" s="273">
        <v>41.610001</v>
      </c>
      <c r="E112" s="273">
        <v>45.130001</v>
      </c>
      <c r="F112" s="273">
        <v>39.293713</v>
      </c>
      <c r="G112" s="273">
        <v>4.8286946E9</v>
      </c>
      <c r="H112" s="278" t="s">
        <v>202</v>
      </c>
      <c r="I112" s="273">
        <v>3.10625</v>
      </c>
      <c r="J112" s="273">
        <v>3.125</v>
      </c>
      <c r="K112" s="273">
        <v>2.016563</v>
      </c>
      <c r="L112" s="273">
        <v>2.345313</v>
      </c>
      <c r="M112" s="273">
        <v>2.303613</v>
      </c>
      <c r="N112" s="273">
        <v>8.814496E9</v>
      </c>
      <c r="O112" s="273"/>
      <c r="P112" s="249">
        <f t="shared" si="26"/>
        <v>247188.1248</v>
      </c>
      <c r="Q112" s="249">
        <f>((Q111+R111)/2)*K112/K111</f>
        <v>90284.08095</v>
      </c>
      <c r="R112" s="249">
        <f>(Q111+R111)/2</f>
        <v>133054.6098</v>
      </c>
      <c r="S112" s="249">
        <f t="shared" si="29"/>
        <v>-193760.1864</v>
      </c>
      <c r="T112" s="277"/>
      <c r="U112" s="252">
        <f t="shared" si="18"/>
        <v>1.962439971</v>
      </c>
      <c r="V112" s="249">
        <f t="shared" si="19"/>
        <v>300764.1127</v>
      </c>
      <c r="W112" s="249">
        <f t="shared" si="20"/>
        <v>107003.9263</v>
      </c>
      <c r="X112" s="249">
        <f t="shared" si="21"/>
        <v>470526.8155</v>
      </c>
      <c r="Y112" s="253">
        <f t="shared" si="22"/>
        <v>0.4705268155</v>
      </c>
      <c r="Z112" s="323">
        <f t="shared" si="23"/>
        <v>276766.6291</v>
      </c>
      <c r="AA112" s="253">
        <f t="shared" si="24"/>
        <v>0.2767666291</v>
      </c>
      <c r="AB112" s="309"/>
      <c r="AC112" s="294"/>
      <c r="AD112" s="294"/>
      <c r="AE112" s="294"/>
      <c r="AF112" s="294"/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  <c r="AU112" s="294"/>
    </row>
    <row r="113" ht="19.5" customHeight="1">
      <c r="A113" s="271" t="s">
        <v>203</v>
      </c>
      <c r="B113" s="272">
        <v>45.5</v>
      </c>
      <c r="C113" s="273">
        <v>45.880001</v>
      </c>
      <c r="D113" s="273">
        <v>42.150002</v>
      </c>
      <c r="E113" s="273">
        <v>42.950001</v>
      </c>
      <c r="F113" s="273">
        <v>37.395638</v>
      </c>
      <c r="G113" s="273">
        <v>3.0205166E9</v>
      </c>
      <c r="H113" s="278" t="s">
        <v>203</v>
      </c>
      <c r="I113" s="273">
        <v>2.406563</v>
      </c>
      <c r="J113" s="273">
        <v>2.449688</v>
      </c>
      <c r="K113" s="273">
        <v>2.066563</v>
      </c>
      <c r="L113" s="273">
        <v>2.148125</v>
      </c>
      <c r="M113" s="273">
        <v>2.109931</v>
      </c>
      <c r="N113" s="273">
        <v>6.5404352E9</v>
      </c>
      <c r="O113" s="273"/>
      <c r="P113" s="249">
        <f t="shared" si="26"/>
        <v>250396.0515</v>
      </c>
      <c r="Q113" s="249">
        <f t="shared" ref="Q113:Q123" si="117">Q112*K113/K112</f>
        <v>92522.64431</v>
      </c>
      <c r="R113" s="249">
        <f t="shared" ref="R113:R123" si="118">R112</f>
        <v>133054.6098</v>
      </c>
      <c r="S113" s="249">
        <f t="shared" si="29"/>
        <v>-196234.1872</v>
      </c>
      <c r="T113" s="277"/>
      <c r="U113" s="252">
        <f t="shared" si="18"/>
        <v>1.954046167</v>
      </c>
      <c r="V113" s="249">
        <f t="shared" si="19"/>
        <v>303009.6614</v>
      </c>
      <c r="W113" s="249">
        <f t="shared" si="20"/>
        <v>106775.4743</v>
      </c>
      <c r="X113" s="249">
        <f t="shared" si="21"/>
        <v>475973.3056</v>
      </c>
      <c r="Y113" s="253">
        <f t="shared" si="22"/>
        <v>0.4759733056</v>
      </c>
      <c r="Z113" s="323">
        <f t="shared" si="23"/>
        <v>279739.1184</v>
      </c>
      <c r="AA113" s="253">
        <f t="shared" si="24"/>
        <v>0.2797391184</v>
      </c>
      <c r="AB113" s="309"/>
      <c r="AC113" s="294"/>
      <c r="AD113" s="294"/>
      <c r="AE113" s="294"/>
      <c r="AF113" s="294"/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  <c r="AU113" s="294"/>
    </row>
    <row r="114" ht="19.5" customHeight="1">
      <c r="A114" s="271" t="s">
        <v>204</v>
      </c>
      <c r="B114" s="272">
        <v>42.919998</v>
      </c>
      <c r="C114" s="273">
        <v>45.07</v>
      </c>
      <c r="D114" s="273">
        <v>41.049999</v>
      </c>
      <c r="E114" s="273">
        <v>43.720001</v>
      </c>
      <c r="F114" s="273">
        <v>38.066055</v>
      </c>
      <c r="G114" s="273">
        <v>3.4042797E9</v>
      </c>
      <c r="H114" s="278" t="s">
        <v>204</v>
      </c>
      <c r="I114" s="273">
        <v>2.130313</v>
      </c>
      <c r="J114" s="273">
        <v>2.326563</v>
      </c>
      <c r="K114" s="273">
        <v>1.937813</v>
      </c>
      <c r="L114" s="273">
        <v>2.185938</v>
      </c>
      <c r="M114" s="273">
        <v>2.147072</v>
      </c>
      <c r="N114" s="273">
        <v>8.8120896E9</v>
      </c>
      <c r="O114" s="273"/>
      <c r="P114" s="249">
        <f t="shared" si="26"/>
        <v>243861.3802</v>
      </c>
      <c r="Q114" s="249">
        <f t="shared" si="117"/>
        <v>86758.34366</v>
      </c>
      <c r="R114" s="249">
        <f t="shared" si="118"/>
        <v>133054.6098</v>
      </c>
      <c r="S114" s="249">
        <f t="shared" si="29"/>
        <v>-198718.4963</v>
      </c>
      <c r="T114" s="277"/>
      <c r="U114" s="252">
        <f t="shared" si="18"/>
        <v>1.896733304</v>
      </c>
      <c r="V114" s="249">
        <f t="shared" si="19"/>
        <v>298435.3915</v>
      </c>
      <c r="W114" s="249">
        <f t="shared" si="20"/>
        <v>99716.89525</v>
      </c>
      <c r="X114" s="249">
        <f t="shared" si="21"/>
        <v>463674.3336</v>
      </c>
      <c r="Y114" s="253">
        <f t="shared" si="22"/>
        <v>0.4636743336</v>
      </c>
      <c r="Z114" s="323">
        <f t="shared" si="23"/>
        <v>264955.8374</v>
      </c>
      <c r="AA114" s="253">
        <f t="shared" si="24"/>
        <v>0.2649558374</v>
      </c>
      <c r="AB114" s="309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  <c r="AU114" s="294"/>
    </row>
    <row r="115" ht="19.5" customHeight="1">
      <c r="A115" s="271" t="s">
        <v>205</v>
      </c>
      <c r="B115" s="272">
        <v>44.419998</v>
      </c>
      <c r="C115" s="273">
        <v>48.060001</v>
      </c>
      <c r="D115" s="273">
        <v>43.68</v>
      </c>
      <c r="E115" s="273">
        <v>47.209999</v>
      </c>
      <c r="F115" s="273">
        <v>41.136848</v>
      </c>
      <c r="G115" s="273">
        <v>2.6168109E9</v>
      </c>
      <c r="H115" s="278" t="s">
        <v>205</v>
      </c>
      <c r="I115" s="273">
        <v>2.264063</v>
      </c>
      <c r="J115" s="273">
        <v>2.623125</v>
      </c>
      <c r="K115" s="273">
        <v>2.175938</v>
      </c>
      <c r="L115" s="273">
        <v>2.526563</v>
      </c>
      <c r="M115" s="273">
        <v>2.48164</v>
      </c>
      <c r="N115" s="273">
        <v>8.311296E9</v>
      </c>
      <c r="O115" s="273"/>
      <c r="P115" s="249">
        <f t="shared" si="26"/>
        <v>259485.1485</v>
      </c>
      <c r="Q115" s="249">
        <f t="shared" si="117"/>
        <v>97419.50167</v>
      </c>
      <c r="R115" s="249">
        <f t="shared" si="118"/>
        <v>133054.6098</v>
      </c>
      <c r="S115" s="249">
        <f t="shared" si="29"/>
        <v>-201213.1567</v>
      </c>
      <c r="T115" s="277"/>
      <c r="U115" s="252">
        <f t="shared" si="18"/>
        <v>1.950865265</v>
      </c>
      <c r="V115" s="249">
        <f t="shared" si="19"/>
        <v>309372.0294</v>
      </c>
      <c r="W115" s="249">
        <f t="shared" si="20"/>
        <v>108158.8727</v>
      </c>
      <c r="X115" s="249">
        <f t="shared" si="21"/>
        <v>489959.26</v>
      </c>
      <c r="Y115" s="253">
        <f t="shared" si="22"/>
        <v>0.48995926</v>
      </c>
      <c r="Z115" s="323">
        <f t="shared" si="23"/>
        <v>288746.1033</v>
      </c>
      <c r="AA115" s="253">
        <f t="shared" si="24"/>
        <v>0.2887461033</v>
      </c>
      <c r="AB115" s="309"/>
      <c r="AC115" s="294"/>
      <c r="AD115" s="294"/>
      <c r="AE115" s="294"/>
      <c r="AF115" s="294"/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  <c r="AU115" s="294"/>
    </row>
    <row r="116" ht="19.5" customHeight="1">
      <c r="A116" s="271" t="s">
        <v>206</v>
      </c>
      <c r="B116" s="272">
        <v>47.23</v>
      </c>
      <c r="C116" s="273">
        <v>50.470001</v>
      </c>
      <c r="D116" s="273">
        <v>47.220001</v>
      </c>
      <c r="E116" s="273">
        <v>50.009998</v>
      </c>
      <c r="F116" s="273">
        <v>43.576656</v>
      </c>
      <c r="G116" s="273">
        <v>2.6827977E9</v>
      </c>
      <c r="H116" s="278" t="s">
        <v>206</v>
      </c>
      <c r="I116" s="273">
        <v>2.529375</v>
      </c>
      <c r="J116" s="273">
        <v>2.880938</v>
      </c>
      <c r="K116" s="273">
        <v>2.529375</v>
      </c>
      <c r="L116" s="273">
        <v>2.828125</v>
      </c>
      <c r="M116" s="273">
        <v>2.777841</v>
      </c>
      <c r="N116" s="273">
        <v>9.3869152E9</v>
      </c>
      <c r="O116" s="273"/>
      <c r="P116" s="249">
        <f t="shared" si="26"/>
        <v>280514.8574</v>
      </c>
      <c r="Q116" s="249">
        <f t="shared" si="117"/>
        <v>113243.324</v>
      </c>
      <c r="R116" s="249">
        <f t="shared" si="118"/>
        <v>133054.6098</v>
      </c>
      <c r="S116" s="249">
        <f t="shared" si="29"/>
        <v>-203718.2115</v>
      </c>
      <c r="T116" s="277"/>
      <c r="U116" s="252">
        <f t="shared" si="18"/>
        <v>2.030105527</v>
      </c>
      <c r="V116" s="249">
        <f t="shared" si="19"/>
        <v>324092.8256</v>
      </c>
      <c r="W116" s="249">
        <f t="shared" si="20"/>
        <v>120374.6141</v>
      </c>
      <c r="X116" s="249">
        <f t="shared" si="21"/>
        <v>526812.7913</v>
      </c>
      <c r="Y116" s="253">
        <f t="shared" si="22"/>
        <v>0.5268127913</v>
      </c>
      <c r="Z116" s="323">
        <f t="shared" si="23"/>
        <v>323094.5797</v>
      </c>
      <c r="AA116" s="253">
        <f t="shared" si="24"/>
        <v>0.3230945797</v>
      </c>
      <c r="AB116" s="309"/>
      <c r="AC116" s="294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  <c r="AU116" s="294"/>
    </row>
    <row r="117" ht="19.5" customHeight="1">
      <c r="A117" s="271" t="s">
        <v>207</v>
      </c>
      <c r="B117" s="272">
        <v>49.919998</v>
      </c>
      <c r="C117" s="273">
        <v>50.610001</v>
      </c>
      <c r="D117" s="273">
        <v>44.970001</v>
      </c>
      <c r="E117" s="273">
        <v>45.169998</v>
      </c>
      <c r="F117" s="273">
        <v>39.35928</v>
      </c>
      <c r="G117" s="273">
        <v>3.5429091E9</v>
      </c>
      <c r="H117" s="278" t="s">
        <v>207</v>
      </c>
      <c r="I117" s="273">
        <v>2.811563</v>
      </c>
      <c r="J117" s="273">
        <v>2.892188</v>
      </c>
      <c r="K117" s="273">
        <v>2.265625</v>
      </c>
      <c r="L117" s="273">
        <v>2.292188</v>
      </c>
      <c r="M117" s="273">
        <v>2.251433</v>
      </c>
      <c r="N117" s="273">
        <v>1.03091968E10</v>
      </c>
      <c r="O117" s="273"/>
      <c r="P117" s="249">
        <f t="shared" si="26"/>
        <v>267148.5208</v>
      </c>
      <c r="Q117" s="249">
        <f t="shared" si="117"/>
        <v>101434.9023</v>
      </c>
      <c r="R117" s="249">
        <f t="shared" si="118"/>
        <v>133054.6098</v>
      </c>
      <c r="S117" s="249">
        <f t="shared" si="29"/>
        <v>-206233.7041</v>
      </c>
      <c r="T117" s="277"/>
      <c r="U117" s="252">
        <f t="shared" si="18"/>
        <v>1.940532138</v>
      </c>
      <c r="V117" s="249">
        <f t="shared" si="19"/>
        <v>314736.39</v>
      </c>
      <c r="W117" s="249">
        <f t="shared" si="20"/>
        <v>108502.6859</v>
      </c>
      <c r="X117" s="249">
        <f t="shared" si="21"/>
        <v>501638.0329</v>
      </c>
      <c r="Y117" s="253">
        <f t="shared" si="22"/>
        <v>0.5016380329</v>
      </c>
      <c r="Z117" s="323">
        <f t="shared" si="23"/>
        <v>295404.3288</v>
      </c>
      <c r="AA117" s="253">
        <f t="shared" si="24"/>
        <v>0.2954043288</v>
      </c>
      <c r="AB117" s="309"/>
      <c r="AC117" s="294"/>
      <c r="AD117" s="294"/>
      <c r="AE117" s="294"/>
      <c r="AF117" s="294"/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  <c r="AU117" s="294"/>
    </row>
    <row r="118" ht="19.5" customHeight="1">
      <c r="A118" s="271" t="s">
        <v>208</v>
      </c>
      <c r="B118" s="272">
        <v>44.810001</v>
      </c>
      <c r="C118" s="273">
        <v>46.150002</v>
      </c>
      <c r="D118" s="273">
        <v>43.299999</v>
      </c>
      <c r="E118" s="273">
        <v>45.459999</v>
      </c>
      <c r="F118" s="273">
        <v>39.639614</v>
      </c>
      <c r="G118" s="273">
        <v>3.9532643E9</v>
      </c>
      <c r="H118" s="278" t="s">
        <v>208</v>
      </c>
      <c r="I118" s="273">
        <v>2.250938</v>
      </c>
      <c r="J118" s="273">
        <v>2.38375</v>
      </c>
      <c r="K118" s="273">
        <v>2.091875</v>
      </c>
      <c r="L118" s="273">
        <v>2.302188</v>
      </c>
      <c r="M118" s="273">
        <v>2.262195</v>
      </c>
      <c r="N118" s="273">
        <v>1.24590432E10</v>
      </c>
      <c r="O118" s="273"/>
      <c r="P118" s="249">
        <f t="shared" si="26"/>
        <v>257227.7168</v>
      </c>
      <c r="Q118" s="249">
        <f t="shared" si="117"/>
        <v>93655.89463</v>
      </c>
      <c r="R118" s="249">
        <f t="shared" si="118"/>
        <v>133054.6098</v>
      </c>
      <c r="S118" s="249">
        <f t="shared" si="29"/>
        <v>-208759.6778</v>
      </c>
      <c r="T118" s="277"/>
      <c r="U118" s="252">
        <f t="shared" si="18"/>
        <v>1.869529263</v>
      </c>
      <c r="V118" s="249">
        <f t="shared" si="19"/>
        <v>307791.8272</v>
      </c>
      <c r="W118" s="249">
        <f t="shared" si="20"/>
        <v>99032.14936</v>
      </c>
      <c r="X118" s="249">
        <f t="shared" si="21"/>
        <v>483938.2212</v>
      </c>
      <c r="Y118" s="253">
        <f t="shared" si="22"/>
        <v>0.4839382212</v>
      </c>
      <c r="Z118" s="323">
        <f t="shared" si="23"/>
        <v>275178.5434</v>
      </c>
      <c r="AA118" s="253">
        <f t="shared" si="24"/>
        <v>0.2751785434</v>
      </c>
      <c r="AB118" s="309"/>
      <c r="AC118" s="294"/>
      <c r="AD118" s="294"/>
      <c r="AE118" s="294"/>
      <c r="AF118" s="294"/>
      <c r="AG118" s="294"/>
      <c r="AH118" s="294"/>
      <c r="AI118" s="294"/>
      <c r="AJ118" s="294"/>
      <c r="AK118" s="294"/>
      <c r="AL118" s="294"/>
      <c r="AM118" s="294"/>
      <c r="AN118" s="294"/>
      <c r="AO118" s="294"/>
      <c r="AP118" s="294"/>
      <c r="AQ118" s="294"/>
      <c r="AR118" s="294"/>
      <c r="AS118" s="294"/>
      <c r="AT118" s="294"/>
      <c r="AU118" s="294"/>
    </row>
    <row r="119" ht="19.5" customHeight="1">
      <c r="A119" s="271" t="s">
        <v>209</v>
      </c>
      <c r="B119" s="272">
        <v>45.509998</v>
      </c>
      <c r="C119" s="273">
        <v>48.57</v>
      </c>
      <c r="D119" s="273">
        <v>44.299999</v>
      </c>
      <c r="E119" s="273">
        <v>46.119999</v>
      </c>
      <c r="F119" s="273">
        <v>40.215099</v>
      </c>
      <c r="G119" s="273">
        <v>2.8938663E9</v>
      </c>
      <c r="H119" s="278" t="s">
        <v>209</v>
      </c>
      <c r="I119" s="273">
        <v>2.303125</v>
      </c>
      <c r="J119" s="273">
        <v>2.610938</v>
      </c>
      <c r="K119" s="273">
        <v>2.180313</v>
      </c>
      <c r="L119" s="273">
        <v>2.34625</v>
      </c>
      <c r="M119" s="273">
        <v>2.305491</v>
      </c>
      <c r="N119" s="273">
        <v>8.982672E9</v>
      </c>
      <c r="O119" s="273"/>
      <c r="P119" s="249">
        <f t="shared" si="26"/>
        <v>263168.3109</v>
      </c>
      <c r="Q119" s="249">
        <f t="shared" si="117"/>
        <v>97615.37596</v>
      </c>
      <c r="R119" s="249">
        <f t="shared" si="118"/>
        <v>133054.6098</v>
      </c>
      <c r="S119" s="249">
        <f t="shared" si="29"/>
        <v>-211296.1765</v>
      </c>
      <c r="T119" s="277"/>
      <c r="U119" s="252">
        <f t="shared" si="18"/>
        <v>1.875201564</v>
      </c>
      <c r="V119" s="249">
        <f t="shared" si="19"/>
        <v>311950.243</v>
      </c>
      <c r="W119" s="249">
        <f t="shared" si="20"/>
        <v>100654.0665</v>
      </c>
      <c r="X119" s="249">
        <f t="shared" si="21"/>
        <v>493838.2966</v>
      </c>
      <c r="Y119" s="253">
        <f t="shared" si="22"/>
        <v>0.4938382966</v>
      </c>
      <c r="Z119" s="323">
        <f t="shared" si="23"/>
        <v>282542.1202</v>
      </c>
      <c r="AA119" s="253">
        <f t="shared" si="24"/>
        <v>0.2825421202</v>
      </c>
      <c r="AB119" s="309"/>
      <c r="AC119" s="294"/>
      <c r="AD119" s="294"/>
      <c r="AE119" s="294"/>
      <c r="AF119" s="294"/>
      <c r="AG119" s="294"/>
      <c r="AH119" s="294"/>
      <c r="AI119" s="294"/>
      <c r="AJ119" s="294"/>
      <c r="AK119" s="294"/>
      <c r="AL119" s="294"/>
      <c r="AM119" s="294"/>
      <c r="AN119" s="294"/>
      <c r="AO119" s="294"/>
      <c r="AP119" s="294"/>
      <c r="AQ119" s="294"/>
      <c r="AR119" s="294"/>
      <c r="AS119" s="294"/>
      <c r="AT119" s="294"/>
      <c r="AU119" s="294"/>
    </row>
    <row r="120" ht="19.5" customHeight="1">
      <c r="A120" s="271" t="s">
        <v>210</v>
      </c>
      <c r="B120" s="272">
        <v>46.869999</v>
      </c>
      <c r="C120" s="273">
        <v>47.080002</v>
      </c>
      <c r="D120" s="273">
        <v>37.18</v>
      </c>
      <c r="E120" s="273">
        <v>38.91</v>
      </c>
      <c r="F120" s="273">
        <v>33.928226</v>
      </c>
      <c r="G120" s="273">
        <v>5.1886704E9</v>
      </c>
      <c r="H120" s="278" t="s">
        <v>210</v>
      </c>
      <c r="I120" s="273">
        <v>2.424063</v>
      </c>
      <c r="J120" s="273">
        <v>2.444063</v>
      </c>
      <c r="K120" s="273">
        <v>1.4625</v>
      </c>
      <c r="L120" s="273">
        <v>1.636875</v>
      </c>
      <c r="M120" s="273">
        <v>1.60844</v>
      </c>
      <c r="N120" s="273">
        <v>1.62776288E10</v>
      </c>
      <c r="O120" s="273"/>
      <c r="P120" s="249">
        <f t="shared" si="26"/>
        <v>220871.2871</v>
      </c>
      <c r="Q120" s="249">
        <f t="shared" si="117"/>
        <v>65477.97832</v>
      </c>
      <c r="R120" s="249">
        <f t="shared" si="118"/>
        <v>133054.6098</v>
      </c>
      <c r="S120" s="249">
        <f t="shared" si="29"/>
        <v>-213843.2439</v>
      </c>
      <c r="T120" s="277"/>
      <c r="U120" s="252">
        <f t="shared" si="18"/>
        <v>1.65507168</v>
      </c>
      <c r="V120" s="249">
        <f t="shared" si="19"/>
        <v>282342.3264</v>
      </c>
      <c r="W120" s="249">
        <f t="shared" si="20"/>
        <v>68499.08251</v>
      </c>
      <c r="X120" s="249">
        <f t="shared" si="21"/>
        <v>419403.8752</v>
      </c>
      <c r="Y120" s="253">
        <f t="shared" si="22"/>
        <v>0.4194038752</v>
      </c>
      <c r="Z120" s="323">
        <f t="shared" si="23"/>
        <v>205560.6314</v>
      </c>
      <c r="AA120" s="253">
        <f t="shared" si="24"/>
        <v>0.2055606314</v>
      </c>
      <c r="AB120" s="309"/>
      <c r="AC120" s="294"/>
      <c r="AD120" s="294"/>
      <c r="AE120" s="294"/>
      <c r="AF120" s="294"/>
      <c r="AG120" s="294"/>
      <c r="AH120" s="294"/>
      <c r="AI120" s="294"/>
      <c r="AJ120" s="294"/>
      <c r="AK120" s="294"/>
      <c r="AL120" s="294"/>
      <c r="AM120" s="294"/>
      <c r="AN120" s="294"/>
      <c r="AO120" s="294"/>
      <c r="AP120" s="294"/>
      <c r="AQ120" s="294"/>
      <c r="AR120" s="294"/>
      <c r="AS120" s="294"/>
      <c r="AT120" s="294"/>
      <c r="AU120" s="294"/>
    </row>
    <row r="121" ht="19.5" customHeight="1">
      <c r="A121" s="271" t="s">
        <v>211</v>
      </c>
      <c r="B121" s="272">
        <v>38.84</v>
      </c>
      <c r="C121" s="273">
        <v>38.970001</v>
      </c>
      <c r="D121" s="273">
        <v>28.09</v>
      </c>
      <c r="E121" s="273">
        <v>32.889999</v>
      </c>
      <c r="F121" s="273">
        <v>28.698313</v>
      </c>
      <c r="G121" s="273">
        <v>7.2407798E9</v>
      </c>
      <c r="H121" s="278" t="s">
        <v>211</v>
      </c>
      <c r="I121" s="273">
        <v>1.6125</v>
      </c>
      <c r="J121" s="273">
        <v>1.627188</v>
      </c>
      <c r="K121" s="273">
        <v>0.798125</v>
      </c>
      <c r="L121" s="273">
        <v>1.086875</v>
      </c>
      <c r="M121" s="273">
        <v>1.067994</v>
      </c>
      <c r="N121" s="273">
        <v>3.89495552E10</v>
      </c>
      <c r="O121" s="273"/>
      <c r="P121" s="249">
        <f t="shared" si="26"/>
        <v>166871.2871</v>
      </c>
      <c r="Q121" s="249">
        <f t="shared" si="117"/>
        <v>35733.06765</v>
      </c>
      <c r="R121" s="249">
        <f t="shared" si="118"/>
        <v>133054.6098</v>
      </c>
      <c r="S121" s="249">
        <f t="shared" si="29"/>
        <v>-216400.9241</v>
      </c>
      <c r="T121" s="277"/>
      <c r="U121" s="252">
        <f t="shared" si="18"/>
        <v>1.385973273</v>
      </c>
      <c r="V121" s="249">
        <f t="shared" si="19"/>
        <v>244542.3264</v>
      </c>
      <c r="W121" s="249">
        <f t="shared" si="20"/>
        <v>28141.40233</v>
      </c>
      <c r="X121" s="249">
        <f t="shared" si="21"/>
        <v>335658.9646</v>
      </c>
      <c r="Y121" s="253">
        <f t="shared" si="22"/>
        <v>0.3356589646</v>
      </c>
      <c r="Z121" s="323">
        <f t="shared" si="23"/>
        <v>119258.0405</v>
      </c>
      <c r="AA121" s="253">
        <f t="shared" si="24"/>
        <v>0.1192580405</v>
      </c>
      <c r="AB121" s="309"/>
      <c r="AC121" s="294"/>
      <c r="AD121" s="294"/>
      <c r="AE121" s="294"/>
      <c r="AF121" s="294"/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  <c r="AU121" s="294"/>
    </row>
    <row r="122" ht="21.0" customHeight="1">
      <c r="A122" s="330" t="s">
        <v>212</v>
      </c>
      <c r="B122" s="331">
        <v>32.810001</v>
      </c>
      <c r="C122" s="332">
        <v>34.009998</v>
      </c>
      <c r="D122" s="332">
        <v>25.049999</v>
      </c>
      <c r="E122" s="332">
        <v>29.120001</v>
      </c>
      <c r="F122" s="332">
        <v>25.408783</v>
      </c>
      <c r="G122" s="332">
        <v>3.9192859E9</v>
      </c>
      <c r="H122" s="333" t="s">
        <v>212</v>
      </c>
      <c r="I122" s="332">
        <v>1.085625</v>
      </c>
      <c r="J122" s="332">
        <v>1.165313</v>
      </c>
      <c r="K122" s="332">
        <v>0.61625</v>
      </c>
      <c r="L122" s="332">
        <v>0.82625</v>
      </c>
      <c r="M122" s="332">
        <v>0.811897</v>
      </c>
      <c r="N122" s="332">
        <v>3.02495424E10</v>
      </c>
      <c r="O122" s="332"/>
      <c r="P122" s="249">
        <f t="shared" si="26"/>
        <v>148811.8752</v>
      </c>
      <c r="Q122" s="249">
        <f t="shared" si="117"/>
        <v>27590.29343</v>
      </c>
      <c r="R122" s="249">
        <f t="shared" si="118"/>
        <v>133054.6098</v>
      </c>
      <c r="S122" s="249">
        <f t="shared" si="29"/>
        <v>-218969.2612</v>
      </c>
      <c r="T122" s="334"/>
      <c r="U122" s="252">
        <f t="shared" si="18"/>
        <v>1.287242252</v>
      </c>
      <c r="V122" s="280">
        <f t="shared" si="19"/>
        <v>231900.7381</v>
      </c>
      <c r="W122" s="249">
        <f t="shared" si="20"/>
        <v>12931.47683</v>
      </c>
      <c r="X122" s="280">
        <f t="shared" si="21"/>
        <v>309456.7785</v>
      </c>
      <c r="Y122" s="335">
        <f t="shared" si="22"/>
        <v>0.3094567785</v>
      </c>
      <c r="Z122" s="336">
        <f t="shared" si="23"/>
        <v>90487.51722</v>
      </c>
      <c r="AA122" s="335">
        <f t="shared" si="24"/>
        <v>0.09048751722</v>
      </c>
      <c r="AB122" s="337"/>
      <c r="AC122" s="338"/>
      <c r="AD122" s="338"/>
      <c r="AE122" s="338"/>
      <c r="AF122" s="338"/>
      <c r="AG122" s="338"/>
      <c r="AH122" s="338"/>
      <c r="AI122" s="338"/>
      <c r="AJ122" s="338"/>
      <c r="AK122" s="338"/>
      <c r="AL122" s="338"/>
      <c r="AM122" s="338"/>
      <c r="AN122" s="338"/>
      <c r="AO122" s="338"/>
      <c r="AP122" s="338"/>
      <c r="AQ122" s="338"/>
      <c r="AR122" s="338"/>
      <c r="AS122" s="338"/>
      <c r="AT122" s="338"/>
      <c r="AU122" s="338"/>
    </row>
    <row r="123" ht="19.5" customHeight="1">
      <c r="A123" s="271" t="s">
        <v>213</v>
      </c>
      <c r="B123" s="326">
        <v>28.5</v>
      </c>
      <c r="C123" s="327">
        <v>30.83</v>
      </c>
      <c r="D123" s="327">
        <v>26.84</v>
      </c>
      <c r="E123" s="327">
        <v>29.74</v>
      </c>
      <c r="F123" s="327">
        <v>25.949766</v>
      </c>
      <c r="G123" s="327">
        <v>2.9442387E9</v>
      </c>
      <c r="H123" s="329" t="s">
        <v>213</v>
      </c>
      <c r="I123" s="327">
        <v>0.791563</v>
      </c>
      <c r="J123" s="327">
        <v>0.911563</v>
      </c>
      <c r="K123" s="327">
        <v>0.697188</v>
      </c>
      <c r="L123" s="327">
        <v>0.840313</v>
      </c>
      <c r="M123" s="327">
        <v>0.825715</v>
      </c>
      <c r="N123" s="327">
        <v>2.20434048E10</v>
      </c>
      <c r="O123" s="327"/>
      <c r="P123" s="249">
        <f t="shared" si="26"/>
        <v>159445.5446</v>
      </c>
      <c r="Q123" s="249">
        <f t="shared" si="117"/>
        <v>31213.99025</v>
      </c>
      <c r="R123" s="249">
        <f t="shared" si="118"/>
        <v>133054.6098</v>
      </c>
      <c r="S123" s="249">
        <f t="shared" si="29"/>
        <v>-221548.2998</v>
      </c>
      <c r="T123" s="328">
        <f>(P123-P111)/P111</f>
        <v>-0.454249695</v>
      </c>
      <c r="U123" s="252">
        <f t="shared" si="18"/>
        <v>1.320254566</v>
      </c>
      <c r="V123" s="249">
        <f t="shared" si="19"/>
        <v>239344.3066</v>
      </c>
      <c r="W123" s="249">
        <f t="shared" si="20"/>
        <v>17796.00675</v>
      </c>
      <c r="X123" s="249">
        <f t="shared" si="21"/>
        <v>323714.1446</v>
      </c>
      <c r="Y123" s="253">
        <f t="shared" si="22"/>
        <v>0.3237141446</v>
      </c>
      <c r="Z123" s="323">
        <f t="shared" si="23"/>
        <v>102165.8448</v>
      </c>
      <c r="AA123" s="253">
        <f t="shared" si="24"/>
        <v>0.1021658448</v>
      </c>
      <c r="AB123" s="309"/>
      <c r="AC123" s="294"/>
      <c r="AD123" s="294"/>
      <c r="AE123" s="294"/>
      <c r="AF123" s="294"/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  <c r="AU123" s="294"/>
    </row>
    <row r="124" ht="19.5" customHeight="1">
      <c r="A124" s="271" t="s">
        <v>214</v>
      </c>
      <c r="B124" s="272">
        <v>29.75</v>
      </c>
      <c r="C124" s="273">
        <v>31.629999</v>
      </c>
      <c r="D124" s="273">
        <v>27.959999</v>
      </c>
      <c r="E124" s="273">
        <v>29.059999</v>
      </c>
      <c r="F124" s="273">
        <v>25.393248</v>
      </c>
      <c r="G124" s="273">
        <v>2.8295426E9</v>
      </c>
      <c r="H124" s="278" t="s">
        <v>214</v>
      </c>
      <c r="I124" s="273">
        <v>0.84625</v>
      </c>
      <c r="J124" s="273">
        <v>0.951563</v>
      </c>
      <c r="K124" s="273">
        <v>0.73875</v>
      </c>
      <c r="L124" s="273">
        <v>0.791563</v>
      </c>
      <c r="M124" s="273">
        <v>0.777812</v>
      </c>
      <c r="N124" s="273">
        <v>1.90438528E10</v>
      </c>
      <c r="O124" s="273"/>
      <c r="P124" s="249">
        <f t="shared" si="26"/>
        <v>166099.004</v>
      </c>
      <c r="Q124" s="249">
        <f>((Q123+R123)/2)*K124/K123</f>
        <v>87030.63469</v>
      </c>
      <c r="R124" s="249">
        <f>(Q123+R123)/2</f>
        <v>82134.30002</v>
      </c>
      <c r="S124" s="249">
        <f t="shared" si="29"/>
        <v>-224138.0844</v>
      </c>
      <c r="T124" s="277"/>
      <c r="U124" s="252">
        <f t="shared" si="18"/>
        <v>1.107501675</v>
      </c>
      <c r="V124" s="249">
        <f t="shared" si="19"/>
        <v>195118.2308</v>
      </c>
      <c r="W124" s="249">
        <f t="shared" si="20"/>
        <v>-29019.85362</v>
      </c>
      <c r="X124" s="249">
        <f t="shared" si="21"/>
        <v>335263.9387</v>
      </c>
      <c r="Y124" s="253">
        <f t="shared" si="22"/>
        <v>0.3352639387</v>
      </c>
      <c r="Z124" s="323">
        <f t="shared" si="23"/>
        <v>111125.8543</v>
      </c>
      <c r="AA124" s="253">
        <f t="shared" si="24"/>
        <v>0.1111258543</v>
      </c>
      <c r="AB124" s="309"/>
      <c r="AC124" s="294"/>
      <c r="AD124" s="294"/>
      <c r="AE124" s="294"/>
      <c r="AF124" s="294"/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  <c r="AU124" s="294"/>
    </row>
    <row r="125" ht="19.5" customHeight="1">
      <c r="A125" s="271" t="s">
        <v>215</v>
      </c>
      <c r="B125" s="272">
        <v>28.780001</v>
      </c>
      <c r="C125" s="273">
        <v>31.68</v>
      </c>
      <c r="D125" s="273">
        <v>27.389999</v>
      </c>
      <c r="E125" s="273">
        <v>27.530001</v>
      </c>
      <c r="F125" s="273">
        <v>24.056301</v>
      </c>
      <c r="G125" s="273">
        <v>3.3240742E9</v>
      </c>
      <c r="H125" s="278" t="s">
        <v>215</v>
      </c>
      <c r="I125" s="273">
        <v>0.776875</v>
      </c>
      <c r="J125" s="273">
        <v>0.940938</v>
      </c>
      <c r="K125" s="273">
        <v>0.6975</v>
      </c>
      <c r="L125" s="273">
        <v>0.70375</v>
      </c>
      <c r="M125" s="273">
        <v>0.691525</v>
      </c>
      <c r="N125" s="273">
        <v>2.3277392E10</v>
      </c>
      <c r="O125" s="273"/>
      <c r="P125" s="249">
        <f t="shared" si="26"/>
        <v>162712.8653</v>
      </c>
      <c r="Q125" s="249">
        <f t="shared" ref="Q125:Q135" si="119">Q124*K125/K124</f>
        <v>82171.05611</v>
      </c>
      <c r="R125" s="249">
        <f t="shared" ref="R125:R135" si="120">R124</f>
        <v>82134.30002</v>
      </c>
      <c r="S125" s="249">
        <f t="shared" si="29"/>
        <v>-226738.6598</v>
      </c>
      <c r="T125" s="277"/>
      <c r="U125" s="252">
        <f t="shared" si="18"/>
        <v>1.079865099</v>
      </c>
      <c r="V125" s="249">
        <f t="shared" si="19"/>
        <v>192747.9338</v>
      </c>
      <c r="W125" s="249">
        <f t="shared" si="20"/>
        <v>-33990.726</v>
      </c>
      <c r="X125" s="249">
        <f t="shared" si="21"/>
        <v>327018.2215</v>
      </c>
      <c r="Y125" s="253">
        <f t="shared" si="22"/>
        <v>0.3270182215</v>
      </c>
      <c r="Z125" s="323">
        <f t="shared" si="23"/>
        <v>100279.5617</v>
      </c>
      <c r="AA125" s="253">
        <f t="shared" si="24"/>
        <v>0.1002795617</v>
      </c>
      <c r="AB125" s="309"/>
      <c r="AC125" s="294"/>
      <c r="AD125" s="294"/>
      <c r="AE125" s="294"/>
      <c r="AF125" s="294"/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  <c r="AU125" s="294"/>
    </row>
    <row r="126" ht="22.5" customHeight="1">
      <c r="A126" s="271" t="s">
        <v>216</v>
      </c>
      <c r="B126" s="272">
        <v>27.120001</v>
      </c>
      <c r="C126" s="273">
        <v>31.459999</v>
      </c>
      <c r="D126" s="273">
        <v>25.629999</v>
      </c>
      <c r="E126" s="273">
        <v>30.32</v>
      </c>
      <c r="F126" s="273">
        <v>26.494261</v>
      </c>
      <c r="G126" s="273">
        <v>3.8051238E9</v>
      </c>
      <c r="H126" s="278" t="s">
        <v>216</v>
      </c>
      <c r="I126" s="273">
        <v>0.683438</v>
      </c>
      <c r="J126" s="273">
        <v>0.90625</v>
      </c>
      <c r="K126" s="273">
        <v>0.608125</v>
      </c>
      <c r="L126" s="273">
        <v>0.844063</v>
      </c>
      <c r="M126" s="273">
        <v>0.8294</v>
      </c>
      <c r="N126" s="273">
        <v>2.59328192E10</v>
      </c>
      <c r="O126" s="273"/>
      <c r="P126" s="249">
        <f t="shared" si="26"/>
        <v>152257.4198</v>
      </c>
      <c r="Q126" s="249">
        <f t="shared" si="119"/>
        <v>71641.96917</v>
      </c>
      <c r="R126" s="249">
        <f t="shared" si="120"/>
        <v>82134.30002</v>
      </c>
      <c r="S126" s="249">
        <f t="shared" si="29"/>
        <v>-229350.0708</v>
      </c>
      <c r="T126" s="277"/>
      <c r="U126" s="252">
        <f t="shared" si="18"/>
        <v>1.02198233</v>
      </c>
      <c r="V126" s="339">
        <f t="shared" si="19"/>
        <v>185429.1219</v>
      </c>
      <c r="W126" s="339">
        <f t="shared" si="20"/>
        <v>-43920.94897</v>
      </c>
      <c r="X126" s="339">
        <f t="shared" si="21"/>
        <v>306033.689</v>
      </c>
      <c r="Y126" s="340">
        <f t="shared" si="22"/>
        <v>0.306033689</v>
      </c>
      <c r="Z126" s="341">
        <f t="shared" si="23"/>
        <v>76683.61814</v>
      </c>
      <c r="AA126" s="340">
        <f t="shared" si="24"/>
        <v>0.07668361814</v>
      </c>
      <c r="AB126" s="309"/>
      <c r="AC126" s="294"/>
      <c r="AD126" s="294"/>
      <c r="AE126" s="294"/>
      <c r="AF126" s="294"/>
      <c r="AG126" s="294"/>
      <c r="AH126" s="294"/>
      <c r="AI126" s="294"/>
      <c r="AJ126" s="294"/>
      <c r="AK126" s="294"/>
      <c r="AL126" s="294"/>
      <c r="AM126" s="294"/>
      <c r="AN126" s="294"/>
      <c r="AO126" s="294"/>
      <c r="AP126" s="294"/>
      <c r="AQ126" s="294"/>
      <c r="AR126" s="294"/>
      <c r="AS126" s="294"/>
      <c r="AT126" s="294"/>
      <c r="AU126" s="294"/>
    </row>
    <row r="127" ht="19.5" customHeight="1">
      <c r="A127" s="271" t="s">
        <v>217</v>
      </c>
      <c r="B127" s="272">
        <v>29.940001</v>
      </c>
      <c r="C127" s="273">
        <v>34.900002</v>
      </c>
      <c r="D127" s="273">
        <v>29.790001</v>
      </c>
      <c r="E127" s="273">
        <v>34.279999</v>
      </c>
      <c r="F127" s="273">
        <v>30.00412</v>
      </c>
      <c r="G127" s="273">
        <v>2.9916321E9</v>
      </c>
      <c r="H127" s="278" t="s">
        <v>217</v>
      </c>
      <c r="I127" s="273">
        <v>0.820313</v>
      </c>
      <c r="J127" s="273">
        <v>1.105313</v>
      </c>
      <c r="K127" s="273">
        <v>0.8125</v>
      </c>
      <c r="L127" s="273">
        <v>1.06625</v>
      </c>
      <c r="M127" s="273">
        <v>1.047727</v>
      </c>
      <c r="N127" s="273">
        <v>1.79410016E10</v>
      </c>
      <c r="O127" s="273"/>
      <c r="P127" s="249">
        <f t="shared" si="26"/>
        <v>176970.303</v>
      </c>
      <c r="Q127" s="249">
        <f t="shared" si="119"/>
        <v>95718.97217</v>
      </c>
      <c r="R127" s="249">
        <f t="shared" si="120"/>
        <v>82134.30002</v>
      </c>
      <c r="S127" s="249">
        <f t="shared" si="29"/>
        <v>-231972.3628</v>
      </c>
      <c r="T127" s="277"/>
      <c r="U127" s="252">
        <f t="shared" si="18"/>
        <v>1.116963244</v>
      </c>
      <c r="V127" s="249">
        <f t="shared" si="19"/>
        <v>202728.1401</v>
      </c>
      <c r="W127" s="249">
        <f t="shared" si="20"/>
        <v>-29244.22271</v>
      </c>
      <c r="X127" s="249">
        <f t="shared" si="21"/>
        <v>354823.5752</v>
      </c>
      <c r="Y127" s="253">
        <f t="shared" si="22"/>
        <v>0.3548235752</v>
      </c>
      <c r="Z127" s="323">
        <f t="shared" si="23"/>
        <v>122851.2123</v>
      </c>
      <c r="AA127" s="253">
        <f t="shared" si="24"/>
        <v>0.1228512123</v>
      </c>
      <c r="AB127" s="309"/>
      <c r="AC127" s="294"/>
      <c r="AD127" s="294"/>
      <c r="AE127" s="294"/>
      <c r="AF127" s="294"/>
      <c r="AG127" s="294"/>
      <c r="AH127" s="294"/>
      <c r="AI127" s="294"/>
      <c r="AJ127" s="294"/>
      <c r="AK127" s="294"/>
      <c r="AL127" s="294"/>
      <c r="AM127" s="294"/>
      <c r="AN127" s="294"/>
      <c r="AO127" s="294"/>
      <c r="AP127" s="294"/>
      <c r="AQ127" s="294"/>
      <c r="AR127" s="294"/>
      <c r="AS127" s="294"/>
      <c r="AT127" s="294"/>
      <c r="AU127" s="294"/>
    </row>
    <row r="128" ht="19.5" customHeight="1">
      <c r="A128" s="271" t="s">
        <v>218</v>
      </c>
      <c r="B128" s="272">
        <v>34.27</v>
      </c>
      <c r="C128" s="273">
        <v>35.5</v>
      </c>
      <c r="D128" s="273">
        <v>32.959999</v>
      </c>
      <c r="E128" s="273">
        <v>35.380001</v>
      </c>
      <c r="F128" s="273">
        <v>30.966921</v>
      </c>
      <c r="G128" s="273">
        <v>2.7340762E9</v>
      </c>
      <c r="H128" s="278" t="s">
        <v>218</v>
      </c>
      <c r="I128" s="273">
        <v>1.0675</v>
      </c>
      <c r="J128" s="273">
        <v>1.132813</v>
      </c>
      <c r="K128" s="273">
        <v>0.985</v>
      </c>
      <c r="L128" s="273">
        <v>1.128125</v>
      </c>
      <c r="M128" s="273">
        <v>1.108527</v>
      </c>
      <c r="N128" s="273">
        <v>1.26884736E10</v>
      </c>
      <c r="O128" s="273"/>
      <c r="P128" s="249">
        <f t="shared" si="26"/>
        <v>195801.9743</v>
      </c>
      <c r="Q128" s="249">
        <f t="shared" si="119"/>
        <v>116040.8463</v>
      </c>
      <c r="R128" s="249">
        <f t="shared" si="120"/>
        <v>82134.30002</v>
      </c>
      <c r="S128" s="249">
        <f t="shared" si="29"/>
        <v>-234605.581</v>
      </c>
      <c r="T128" s="277"/>
      <c r="U128" s="252">
        <f t="shared" si="18"/>
        <v>1.184695919</v>
      </c>
      <c r="V128" s="249">
        <f t="shared" si="19"/>
        <v>215910.31</v>
      </c>
      <c r="W128" s="249">
        <f t="shared" si="20"/>
        <v>-18695.27099</v>
      </c>
      <c r="X128" s="249">
        <f t="shared" si="21"/>
        <v>393977.1205</v>
      </c>
      <c r="Y128" s="253">
        <f t="shared" si="22"/>
        <v>0.3939771205</v>
      </c>
      <c r="Z128" s="323">
        <f t="shared" si="23"/>
        <v>159371.5395</v>
      </c>
      <c r="AA128" s="253">
        <f t="shared" si="24"/>
        <v>0.1593715395</v>
      </c>
      <c r="AB128" s="309"/>
      <c r="AC128" s="294"/>
      <c r="AD128" s="294"/>
      <c r="AE128" s="294"/>
      <c r="AF128" s="294"/>
      <c r="AG128" s="294"/>
      <c r="AH128" s="294"/>
      <c r="AI128" s="294"/>
      <c r="AJ128" s="294"/>
      <c r="AK128" s="294"/>
      <c r="AL128" s="294"/>
      <c r="AM128" s="294"/>
      <c r="AN128" s="294"/>
      <c r="AO128" s="294"/>
      <c r="AP128" s="294"/>
      <c r="AQ128" s="294"/>
      <c r="AR128" s="294"/>
      <c r="AS128" s="294"/>
      <c r="AT128" s="294"/>
      <c r="AU128" s="294"/>
    </row>
    <row r="129" ht="19.5" customHeight="1">
      <c r="A129" s="271" t="s">
        <v>219</v>
      </c>
      <c r="B129" s="272">
        <v>35.759998</v>
      </c>
      <c r="C129" s="273">
        <v>37.23</v>
      </c>
      <c r="D129" s="273">
        <v>34.77</v>
      </c>
      <c r="E129" s="273">
        <v>36.380001</v>
      </c>
      <c r="F129" s="273">
        <v>31.842188</v>
      </c>
      <c r="G129" s="273">
        <v>2.511948E9</v>
      </c>
      <c r="H129" s="278" t="s">
        <v>219</v>
      </c>
      <c r="I129" s="273">
        <v>1.1525</v>
      </c>
      <c r="J129" s="273">
        <v>1.249375</v>
      </c>
      <c r="K129" s="273">
        <v>1.09</v>
      </c>
      <c r="L129" s="273">
        <v>1.190625</v>
      </c>
      <c r="M129" s="273">
        <v>1.169942</v>
      </c>
      <c r="N129" s="273">
        <v>1.22738016E10</v>
      </c>
      <c r="O129" s="273"/>
      <c r="P129" s="249">
        <f t="shared" si="26"/>
        <v>206554.4554</v>
      </c>
      <c r="Q129" s="249">
        <f t="shared" si="119"/>
        <v>128410.6827</v>
      </c>
      <c r="R129" s="249">
        <f t="shared" si="120"/>
        <v>82134.30002</v>
      </c>
      <c r="S129" s="249">
        <f t="shared" si="29"/>
        <v>-237249.7709</v>
      </c>
      <c r="T129" s="277"/>
      <c r="U129" s="252">
        <f t="shared" si="18"/>
        <v>1.216813632</v>
      </c>
      <c r="V129" s="249">
        <f t="shared" si="19"/>
        <v>223437.0468</v>
      </c>
      <c r="W129" s="249">
        <f t="shared" si="20"/>
        <v>-13812.72408</v>
      </c>
      <c r="X129" s="249">
        <f t="shared" si="21"/>
        <v>417099.4381</v>
      </c>
      <c r="Y129" s="253">
        <f t="shared" si="22"/>
        <v>0.4170994381</v>
      </c>
      <c r="Z129" s="323">
        <f t="shared" si="23"/>
        <v>179849.6672</v>
      </c>
      <c r="AA129" s="253">
        <f t="shared" si="24"/>
        <v>0.1798496672</v>
      </c>
      <c r="AB129" s="309"/>
      <c r="AC129" s="294"/>
      <c r="AD129" s="294"/>
      <c r="AE129" s="294"/>
      <c r="AF129" s="294"/>
      <c r="AG129" s="294"/>
      <c r="AH129" s="294"/>
      <c r="AI129" s="294"/>
      <c r="AJ129" s="294"/>
      <c r="AK129" s="294"/>
      <c r="AL129" s="294"/>
      <c r="AM129" s="294"/>
      <c r="AN129" s="294"/>
      <c r="AO129" s="294"/>
      <c r="AP129" s="294"/>
      <c r="AQ129" s="294"/>
      <c r="AR129" s="294"/>
      <c r="AS129" s="294"/>
      <c r="AT129" s="294"/>
      <c r="AU129" s="294"/>
    </row>
    <row r="130" ht="19.5" customHeight="1">
      <c r="A130" s="271" t="s">
        <v>220</v>
      </c>
      <c r="B130" s="272">
        <v>36.560001</v>
      </c>
      <c r="C130" s="273">
        <v>40.18</v>
      </c>
      <c r="D130" s="273">
        <v>34.299999</v>
      </c>
      <c r="E130" s="273">
        <v>39.450001</v>
      </c>
      <c r="F130" s="273">
        <v>34.571716</v>
      </c>
      <c r="G130" s="273">
        <v>2.5756078E9</v>
      </c>
      <c r="H130" s="278" t="s">
        <v>220</v>
      </c>
      <c r="I130" s="273">
        <v>1.201875</v>
      </c>
      <c r="J130" s="273">
        <v>1.446875</v>
      </c>
      <c r="K130" s="273">
        <v>1.05875</v>
      </c>
      <c r="L130" s="273">
        <v>1.393125</v>
      </c>
      <c r="M130" s="273">
        <v>1.368924</v>
      </c>
      <c r="N130" s="273">
        <v>9.5885504E9</v>
      </c>
      <c r="O130" s="273"/>
      <c r="P130" s="249">
        <f t="shared" si="26"/>
        <v>203762.3703</v>
      </c>
      <c r="Q130" s="249">
        <f t="shared" si="119"/>
        <v>124729.1837</v>
      </c>
      <c r="R130" s="249">
        <f t="shared" si="120"/>
        <v>82134.30002</v>
      </c>
      <c r="S130" s="249">
        <f t="shared" si="29"/>
        <v>-239904.9783</v>
      </c>
      <c r="T130" s="277"/>
      <c r="U130" s="252">
        <f t="shared" si="18"/>
        <v>1.191707952</v>
      </c>
      <c r="V130" s="249">
        <f t="shared" si="19"/>
        <v>221482.5872</v>
      </c>
      <c r="W130" s="249">
        <f t="shared" si="20"/>
        <v>-18422.39106</v>
      </c>
      <c r="X130" s="249">
        <f t="shared" si="21"/>
        <v>410625.854</v>
      </c>
      <c r="Y130" s="253">
        <f t="shared" si="22"/>
        <v>0.410625854</v>
      </c>
      <c r="Z130" s="323">
        <f t="shared" si="23"/>
        <v>170720.8758</v>
      </c>
      <c r="AA130" s="253">
        <f t="shared" si="24"/>
        <v>0.1707208758</v>
      </c>
      <c r="AB130" s="309"/>
      <c r="AC130" s="294"/>
      <c r="AD130" s="294"/>
      <c r="AE130" s="294"/>
      <c r="AF130" s="294"/>
      <c r="AG130" s="294"/>
      <c r="AH130" s="294"/>
      <c r="AI130" s="294"/>
      <c r="AJ130" s="294"/>
      <c r="AK130" s="294"/>
      <c r="AL130" s="294"/>
      <c r="AM130" s="294"/>
      <c r="AN130" s="294"/>
      <c r="AO130" s="294"/>
      <c r="AP130" s="294"/>
      <c r="AQ130" s="294"/>
      <c r="AR130" s="294"/>
      <c r="AS130" s="294"/>
      <c r="AT130" s="294"/>
      <c r="AU130" s="294"/>
    </row>
    <row r="131" ht="19.5" customHeight="1">
      <c r="A131" s="271" t="s">
        <v>221</v>
      </c>
      <c r="B131" s="272">
        <v>39.869999</v>
      </c>
      <c r="C131" s="273">
        <v>41.080002</v>
      </c>
      <c r="D131" s="273">
        <v>38.459999</v>
      </c>
      <c r="E131" s="273">
        <v>40.029999</v>
      </c>
      <c r="F131" s="273">
        <v>35.079987</v>
      </c>
      <c r="G131" s="273">
        <v>2.2481495E9</v>
      </c>
      <c r="H131" s="278" t="s">
        <v>221</v>
      </c>
      <c r="I131" s="273">
        <v>1.425938</v>
      </c>
      <c r="J131" s="273">
        <v>1.5075</v>
      </c>
      <c r="K131" s="273">
        <v>1.322813</v>
      </c>
      <c r="L131" s="273">
        <v>1.430313</v>
      </c>
      <c r="M131" s="273">
        <v>1.405466</v>
      </c>
      <c r="N131" s="273">
        <v>7.6431936E9</v>
      </c>
      <c r="O131" s="273"/>
      <c r="P131" s="249">
        <f t="shared" si="26"/>
        <v>228475.2416</v>
      </c>
      <c r="Q131" s="249">
        <f t="shared" si="119"/>
        <v>155837.9086</v>
      </c>
      <c r="R131" s="249">
        <f t="shared" si="120"/>
        <v>82134.30002</v>
      </c>
      <c r="S131" s="249">
        <f t="shared" si="29"/>
        <v>-242571.249</v>
      </c>
      <c r="T131" s="277"/>
      <c r="U131" s="252">
        <f t="shared" si="18"/>
        <v>1.280487868</v>
      </c>
      <c r="V131" s="249">
        <f t="shared" si="19"/>
        <v>238781.5971</v>
      </c>
      <c r="W131" s="249">
        <f t="shared" si="20"/>
        <v>-3789.651903</v>
      </c>
      <c r="X131" s="249">
        <f t="shared" si="21"/>
        <v>466447.4502</v>
      </c>
      <c r="Y131" s="253">
        <f t="shared" si="22"/>
        <v>0.4664474502</v>
      </c>
      <c r="Z131" s="323">
        <f t="shared" si="23"/>
        <v>223876.2012</v>
      </c>
      <c r="AA131" s="253">
        <f t="shared" si="24"/>
        <v>0.2238762012</v>
      </c>
      <c r="AB131" s="309"/>
      <c r="AC131" s="294"/>
      <c r="AD131" s="294"/>
      <c r="AE131" s="294"/>
      <c r="AF131" s="294"/>
      <c r="AG131" s="294"/>
      <c r="AH131" s="294"/>
      <c r="AI131" s="294"/>
      <c r="AJ131" s="294"/>
      <c r="AK131" s="294"/>
      <c r="AL131" s="294"/>
      <c r="AM131" s="294"/>
      <c r="AN131" s="294"/>
      <c r="AO131" s="294"/>
      <c r="AP131" s="294"/>
      <c r="AQ131" s="294"/>
      <c r="AR131" s="294"/>
      <c r="AS131" s="294"/>
      <c r="AT131" s="294"/>
      <c r="AU131" s="294"/>
    </row>
    <row r="132" ht="19.5" customHeight="1">
      <c r="A132" s="271" t="s">
        <v>222</v>
      </c>
      <c r="B132" s="272">
        <v>39.889999</v>
      </c>
      <c r="C132" s="273">
        <v>43.169998</v>
      </c>
      <c r="D132" s="273">
        <v>39.02</v>
      </c>
      <c r="E132" s="273">
        <v>42.25</v>
      </c>
      <c r="F132" s="273">
        <v>37.025475</v>
      </c>
      <c r="G132" s="273">
        <v>2.1147749E9</v>
      </c>
      <c r="H132" s="278" t="s">
        <v>222</v>
      </c>
      <c r="I132" s="273">
        <v>1.420313</v>
      </c>
      <c r="J132" s="273">
        <v>1.664688</v>
      </c>
      <c r="K132" s="273">
        <v>1.36</v>
      </c>
      <c r="L132" s="273">
        <v>1.592813</v>
      </c>
      <c r="M132" s="273">
        <v>1.565143</v>
      </c>
      <c r="N132" s="273">
        <v>6.6059104E9</v>
      </c>
      <c r="O132" s="273"/>
      <c r="P132" s="249">
        <f t="shared" si="26"/>
        <v>231801.9802</v>
      </c>
      <c r="Q132" s="249">
        <f t="shared" si="119"/>
        <v>160218.8334</v>
      </c>
      <c r="R132" s="249">
        <f t="shared" si="120"/>
        <v>82134.30002</v>
      </c>
      <c r="S132" s="249">
        <f t="shared" si="29"/>
        <v>-245248.6292</v>
      </c>
      <c r="T132" s="277"/>
      <c r="U132" s="252">
        <f t="shared" si="18"/>
        <v>1.280073537</v>
      </c>
      <c r="V132" s="249">
        <f t="shared" si="19"/>
        <v>241110.3142</v>
      </c>
      <c r="W132" s="249">
        <f t="shared" si="20"/>
        <v>-4138.315077</v>
      </c>
      <c r="X132" s="249">
        <f t="shared" si="21"/>
        <v>474155.1136</v>
      </c>
      <c r="Y132" s="253">
        <f t="shared" si="22"/>
        <v>0.4741551136</v>
      </c>
      <c r="Z132" s="323">
        <f t="shared" si="23"/>
        <v>228906.4844</v>
      </c>
      <c r="AA132" s="253">
        <f t="shared" si="24"/>
        <v>0.2289064844</v>
      </c>
      <c r="AB132" s="309"/>
      <c r="AC132" s="294"/>
      <c r="AD132" s="294"/>
      <c r="AE132" s="294"/>
      <c r="AF132" s="294"/>
      <c r="AG132" s="294"/>
      <c r="AH132" s="294"/>
      <c r="AI132" s="294"/>
      <c r="AJ132" s="294"/>
      <c r="AK132" s="294"/>
      <c r="AL132" s="294"/>
      <c r="AM132" s="294"/>
      <c r="AN132" s="294"/>
      <c r="AO132" s="294"/>
      <c r="AP132" s="294"/>
      <c r="AQ132" s="294"/>
      <c r="AR132" s="294"/>
      <c r="AS132" s="294"/>
      <c r="AT132" s="294"/>
      <c r="AU132" s="294"/>
    </row>
    <row r="133" ht="19.5" customHeight="1">
      <c r="A133" s="271" t="s">
        <v>223</v>
      </c>
      <c r="B133" s="272">
        <v>42.099998</v>
      </c>
      <c r="C133" s="273">
        <v>43.82</v>
      </c>
      <c r="D133" s="273">
        <v>40.720001</v>
      </c>
      <c r="E133" s="273">
        <v>40.959999</v>
      </c>
      <c r="F133" s="273">
        <v>35.929726</v>
      </c>
      <c r="G133" s="273">
        <v>2.2910659E9</v>
      </c>
      <c r="H133" s="278" t="s">
        <v>223</v>
      </c>
      <c r="I133" s="273">
        <v>1.582188</v>
      </c>
      <c r="J133" s="273">
        <v>1.70875</v>
      </c>
      <c r="K133" s="273">
        <v>1.478438</v>
      </c>
      <c r="L133" s="273">
        <v>1.490625</v>
      </c>
      <c r="M133" s="273">
        <v>1.46473</v>
      </c>
      <c r="N133" s="273">
        <v>7.4376E9</v>
      </c>
      <c r="O133" s="273"/>
      <c r="P133" s="249">
        <f t="shared" si="26"/>
        <v>241900.996</v>
      </c>
      <c r="Q133" s="249">
        <f t="shared" si="119"/>
        <v>174171.7733</v>
      </c>
      <c r="R133" s="249">
        <f t="shared" si="120"/>
        <v>82134.30002</v>
      </c>
      <c r="S133" s="249">
        <f t="shared" si="29"/>
        <v>-247937.1652</v>
      </c>
      <c r="T133" s="277"/>
      <c r="U133" s="252">
        <f t="shared" si="18"/>
        <v>1.306925066</v>
      </c>
      <c r="V133" s="249">
        <f t="shared" si="19"/>
        <v>248179.6252</v>
      </c>
      <c r="W133" s="249">
        <f t="shared" si="20"/>
        <v>242.4600567</v>
      </c>
      <c r="X133" s="249">
        <f t="shared" si="21"/>
        <v>498207.0693</v>
      </c>
      <c r="Y133" s="253">
        <f t="shared" si="22"/>
        <v>0.4982070693</v>
      </c>
      <c r="Z133" s="323">
        <f t="shared" si="23"/>
        <v>250269.9041</v>
      </c>
      <c r="AA133" s="253">
        <f t="shared" si="24"/>
        <v>0.2502699041</v>
      </c>
      <c r="AB133" s="309"/>
      <c r="AC133" s="294"/>
      <c r="AD133" s="294"/>
      <c r="AE133" s="294"/>
      <c r="AF133" s="294"/>
      <c r="AG133" s="294"/>
      <c r="AH133" s="294"/>
      <c r="AI133" s="294"/>
      <c r="AJ133" s="294"/>
      <c r="AK133" s="294"/>
      <c r="AL133" s="294"/>
      <c r="AM133" s="294"/>
      <c r="AN133" s="294"/>
      <c r="AO133" s="294"/>
      <c r="AP133" s="294"/>
      <c r="AQ133" s="294"/>
      <c r="AR133" s="294"/>
      <c r="AS133" s="294"/>
      <c r="AT133" s="294"/>
      <c r="AU133" s="294"/>
    </row>
    <row r="134" ht="19.5" customHeight="1">
      <c r="A134" s="271" t="s">
        <v>224</v>
      </c>
      <c r="B134" s="272">
        <v>41.0</v>
      </c>
      <c r="C134" s="273">
        <v>44.650002</v>
      </c>
      <c r="D134" s="273">
        <v>40.639999</v>
      </c>
      <c r="E134" s="273">
        <v>43.560001</v>
      </c>
      <c r="F134" s="273">
        <v>38.210426</v>
      </c>
      <c r="G134" s="273">
        <v>1.8079224E9</v>
      </c>
      <c r="H134" s="278" t="s">
        <v>224</v>
      </c>
      <c r="I134" s="273">
        <v>1.494063</v>
      </c>
      <c r="J134" s="273">
        <v>1.76875</v>
      </c>
      <c r="K134" s="273">
        <v>1.467813</v>
      </c>
      <c r="L134" s="273">
        <v>1.67875</v>
      </c>
      <c r="M134" s="273">
        <v>1.649587</v>
      </c>
      <c r="N134" s="273">
        <v>5.7410208E9</v>
      </c>
      <c r="O134" s="273"/>
      <c r="P134" s="249">
        <f t="shared" si="26"/>
        <v>241425.7366</v>
      </c>
      <c r="Q134" s="249">
        <f t="shared" si="119"/>
        <v>172920.0636</v>
      </c>
      <c r="R134" s="249">
        <f t="shared" si="120"/>
        <v>82134.30002</v>
      </c>
      <c r="S134" s="249">
        <f t="shared" si="29"/>
        <v>-250636.9034</v>
      </c>
      <c r="T134" s="277"/>
      <c r="U134" s="252">
        <f t="shared" si="18"/>
        <v>1.290951302</v>
      </c>
      <c r="V134" s="249">
        <f t="shared" si="19"/>
        <v>247846.9437</v>
      </c>
      <c r="W134" s="249">
        <f t="shared" si="20"/>
        <v>-2789.959716</v>
      </c>
      <c r="X134" s="249">
        <f t="shared" si="21"/>
        <v>496480.1003</v>
      </c>
      <c r="Y134" s="253">
        <f t="shared" si="22"/>
        <v>0.4964801003</v>
      </c>
      <c r="Z134" s="323">
        <f t="shared" si="23"/>
        <v>245843.1969</v>
      </c>
      <c r="AA134" s="253">
        <f t="shared" si="24"/>
        <v>0.2458431969</v>
      </c>
      <c r="AB134" s="309"/>
      <c r="AC134" s="294"/>
      <c r="AD134" s="294"/>
      <c r="AE134" s="294"/>
      <c r="AF134" s="294"/>
      <c r="AG134" s="294"/>
      <c r="AH134" s="294"/>
      <c r="AI134" s="294"/>
      <c r="AJ134" s="294"/>
      <c r="AK134" s="294"/>
      <c r="AL134" s="294"/>
      <c r="AM134" s="294"/>
      <c r="AN134" s="294"/>
      <c r="AO134" s="294"/>
      <c r="AP134" s="294"/>
      <c r="AQ134" s="294"/>
      <c r="AR134" s="294"/>
      <c r="AS134" s="294"/>
      <c r="AT134" s="294"/>
      <c r="AU134" s="294"/>
    </row>
    <row r="135" ht="19.5" customHeight="1">
      <c r="A135" s="271" t="s">
        <v>225</v>
      </c>
      <c r="B135" s="326">
        <v>43.889999</v>
      </c>
      <c r="C135" s="327">
        <v>46.299999</v>
      </c>
      <c r="D135" s="327">
        <v>43.32</v>
      </c>
      <c r="E135" s="327">
        <v>45.75</v>
      </c>
      <c r="F135" s="327">
        <v>40.13147</v>
      </c>
      <c r="G135" s="327">
        <v>1.5240367E9</v>
      </c>
      <c r="H135" s="329" t="s">
        <v>225</v>
      </c>
      <c r="I135" s="327">
        <v>1.705313</v>
      </c>
      <c r="J135" s="327">
        <v>1.900625</v>
      </c>
      <c r="K135" s="327">
        <v>1.657813</v>
      </c>
      <c r="L135" s="327">
        <v>1.85875</v>
      </c>
      <c r="M135" s="327">
        <v>1.82646</v>
      </c>
      <c r="N135" s="327">
        <v>4.1595232E9</v>
      </c>
      <c r="O135" s="327"/>
      <c r="P135" s="249">
        <f t="shared" si="26"/>
        <v>257346.5347</v>
      </c>
      <c r="Q135" s="249">
        <f t="shared" si="119"/>
        <v>195303.5771</v>
      </c>
      <c r="R135" s="249">
        <f t="shared" si="120"/>
        <v>82134.30002</v>
      </c>
      <c r="S135" s="249">
        <f t="shared" si="29"/>
        <v>-253347.8905</v>
      </c>
      <c r="T135" s="328">
        <f>(P135-P123)/P123</f>
        <v>0.6140089419</v>
      </c>
      <c r="U135" s="252">
        <f t="shared" si="18"/>
        <v>1.339978928</v>
      </c>
      <c r="V135" s="249">
        <f t="shared" si="19"/>
        <v>258991.5023</v>
      </c>
      <c r="W135" s="249">
        <f t="shared" si="20"/>
        <v>5643.611801</v>
      </c>
      <c r="X135" s="249">
        <f t="shared" si="21"/>
        <v>534784.4118</v>
      </c>
      <c r="Y135" s="253">
        <f t="shared" si="22"/>
        <v>0.5347844118</v>
      </c>
      <c r="Z135" s="323">
        <f t="shared" si="23"/>
        <v>281436.5213</v>
      </c>
      <c r="AA135" s="253">
        <f t="shared" si="24"/>
        <v>0.2814365213</v>
      </c>
      <c r="AB135" s="309"/>
      <c r="AC135" s="294"/>
      <c r="AD135" s="294"/>
      <c r="AE135" s="294"/>
      <c r="AF135" s="294"/>
      <c r="AG135" s="294"/>
      <c r="AH135" s="294"/>
      <c r="AI135" s="294"/>
      <c r="AJ135" s="294"/>
      <c r="AK135" s="294"/>
      <c r="AL135" s="294"/>
      <c r="AM135" s="294"/>
      <c r="AN135" s="294"/>
      <c r="AO135" s="294"/>
      <c r="AP135" s="294"/>
      <c r="AQ135" s="294"/>
      <c r="AR135" s="294"/>
      <c r="AS135" s="294"/>
      <c r="AT135" s="294"/>
      <c r="AU135" s="294"/>
    </row>
    <row r="136" ht="19.5" customHeight="1">
      <c r="A136" s="271" t="s">
        <v>226</v>
      </c>
      <c r="B136" s="272">
        <v>46.330002</v>
      </c>
      <c r="C136" s="273">
        <v>46.639999</v>
      </c>
      <c r="D136" s="273">
        <v>42.630001</v>
      </c>
      <c r="E136" s="273">
        <v>42.790001</v>
      </c>
      <c r="F136" s="273">
        <v>37.597622</v>
      </c>
      <c r="G136" s="273">
        <v>2.3821525E9</v>
      </c>
      <c r="H136" s="278" t="s">
        <v>226</v>
      </c>
      <c r="I136" s="273">
        <v>1.900938</v>
      </c>
      <c r="J136" s="273">
        <v>1.928125</v>
      </c>
      <c r="K136" s="273">
        <v>1.604375</v>
      </c>
      <c r="L136" s="273">
        <v>1.616875</v>
      </c>
      <c r="M136" s="273">
        <v>1.588787</v>
      </c>
      <c r="N136" s="273">
        <v>5.4047488E9</v>
      </c>
      <c r="O136" s="273"/>
      <c r="P136" s="249">
        <f t="shared" si="26"/>
        <v>253247.5307</v>
      </c>
      <c r="Q136" s="249">
        <f>((Q135+R135)/2)*K136/K135</f>
        <v>134247.4676</v>
      </c>
      <c r="R136" s="249">
        <f>(Q135+R135)/2</f>
        <v>138718.9386</v>
      </c>
      <c r="S136" s="249">
        <f t="shared" si="29"/>
        <v>-256070.1734</v>
      </c>
      <c r="T136" s="277"/>
      <c r="U136" s="252">
        <f t="shared" si="18"/>
        <v>1.530699433</v>
      </c>
      <c r="V136" s="249">
        <f t="shared" si="19"/>
        <v>310443.4525</v>
      </c>
      <c r="W136" s="249">
        <f t="shared" si="20"/>
        <v>54373.27916</v>
      </c>
      <c r="X136" s="249">
        <f t="shared" si="21"/>
        <v>526213.9369</v>
      </c>
      <c r="Y136" s="253">
        <f t="shared" si="22"/>
        <v>0.5262139369</v>
      </c>
      <c r="Z136" s="323">
        <f t="shared" si="23"/>
        <v>270143.7635</v>
      </c>
      <c r="AA136" s="253">
        <f t="shared" si="24"/>
        <v>0.2701437635</v>
      </c>
      <c r="AB136" s="309"/>
      <c r="AC136" s="294"/>
      <c r="AD136" s="294"/>
      <c r="AE136" s="294"/>
      <c r="AF136" s="294"/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  <c r="AU136" s="294"/>
    </row>
    <row r="137" ht="19.5" customHeight="1">
      <c r="A137" s="271" t="s">
        <v>227</v>
      </c>
      <c r="B137" s="272">
        <v>42.900002</v>
      </c>
      <c r="C137" s="273">
        <v>45.049999</v>
      </c>
      <c r="D137" s="273">
        <v>42.119999</v>
      </c>
      <c r="E137" s="273">
        <v>44.759998</v>
      </c>
      <c r="F137" s="273">
        <v>39.328568</v>
      </c>
      <c r="G137" s="273">
        <v>1.9321764E9</v>
      </c>
      <c r="H137" s="278" t="s">
        <v>227</v>
      </c>
      <c r="I137" s="273">
        <v>1.625625</v>
      </c>
      <c r="J137" s="273">
        <v>1.7875</v>
      </c>
      <c r="K137" s="273">
        <v>1.564063</v>
      </c>
      <c r="L137" s="273">
        <v>1.765</v>
      </c>
      <c r="M137" s="273">
        <v>1.734339</v>
      </c>
      <c r="N137" s="273">
        <v>5.1140704E9</v>
      </c>
      <c r="O137" s="273"/>
      <c r="P137" s="249">
        <f t="shared" si="26"/>
        <v>250217.8158</v>
      </c>
      <c r="Q137" s="249">
        <f t="shared" ref="Q137:Q147" si="121">Q136*K137/K136</f>
        <v>130874.3261</v>
      </c>
      <c r="R137" s="249">
        <f t="shared" ref="R137:R147" si="122">R136</f>
        <v>138718.9386</v>
      </c>
      <c r="S137" s="249">
        <f t="shared" si="29"/>
        <v>-258803.7991</v>
      </c>
      <c r="T137" s="277"/>
      <c r="U137" s="252">
        <f t="shared" si="18"/>
        <v>1.502824749</v>
      </c>
      <c r="V137" s="249">
        <f t="shared" si="19"/>
        <v>308322.6521</v>
      </c>
      <c r="W137" s="249">
        <f t="shared" si="20"/>
        <v>49518.85304</v>
      </c>
      <c r="X137" s="249">
        <f t="shared" si="21"/>
        <v>519811.0805</v>
      </c>
      <c r="Y137" s="253">
        <f t="shared" si="22"/>
        <v>0.5198110805</v>
      </c>
      <c r="Z137" s="323">
        <f t="shared" si="23"/>
        <v>261007.2815</v>
      </c>
      <c r="AA137" s="253">
        <f t="shared" si="24"/>
        <v>0.2610072815</v>
      </c>
      <c r="AB137" s="309"/>
      <c r="AC137" s="294"/>
      <c r="AD137" s="294"/>
      <c r="AE137" s="294"/>
      <c r="AF137" s="294"/>
      <c r="AG137" s="294"/>
      <c r="AH137" s="294"/>
      <c r="AI137" s="294"/>
      <c r="AJ137" s="294"/>
      <c r="AK137" s="294"/>
      <c r="AL137" s="294"/>
      <c r="AM137" s="294"/>
      <c r="AN137" s="294"/>
      <c r="AO137" s="294"/>
      <c r="AP137" s="294"/>
      <c r="AQ137" s="294"/>
      <c r="AR137" s="294"/>
      <c r="AS137" s="294"/>
      <c r="AT137" s="294"/>
      <c r="AU137" s="294"/>
    </row>
    <row r="138" ht="19.5" customHeight="1">
      <c r="A138" s="271" t="s">
        <v>228</v>
      </c>
      <c r="B138" s="272">
        <v>44.959999</v>
      </c>
      <c r="C138" s="273">
        <v>48.599998</v>
      </c>
      <c r="D138" s="273">
        <v>44.950001</v>
      </c>
      <c r="E138" s="273">
        <v>48.16</v>
      </c>
      <c r="F138" s="273">
        <v>42.31601</v>
      </c>
      <c r="G138" s="273">
        <v>1.6236069E9</v>
      </c>
      <c r="H138" s="278" t="s">
        <v>228</v>
      </c>
      <c r="I138" s="273">
        <v>1.778125</v>
      </c>
      <c r="J138" s="273">
        <v>2.080313</v>
      </c>
      <c r="K138" s="273">
        <v>1.778125</v>
      </c>
      <c r="L138" s="273">
        <v>2.045</v>
      </c>
      <c r="M138" s="273">
        <v>2.009475</v>
      </c>
      <c r="N138" s="273">
        <v>4.287104E9</v>
      </c>
      <c r="O138" s="273"/>
      <c r="P138" s="249">
        <f t="shared" si="26"/>
        <v>267029.7089</v>
      </c>
      <c r="Q138" s="249">
        <f t="shared" si="121"/>
        <v>148786.1494</v>
      </c>
      <c r="R138" s="249">
        <f t="shared" si="122"/>
        <v>138718.9386</v>
      </c>
      <c r="S138" s="249">
        <f t="shared" si="29"/>
        <v>-261548.8149</v>
      </c>
      <c r="T138" s="277"/>
      <c r="U138" s="252">
        <f t="shared" si="18"/>
        <v>1.551330476</v>
      </c>
      <c r="V138" s="249">
        <f t="shared" si="19"/>
        <v>320090.9773</v>
      </c>
      <c r="W138" s="249">
        <f t="shared" si="20"/>
        <v>58542.16236</v>
      </c>
      <c r="X138" s="249">
        <f t="shared" si="21"/>
        <v>554534.7968</v>
      </c>
      <c r="Y138" s="253">
        <f t="shared" si="22"/>
        <v>0.5545347968</v>
      </c>
      <c r="Z138" s="323">
        <f t="shared" si="23"/>
        <v>292985.9819</v>
      </c>
      <c r="AA138" s="253">
        <f t="shared" si="24"/>
        <v>0.2929859819</v>
      </c>
      <c r="AB138" s="309"/>
      <c r="AC138" s="294"/>
      <c r="AD138" s="294"/>
      <c r="AE138" s="294"/>
      <c r="AF138" s="294"/>
      <c r="AG138" s="294"/>
      <c r="AH138" s="294"/>
      <c r="AI138" s="294"/>
      <c r="AJ138" s="294"/>
      <c r="AK138" s="294"/>
      <c r="AL138" s="294"/>
      <c r="AM138" s="294"/>
      <c r="AN138" s="294"/>
      <c r="AO138" s="294"/>
      <c r="AP138" s="294"/>
      <c r="AQ138" s="294"/>
      <c r="AR138" s="294"/>
      <c r="AS138" s="294"/>
      <c r="AT138" s="294"/>
      <c r="AU138" s="294"/>
    </row>
    <row r="139" ht="19.5" customHeight="1">
      <c r="A139" s="271" t="s">
        <v>229</v>
      </c>
      <c r="B139" s="272">
        <v>48.360001</v>
      </c>
      <c r="C139" s="273">
        <v>50.650002</v>
      </c>
      <c r="D139" s="273">
        <v>47.790001</v>
      </c>
      <c r="E139" s="273">
        <v>49.240002</v>
      </c>
      <c r="F139" s="273">
        <v>43.311127</v>
      </c>
      <c r="G139" s="273">
        <v>1.7014575E9</v>
      </c>
      <c r="H139" s="278" t="s">
        <v>229</v>
      </c>
      <c r="I139" s="273">
        <v>2.058438</v>
      </c>
      <c r="J139" s="273">
        <v>2.255938</v>
      </c>
      <c r="K139" s="273">
        <v>2.010938</v>
      </c>
      <c r="L139" s="273">
        <v>2.13125</v>
      </c>
      <c r="M139" s="273">
        <v>2.094226</v>
      </c>
      <c r="N139" s="273">
        <v>5.2115232E9</v>
      </c>
      <c r="O139" s="273"/>
      <c r="P139" s="249">
        <f t="shared" si="26"/>
        <v>283900.996</v>
      </c>
      <c r="Q139" s="249">
        <f t="shared" si="121"/>
        <v>168266.9788</v>
      </c>
      <c r="R139" s="249">
        <f t="shared" si="122"/>
        <v>138718.9386</v>
      </c>
      <c r="S139" s="249">
        <f t="shared" si="29"/>
        <v>-264305.2683</v>
      </c>
      <c r="T139" s="277"/>
      <c r="U139" s="252">
        <f t="shared" si="18"/>
        <v>1.598984149</v>
      </c>
      <c r="V139" s="249">
        <f t="shared" si="19"/>
        <v>331900.8783</v>
      </c>
      <c r="W139" s="249">
        <f t="shared" si="20"/>
        <v>67595.60995</v>
      </c>
      <c r="X139" s="249">
        <f t="shared" si="21"/>
        <v>590886.9134</v>
      </c>
      <c r="Y139" s="253">
        <f t="shared" si="22"/>
        <v>0.5908869134</v>
      </c>
      <c r="Z139" s="323">
        <f t="shared" si="23"/>
        <v>326581.6451</v>
      </c>
      <c r="AA139" s="253">
        <f t="shared" si="24"/>
        <v>0.3265816451</v>
      </c>
      <c r="AB139" s="309"/>
      <c r="AC139" s="294"/>
      <c r="AD139" s="294"/>
      <c r="AE139" s="294"/>
      <c r="AF139" s="294"/>
      <c r="AG139" s="294"/>
      <c r="AH139" s="294"/>
      <c r="AI139" s="294"/>
      <c r="AJ139" s="294"/>
      <c r="AK139" s="294"/>
      <c r="AL139" s="294"/>
      <c r="AM139" s="294"/>
      <c r="AN139" s="294"/>
      <c r="AO139" s="294"/>
      <c r="AP139" s="294"/>
      <c r="AQ139" s="294"/>
      <c r="AR139" s="294"/>
      <c r="AS139" s="294"/>
      <c r="AT139" s="294"/>
      <c r="AU139" s="294"/>
    </row>
    <row r="140" ht="19.5" customHeight="1">
      <c r="A140" s="271" t="s">
        <v>230</v>
      </c>
      <c r="B140" s="272">
        <v>49.450001</v>
      </c>
      <c r="C140" s="273">
        <v>50.169998</v>
      </c>
      <c r="D140" s="273">
        <v>42.639999</v>
      </c>
      <c r="E140" s="273">
        <v>45.599998</v>
      </c>
      <c r="F140" s="273">
        <v>40.109406</v>
      </c>
      <c r="G140" s="273">
        <v>2.9522281E9</v>
      </c>
      <c r="H140" s="278" t="s">
        <v>230</v>
      </c>
      <c r="I140" s="273">
        <v>2.145625</v>
      </c>
      <c r="J140" s="273">
        <v>2.209063</v>
      </c>
      <c r="K140" s="273">
        <v>1.504375</v>
      </c>
      <c r="L140" s="273">
        <v>1.805938</v>
      </c>
      <c r="M140" s="273">
        <v>1.774566</v>
      </c>
      <c r="N140" s="273">
        <v>7.4423808E9</v>
      </c>
      <c r="O140" s="273"/>
      <c r="P140" s="249">
        <f t="shared" si="26"/>
        <v>253306.9248</v>
      </c>
      <c r="Q140" s="249">
        <f t="shared" si="121"/>
        <v>125879.881</v>
      </c>
      <c r="R140" s="249">
        <f t="shared" si="122"/>
        <v>138718.9386</v>
      </c>
      <c r="S140" s="249">
        <f t="shared" si="29"/>
        <v>-267073.2069</v>
      </c>
      <c r="T140" s="277"/>
      <c r="U140" s="252">
        <f t="shared" si="18"/>
        <v>1.467859198</v>
      </c>
      <c r="V140" s="249">
        <f t="shared" si="19"/>
        <v>310485.0284</v>
      </c>
      <c r="W140" s="249">
        <f t="shared" si="20"/>
        <v>43411.82143</v>
      </c>
      <c r="X140" s="249">
        <f t="shared" si="21"/>
        <v>517905.7443</v>
      </c>
      <c r="Y140" s="253">
        <f t="shared" si="22"/>
        <v>0.5179057443</v>
      </c>
      <c r="Z140" s="323">
        <f t="shared" si="23"/>
        <v>250832.5374</v>
      </c>
      <c r="AA140" s="253">
        <f t="shared" si="24"/>
        <v>0.2508325374</v>
      </c>
      <c r="AB140" s="309"/>
      <c r="AC140" s="294"/>
      <c r="AD140" s="294"/>
      <c r="AE140" s="294"/>
      <c r="AF140" s="294"/>
      <c r="AG140" s="294"/>
      <c r="AH140" s="294"/>
      <c r="AI140" s="294"/>
      <c r="AJ140" s="294"/>
      <c r="AK140" s="294"/>
      <c r="AL140" s="294"/>
      <c r="AM140" s="294"/>
      <c r="AN140" s="294"/>
      <c r="AO140" s="294"/>
      <c r="AP140" s="294"/>
      <c r="AQ140" s="294"/>
      <c r="AR140" s="294"/>
      <c r="AS140" s="294"/>
      <c r="AT140" s="294"/>
      <c r="AU140" s="294"/>
    </row>
    <row r="141" ht="19.5" customHeight="1">
      <c r="A141" s="271" t="s">
        <v>231</v>
      </c>
      <c r="B141" s="272">
        <v>45.43</v>
      </c>
      <c r="C141" s="273">
        <v>47.68</v>
      </c>
      <c r="D141" s="273">
        <v>42.639999</v>
      </c>
      <c r="E141" s="273">
        <v>42.709999</v>
      </c>
      <c r="F141" s="273">
        <v>37.567379</v>
      </c>
      <c r="G141" s="273">
        <v>2.0580886E9</v>
      </c>
      <c r="H141" s="278" t="s">
        <v>231</v>
      </c>
      <c r="I141" s="273">
        <v>1.795313</v>
      </c>
      <c r="J141" s="273">
        <v>1.973125</v>
      </c>
      <c r="K141" s="273">
        <v>1.573438</v>
      </c>
      <c r="L141" s="273">
        <v>1.58125</v>
      </c>
      <c r="M141" s="273">
        <v>1.553781</v>
      </c>
      <c r="N141" s="273">
        <v>5.6234048E9</v>
      </c>
      <c r="O141" s="273"/>
      <c r="P141" s="249">
        <f t="shared" si="26"/>
        <v>253306.9248</v>
      </c>
      <c r="Q141" s="249">
        <f t="shared" si="121"/>
        <v>131658.7874</v>
      </c>
      <c r="R141" s="249">
        <f t="shared" si="122"/>
        <v>138718.9386</v>
      </c>
      <c r="S141" s="249">
        <f t="shared" si="29"/>
        <v>-269852.6786</v>
      </c>
      <c r="T141" s="277"/>
      <c r="U141" s="252">
        <f t="shared" si="18"/>
        <v>1.452740308</v>
      </c>
      <c r="V141" s="249">
        <f t="shared" si="19"/>
        <v>310485.0284</v>
      </c>
      <c r="W141" s="249">
        <f t="shared" si="20"/>
        <v>40632.34974</v>
      </c>
      <c r="X141" s="249">
        <f t="shared" si="21"/>
        <v>523684.6507</v>
      </c>
      <c r="Y141" s="253">
        <f t="shared" si="22"/>
        <v>0.5236846507</v>
      </c>
      <c r="Z141" s="323">
        <f t="shared" si="23"/>
        <v>253831.9721</v>
      </c>
      <c r="AA141" s="253">
        <f t="shared" si="24"/>
        <v>0.2538319721</v>
      </c>
      <c r="AB141" s="309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4"/>
      <c r="AN141" s="294"/>
      <c r="AO141" s="294"/>
      <c r="AP141" s="294"/>
      <c r="AQ141" s="294"/>
      <c r="AR141" s="294"/>
      <c r="AS141" s="294"/>
      <c r="AT141" s="294"/>
      <c r="AU141" s="294"/>
    </row>
    <row r="142" ht="19.5" customHeight="1">
      <c r="A142" s="271" t="s">
        <v>232</v>
      </c>
      <c r="B142" s="272">
        <v>42.84</v>
      </c>
      <c r="C142" s="273">
        <v>46.720001</v>
      </c>
      <c r="D142" s="273">
        <v>41.77</v>
      </c>
      <c r="E142" s="273">
        <v>45.810001</v>
      </c>
      <c r="F142" s="273">
        <v>40.449875</v>
      </c>
      <c r="G142" s="273">
        <v>1.7486736E9</v>
      </c>
      <c r="H142" s="278" t="s">
        <v>232</v>
      </c>
      <c r="I142" s="273">
        <v>1.58875</v>
      </c>
      <c r="J142" s="273">
        <v>1.8825</v>
      </c>
      <c r="K142" s="273">
        <v>1.510625</v>
      </c>
      <c r="L142" s="273">
        <v>1.810625</v>
      </c>
      <c r="M142" s="273">
        <v>1.779171</v>
      </c>
      <c r="N142" s="273">
        <v>4.884784E9</v>
      </c>
      <c r="O142" s="273"/>
      <c r="P142" s="249">
        <f t="shared" si="26"/>
        <v>248138.6139</v>
      </c>
      <c r="Q142" s="249">
        <f t="shared" si="121"/>
        <v>126402.8552</v>
      </c>
      <c r="R142" s="249">
        <f t="shared" si="122"/>
        <v>138718.9386</v>
      </c>
      <c r="S142" s="249">
        <f t="shared" si="29"/>
        <v>-272643.7314</v>
      </c>
      <c r="T142" s="277"/>
      <c r="U142" s="252">
        <f t="shared" si="18"/>
        <v>1.418912331</v>
      </c>
      <c r="V142" s="249">
        <f t="shared" si="19"/>
        <v>306867.2107</v>
      </c>
      <c r="W142" s="249">
        <f t="shared" si="20"/>
        <v>34223.47929</v>
      </c>
      <c r="X142" s="249">
        <f t="shared" si="21"/>
        <v>513260.4076</v>
      </c>
      <c r="Y142" s="253">
        <f t="shared" si="22"/>
        <v>0.5132604076</v>
      </c>
      <c r="Z142" s="323">
        <f t="shared" si="23"/>
        <v>240616.6762</v>
      </c>
      <c r="AA142" s="253">
        <f t="shared" si="24"/>
        <v>0.2406166762</v>
      </c>
      <c r="AB142" s="309"/>
      <c r="AC142" s="294"/>
      <c r="AD142" s="294"/>
      <c r="AE142" s="294"/>
      <c r="AF142" s="294"/>
      <c r="AG142" s="294"/>
      <c r="AH142" s="294"/>
      <c r="AI142" s="294"/>
      <c r="AJ142" s="294"/>
      <c r="AK142" s="294"/>
      <c r="AL142" s="294"/>
      <c r="AM142" s="294"/>
      <c r="AN142" s="294"/>
      <c r="AO142" s="294"/>
      <c r="AP142" s="294"/>
      <c r="AQ142" s="294"/>
      <c r="AR142" s="294"/>
      <c r="AS142" s="294"/>
      <c r="AT142" s="294"/>
      <c r="AU142" s="294"/>
    </row>
    <row r="143" ht="19.5" customHeight="1">
      <c r="A143" s="271" t="s">
        <v>233</v>
      </c>
      <c r="B143" s="272">
        <v>46.389999</v>
      </c>
      <c r="C143" s="273">
        <v>47.189999</v>
      </c>
      <c r="D143" s="273">
        <v>42.970001</v>
      </c>
      <c r="E143" s="273">
        <v>43.459999</v>
      </c>
      <c r="F143" s="273">
        <v>38.374847</v>
      </c>
      <c r="G143" s="273">
        <v>1.4832781E9</v>
      </c>
      <c r="H143" s="278" t="s">
        <v>233</v>
      </c>
      <c r="I143" s="273">
        <v>1.855</v>
      </c>
      <c r="J143" s="273">
        <v>1.91875</v>
      </c>
      <c r="K143" s="273">
        <v>1.586563</v>
      </c>
      <c r="L143" s="273">
        <v>1.625625</v>
      </c>
      <c r="M143" s="273">
        <v>1.597385</v>
      </c>
      <c r="N143" s="273">
        <v>4.2101088E9</v>
      </c>
      <c r="O143" s="273"/>
      <c r="P143" s="249">
        <f t="shared" si="26"/>
        <v>255267.3327</v>
      </c>
      <c r="Q143" s="249">
        <f t="shared" si="121"/>
        <v>132757.0331</v>
      </c>
      <c r="R143" s="249">
        <f t="shared" si="122"/>
        <v>138718.9386</v>
      </c>
      <c r="S143" s="249">
        <f t="shared" si="29"/>
        <v>-275446.4137</v>
      </c>
      <c r="T143" s="277"/>
      <c r="U143" s="252">
        <f t="shared" si="18"/>
        <v>1.430355422</v>
      </c>
      <c r="V143" s="249">
        <f t="shared" si="19"/>
        <v>311857.3139</v>
      </c>
      <c r="W143" s="249">
        <f t="shared" si="20"/>
        <v>36410.90024</v>
      </c>
      <c r="X143" s="249">
        <f t="shared" si="21"/>
        <v>526743.3043</v>
      </c>
      <c r="Y143" s="253">
        <f t="shared" si="22"/>
        <v>0.5267433043</v>
      </c>
      <c r="Z143" s="323">
        <f t="shared" si="23"/>
        <v>251296.8907</v>
      </c>
      <c r="AA143" s="253">
        <f t="shared" si="24"/>
        <v>0.2512968907</v>
      </c>
      <c r="AB143" s="309"/>
      <c r="AC143" s="294"/>
      <c r="AD143" s="294"/>
      <c r="AE143" s="294"/>
      <c r="AF143" s="294"/>
      <c r="AG143" s="294"/>
      <c r="AH143" s="294"/>
      <c r="AI143" s="294"/>
      <c r="AJ143" s="294"/>
      <c r="AK143" s="294"/>
      <c r="AL143" s="294"/>
      <c r="AM143" s="294"/>
      <c r="AN143" s="294"/>
      <c r="AO143" s="294"/>
      <c r="AP143" s="294"/>
      <c r="AQ143" s="294"/>
      <c r="AR143" s="294"/>
      <c r="AS143" s="294"/>
      <c r="AT143" s="294"/>
      <c r="AU143" s="294"/>
    </row>
    <row r="144" ht="19.5" customHeight="1">
      <c r="A144" s="271" t="s">
        <v>234</v>
      </c>
      <c r="B144" s="272">
        <v>44.099998</v>
      </c>
      <c r="C144" s="273">
        <v>49.84</v>
      </c>
      <c r="D144" s="273">
        <v>44.07</v>
      </c>
      <c r="E144" s="273">
        <v>49.07</v>
      </c>
      <c r="F144" s="273">
        <v>43.328426</v>
      </c>
      <c r="G144" s="273">
        <v>1.5747432E9</v>
      </c>
      <c r="H144" s="278" t="s">
        <v>234</v>
      </c>
      <c r="I144" s="273">
        <v>1.67</v>
      </c>
      <c r="J144" s="273">
        <v>2.1375</v>
      </c>
      <c r="K144" s="273">
        <v>1.668438</v>
      </c>
      <c r="L144" s="273">
        <v>2.071563</v>
      </c>
      <c r="M144" s="273">
        <v>2.035576</v>
      </c>
      <c r="N144" s="273">
        <v>4.1785664E9</v>
      </c>
      <c r="O144" s="273"/>
      <c r="P144" s="249">
        <f t="shared" si="26"/>
        <v>261801.9802</v>
      </c>
      <c r="Q144" s="249">
        <f t="shared" si="121"/>
        <v>139607.9946</v>
      </c>
      <c r="R144" s="249">
        <f t="shared" si="122"/>
        <v>138718.9386</v>
      </c>
      <c r="S144" s="249">
        <f t="shared" si="29"/>
        <v>-278260.7737</v>
      </c>
      <c r="T144" s="277"/>
      <c r="U144" s="252">
        <f t="shared" si="18"/>
        <v>1.439372548</v>
      </c>
      <c r="V144" s="249">
        <f t="shared" si="19"/>
        <v>316431.5672</v>
      </c>
      <c r="W144" s="249">
        <f t="shared" si="20"/>
        <v>38170.79345</v>
      </c>
      <c r="X144" s="249">
        <f t="shared" si="21"/>
        <v>540128.9134</v>
      </c>
      <c r="Y144" s="253">
        <f t="shared" si="22"/>
        <v>0.5401289134</v>
      </c>
      <c r="Z144" s="323">
        <f t="shared" si="23"/>
        <v>261868.1397</v>
      </c>
      <c r="AA144" s="253">
        <f t="shared" si="24"/>
        <v>0.2618681397</v>
      </c>
      <c r="AB144" s="309"/>
      <c r="AC144" s="294"/>
      <c r="AD144" s="294"/>
      <c r="AE144" s="294"/>
      <c r="AF144" s="294"/>
      <c r="AG144" s="294"/>
      <c r="AH144" s="294"/>
      <c r="AI144" s="294"/>
      <c r="AJ144" s="294"/>
      <c r="AK144" s="294"/>
      <c r="AL144" s="294"/>
      <c r="AM144" s="294"/>
      <c r="AN144" s="294"/>
      <c r="AO144" s="294"/>
      <c r="AP144" s="294"/>
      <c r="AQ144" s="294"/>
      <c r="AR144" s="294"/>
      <c r="AS144" s="294"/>
      <c r="AT144" s="294"/>
      <c r="AU144" s="294"/>
    </row>
    <row r="145" ht="19.5" customHeight="1">
      <c r="A145" s="271" t="s">
        <v>235</v>
      </c>
      <c r="B145" s="272">
        <v>49.48</v>
      </c>
      <c r="C145" s="273">
        <v>52.490002</v>
      </c>
      <c r="D145" s="273">
        <v>48.200001</v>
      </c>
      <c r="E145" s="273">
        <v>52.18</v>
      </c>
      <c r="F145" s="273">
        <v>46.182438</v>
      </c>
      <c r="G145" s="273">
        <v>1.5383548E9</v>
      </c>
      <c r="H145" s="278" t="s">
        <v>235</v>
      </c>
      <c r="I145" s="273">
        <v>2.105625</v>
      </c>
      <c r="J145" s="273">
        <v>2.364375</v>
      </c>
      <c r="K145" s="273">
        <v>1.99875</v>
      </c>
      <c r="L145" s="273">
        <v>2.339688</v>
      </c>
      <c r="M145" s="273">
        <v>2.299043</v>
      </c>
      <c r="N145" s="273">
        <v>3.9733408E9</v>
      </c>
      <c r="O145" s="273"/>
      <c r="P145" s="249">
        <f t="shared" si="26"/>
        <v>286336.6396</v>
      </c>
      <c r="Q145" s="249">
        <f t="shared" si="121"/>
        <v>167247.1373</v>
      </c>
      <c r="R145" s="249">
        <f t="shared" si="122"/>
        <v>138718.9386</v>
      </c>
      <c r="S145" s="249">
        <f t="shared" si="29"/>
        <v>-281086.8603</v>
      </c>
      <c r="T145" s="277"/>
      <c r="U145" s="252">
        <f t="shared" si="18"/>
        <v>1.512185869</v>
      </c>
      <c r="V145" s="249">
        <f t="shared" si="19"/>
        <v>333605.8287</v>
      </c>
      <c r="W145" s="249">
        <f t="shared" si="20"/>
        <v>52518.96848</v>
      </c>
      <c r="X145" s="249">
        <f t="shared" si="21"/>
        <v>592302.7155</v>
      </c>
      <c r="Y145" s="253">
        <f t="shared" si="22"/>
        <v>0.5923027155</v>
      </c>
      <c r="Z145" s="323">
        <f t="shared" si="23"/>
        <v>311215.8552</v>
      </c>
      <c r="AA145" s="253">
        <f t="shared" si="24"/>
        <v>0.3112158552</v>
      </c>
      <c r="AB145" s="309"/>
      <c r="AC145" s="294"/>
      <c r="AD145" s="294"/>
      <c r="AE145" s="294"/>
      <c r="AF145" s="294"/>
      <c r="AG145" s="294"/>
      <c r="AH145" s="294"/>
      <c r="AI145" s="294"/>
      <c r="AJ145" s="294"/>
      <c r="AK145" s="294"/>
      <c r="AL145" s="294"/>
      <c r="AM145" s="294"/>
      <c r="AN145" s="294"/>
      <c r="AO145" s="294"/>
      <c r="AP145" s="294"/>
      <c r="AQ145" s="294"/>
      <c r="AR145" s="294"/>
      <c r="AS145" s="294"/>
      <c r="AT145" s="294"/>
      <c r="AU145" s="294"/>
    </row>
    <row r="146" ht="19.5" customHeight="1">
      <c r="A146" s="271" t="s">
        <v>236</v>
      </c>
      <c r="B146" s="272">
        <v>52.369999</v>
      </c>
      <c r="C146" s="273">
        <v>54.040001</v>
      </c>
      <c r="D146" s="273">
        <v>50.849998</v>
      </c>
      <c r="E146" s="273">
        <v>52.09</v>
      </c>
      <c r="F146" s="273">
        <v>46.102768</v>
      </c>
      <c r="G146" s="273">
        <v>1.5649947E9</v>
      </c>
      <c r="H146" s="278" t="s">
        <v>236</v>
      </c>
      <c r="I146" s="273">
        <v>2.355</v>
      </c>
      <c r="J146" s="273">
        <v>2.505313</v>
      </c>
      <c r="K146" s="273">
        <v>2.249063</v>
      </c>
      <c r="L146" s="273">
        <v>2.32</v>
      </c>
      <c r="M146" s="273">
        <v>2.279697</v>
      </c>
      <c r="N146" s="273">
        <v>3.4569632E9</v>
      </c>
      <c r="O146" s="273"/>
      <c r="P146" s="249">
        <f t="shared" si="26"/>
        <v>302079.196</v>
      </c>
      <c r="Q146" s="249">
        <f t="shared" si="121"/>
        <v>188192.2944</v>
      </c>
      <c r="R146" s="249">
        <f t="shared" si="122"/>
        <v>138718.9386</v>
      </c>
      <c r="S146" s="249">
        <f t="shared" si="29"/>
        <v>-283924.7222</v>
      </c>
      <c r="T146" s="277"/>
      <c r="U146" s="252">
        <f t="shared" si="18"/>
        <v>1.552517622</v>
      </c>
      <c r="V146" s="249">
        <f t="shared" si="19"/>
        <v>344625.6183</v>
      </c>
      <c r="W146" s="249">
        <f t="shared" si="20"/>
        <v>60700.89606</v>
      </c>
      <c r="X146" s="249">
        <f t="shared" si="21"/>
        <v>628990.429</v>
      </c>
      <c r="Y146" s="253">
        <f t="shared" si="22"/>
        <v>0.628990429</v>
      </c>
      <c r="Z146" s="323">
        <f t="shared" si="23"/>
        <v>345065.7068</v>
      </c>
      <c r="AA146" s="253">
        <f t="shared" si="24"/>
        <v>0.3450657068</v>
      </c>
      <c r="AB146" s="309"/>
      <c r="AC146" s="294"/>
      <c r="AD146" s="294"/>
      <c r="AE146" s="294"/>
      <c r="AF146" s="294"/>
      <c r="AG146" s="294"/>
      <c r="AH146" s="294"/>
      <c r="AI146" s="294"/>
      <c r="AJ146" s="294"/>
      <c r="AK146" s="294"/>
      <c r="AL146" s="294"/>
      <c r="AM146" s="294"/>
      <c r="AN146" s="294"/>
      <c r="AO146" s="294"/>
      <c r="AP146" s="294"/>
      <c r="AQ146" s="294"/>
      <c r="AR146" s="294"/>
      <c r="AS146" s="294"/>
      <c r="AT146" s="294"/>
      <c r="AU146" s="294"/>
    </row>
    <row r="147" ht="19.5" customHeight="1">
      <c r="A147" s="271" t="s">
        <v>237</v>
      </c>
      <c r="B147" s="326">
        <v>52.860001</v>
      </c>
      <c r="C147" s="327">
        <v>54.959999</v>
      </c>
      <c r="D147" s="327">
        <v>52.84</v>
      </c>
      <c r="E147" s="327">
        <v>54.459999</v>
      </c>
      <c r="F147" s="327">
        <v>48.200367</v>
      </c>
      <c r="G147" s="327">
        <v>1.0067669E9</v>
      </c>
      <c r="H147" s="329" t="s">
        <v>237</v>
      </c>
      <c r="I147" s="327">
        <v>2.391563</v>
      </c>
      <c r="J147" s="327">
        <v>2.591563</v>
      </c>
      <c r="K147" s="327">
        <v>2.388438</v>
      </c>
      <c r="L147" s="327">
        <v>2.544688</v>
      </c>
      <c r="M147" s="327">
        <v>2.500482</v>
      </c>
      <c r="N147" s="327">
        <v>2.3484E9</v>
      </c>
      <c r="O147" s="327"/>
      <c r="P147" s="249">
        <f t="shared" si="26"/>
        <v>313900.9901</v>
      </c>
      <c r="Q147" s="249">
        <f t="shared" si="121"/>
        <v>199854.6182</v>
      </c>
      <c r="R147" s="249">
        <f t="shared" si="122"/>
        <v>138718.9386</v>
      </c>
      <c r="S147" s="249">
        <f t="shared" si="29"/>
        <v>-286774.4085</v>
      </c>
      <c r="T147" s="328">
        <f>(P147-P135)/P135</f>
        <v>0.2197599261</v>
      </c>
      <c r="U147" s="252">
        <f t="shared" si="18"/>
        <v>1.578313529</v>
      </c>
      <c r="V147" s="249">
        <f t="shared" si="19"/>
        <v>352900.8741</v>
      </c>
      <c r="W147" s="249">
        <f t="shared" si="20"/>
        <v>66126.46556</v>
      </c>
      <c r="X147" s="249">
        <f t="shared" si="21"/>
        <v>652474.5469</v>
      </c>
      <c r="Y147" s="253">
        <f t="shared" si="22"/>
        <v>0.6524745469</v>
      </c>
      <c r="Z147" s="323">
        <f t="shared" si="23"/>
        <v>365700.1384</v>
      </c>
      <c r="AA147" s="253">
        <f t="shared" si="24"/>
        <v>0.3657001384</v>
      </c>
      <c r="AB147" s="309"/>
      <c r="AC147" s="294"/>
      <c r="AD147" s="294"/>
      <c r="AE147" s="294"/>
      <c r="AF147" s="294"/>
      <c r="AG147" s="294"/>
      <c r="AH147" s="294"/>
      <c r="AI147" s="294"/>
      <c r="AJ147" s="294"/>
      <c r="AK147" s="294"/>
      <c r="AL147" s="294"/>
      <c r="AM147" s="294"/>
      <c r="AN147" s="294"/>
      <c r="AO147" s="294"/>
      <c r="AP147" s="294"/>
      <c r="AQ147" s="294"/>
      <c r="AR147" s="294"/>
      <c r="AS147" s="294"/>
      <c r="AT147" s="294"/>
      <c r="AU147" s="294"/>
    </row>
    <row r="148" ht="19.5" customHeight="1">
      <c r="A148" s="271" t="s">
        <v>238</v>
      </c>
      <c r="B148" s="272">
        <v>54.970001</v>
      </c>
      <c r="C148" s="273">
        <v>57.349998</v>
      </c>
      <c r="D148" s="273">
        <v>54.919998</v>
      </c>
      <c r="E148" s="273">
        <v>56.0</v>
      </c>
      <c r="F148" s="273">
        <v>49.661621</v>
      </c>
      <c r="G148" s="273">
        <v>1.2656086E9</v>
      </c>
      <c r="H148" s="278" t="s">
        <v>238</v>
      </c>
      <c r="I148" s="273">
        <v>2.59125</v>
      </c>
      <c r="J148" s="273">
        <v>2.815625</v>
      </c>
      <c r="K148" s="273">
        <v>2.586563</v>
      </c>
      <c r="L148" s="273">
        <v>2.684375</v>
      </c>
      <c r="M148" s="273">
        <v>2.637742</v>
      </c>
      <c r="N148" s="273">
        <v>2.50408E9</v>
      </c>
      <c r="O148" s="273"/>
      <c r="P148" s="249">
        <f t="shared" si="26"/>
        <v>326257.4139</v>
      </c>
      <c r="Q148" s="249">
        <f>((Q147+R147)/2)*K148/K147</f>
        <v>183329.405</v>
      </c>
      <c r="R148" s="249">
        <f>(Q147+R147)/2</f>
        <v>169286.7784</v>
      </c>
      <c r="S148" s="249">
        <f t="shared" si="29"/>
        <v>-289635.9686</v>
      </c>
      <c r="T148" s="277"/>
      <c r="U148" s="252">
        <f t="shared" si="18"/>
        <v>1.710920763</v>
      </c>
      <c r="V148" s="249">
        <f t="shared" si="19"/>
        <v>390895.497</v>
      </c>
      <c r="W148" s="249">
        <f t="shared" si="20"/>
        <v>101259.5284</v>
      </c>
      <c r="X148" s="249">
        <f t="shared" si="21"/>
        <v>678873.5972</v>
      </c>
      <c r="Y148" s="253">
        <f t="shared" si="22"/>
        <v>0.6788735972</v>
      </c>
      <c r="Z148" s="323">
        <f t="shared" si="23"/>
        <v>389237.6287</v>
      </c>
      <c r="AA148" s="253">
        <f t="shared" si="24"/>
        <v>0.3892376287</v>
      </c>
      <c r="AB148" s="309"/>
      <c r="AC148" s="294"/>
      <c r="AD148" s="294"/>
      <c r="AE148" s="294"/>
      <c r="AF148" s="294"/>
      <c r="AG148" s="294"/>
      <c r="AH148" s="294"/>
      <c r="AI148" s="294"/>
      <c r="AJ148" s="294"/>
      <c r="AK148" s="294"/>
      <c r="AL148" s="294"/>
      <c r="AM148" s="294"/>
      <c r="AN148" s="294"/>
      <c r="AO148" s="294"/>
      <c r="AP148" s="294"/>
      <c r="AQ148" s="294"/>
      <c r="AR148" s="294"/>
      <c r="AS148" s="294"/>
      <c r="AT148" s="294"/>
      <c r="AU148" s="294"/>
    </row>
    <row r="149" ht="19.5" customHeight="1">
      <c r="A149" s="271" t="s">
        <v>239</v>
      </c>
      <c r="B149" s="272">
        <v>56.419998</v>
      </c>
      <c r="C149" s="273">
        <v>59.040001</v>
      </c>
      <c r="D149" s="273">
        <v>56.130001</v>
      </c>
      <c r="E149" s="273">
        <v>57.77</v>
      </c>
      <c r="F149" s="273">
        <v>51.231285</v>
      </c>
      <c r="G149" s="273">
        <v>1.1015619E9</v>
      </c>
      <c r="H149" s="278" t="s">
        <v>239</v>
      </c>
      <c r="I149" s="273">
        <v>2.722188</v>
      </c>
      <c r="J149" s="273">
        <v>2.979688</v>
      </c>
      <c r="K149" s="273">
        <v>2.68875</v>
      </c>
      <c r="L149" s="273">
        <v>2.850938</v>
      </c>
      <c r="M149" s="273">
        <v>2.801412</v>
      </c>
      <c r="N149" s="273">
        <v>2.4418272E9</v>
      </c>
      <c r="O149" s="273"/>
      <c r="P149" s="249">
        <f t="shared" si="26"/>
        <v>333445.5505</v>
      </c>
      <c r="Q149" s="249">
        <f t="shared" ref="Q149:Q159" si="123">Q148*K149/K148</f>
        <v>190572.1754</v>
      </c>
      <c r="R149" s="249">
        <f t="shared" ref="R149:R159" si="124">R148</f>
        <v>169286.7784</v>
      </c>
      <c r="S149" s="249">
        <f t="shared" si="29"/>
        <v>-292509.4518</v>
      </c>
      <c r="T149" s="277"/>
      <c r="U149" s="252">
        <f t="shared" si="18"/>
        <v>1.718687468</v>
      </c>
      <c r="V149" s="249">
        <f t="shared" si="19"/>
        <v>395927.1926</v>
      </c>
      <c r="W149" s="249">
        <f t="shared" si="20"/>
        <v>103417.7408</v>
      </c>
      <c r="X149" s="249">
        <f t="shared" si="21"/>
        <v>693304.5043</v>
      </c>
      <c r="Y149" s="253">
        <f t="shared" si="22"/>
        <v>0.6933045043</v>
      </c>
      <c r="Z149" s="323">
        <f t="shared" si="23"/>
        <v>400795.0525</v>
      </c>
      <c r="AA149" s="253">
        <f t="shared" si="24"/>
        <v>0.4007950525</v>
      </c>
      <c r="AB149" s="309"/>
      <c r="AC149" s="294"/>
      <c r="AD149" s="294"/>
      <c r="AE149" s="294"/>
      <c r="AF149" s="294"/>
      <c r="AG149" s="294"/>
      <c r="AH149" s="294"/>
      <c r="AI149" s="294"/>
      <c r="AJ149" s="294"/>
      <c r="AK149" s="294"/>
      <c r="AL149" s="294"/>
      <c r="AM149" s="294"/>
      <c r="AN149" s="294"/>
      <c r="AO149" s="294"/>
      <c r="AP149" s="294"/>
      <c r="AQ149" s="294"/>
      <c r="AR149" s="294"/>
      <c r="AS149" s="294"/>
      <c r="AT149" s="294"/>
      <c r="AU149" s="294"/>
    </row>
    <row r="150" ht="19.5" customHeight="1">
      <c r="A150" s="271" t="s">
        <v>240</v>
      </c>
      <c r="B150" s="272">
        <v>58.02</v>
      </c>
      <c r="C150" s="273">
        <v>58.369999</v>
      </c>
      <c r="D150" s="273">
        <v>53.77</v>
      </c>
      <c r="E150" s="273">
        <v>57.43</v>
      </c>
      <c r="F150" s="273">
        <v>50.929783</v>
      </c>
      <c r="G150" s="273">
        <v>1.7292433E9</v>
      </c>
      <c r="H150" s="278" t="s">
        <v>240</v>
      </c>
      <c r="I150" s="273">
        <v>2.87</v>
      </c>
      <c r="J150" s="273">
        <v>2.905</v>
      </c>
      <c r="K150" s="273">
        <v>2.460625</v>
      </c>
      <c r="L150" s="273">
        <v>2.811563</v>
      </c>
      <c r="M150" s="273">
        <v>2.762721</v>
      </c>
      <c r="N150" s="273">
        <v>3.536864E9</v>
      </c>
      <c r="O150" s="273"/>
      <c r="P150" s="249">
        <f t="shared" si="26"/>
        <v>319425.7426</v>
      </c>
      <c r="Q150" s="249">
        <f t="shared" si="123"/>
        <v>174403.2205</v>
      </c>
      <c r="R150" s="249">
        <f t="shared" si="124"/>
        <v>169286.7784</v>
      </c>
      <c r="S150" s="249">
        <f t="shared" si="29"/>
        <v>-295394.9078</v>
      </c>
      <c r="T150" s="277"/>
      <c r="U150" s="252">
        <f t="shared" si="18"/>
        <v>1.654437866</v>
      </c>
      <c r="V150" s="249">
        <f t="shared" si="19"/>
        <v>386113.3271</v>
      </c>
      <c r="W150" s="249">
        <f t="shared" si="20"/>
        <v>90718.41924</v>
      </c>
      <c r="X150" s="249">
        <f t="shared" si="21"/>
        <v>663115.7414</v>
      </c>
      <c r="Y150" s="253">
        <f t="shared" si="22"/>
        <v>0.6631157414</v>
      </c>
      <c r="Z150" s="323">
        <f t="shared" si="23"/>
        <v>367720.8336</v>
      </c>
      <c r="AA150" s="253">
        <f t="shared" si="24"/>
        <v>0.3677208336</v>
      </c>
      <c r="AB150" s="309"/>
      <c r="AC150" s="294"/>
      <c r="AD150" s="294"/>
      <c r="AE150" s="294"/>
      <c r="AF150" s="294"/>
      <c r="AG150" s="294"/>
      <c r="AH150" s="294"/>
      <c r="AI150" s="294"/>
      <c r="AJ150" s="294"/>
      <c r="AK150" s="294"/>
      <c r="AL150" s="294"/>
      <c r="AM150" s="294"/>
      <c r="AN150" s="294"/>
      <c r="AO150" s="294"/>
      <c r="AP150" s="294"/>
      <c r="AQ150" s="294"/>
      <c r="AR150" s="294"/>
      <c r="AS150" s="294"/>
      <c r="AT150" s="294"/>
      <c r="AU150" s="294"/>
    </row>
    <row r="151" ht="19.5" customHeight="1">
      <c r="A151" s="271" t="s">
        <v>241</v>
      </c>
      <c r="B151" s="272">
        <v>57.720001</v>
      </c>
      <c r="C151" s="273">
        <v>59.290001</v>
      </c>
      <c r="D151" s="273">
        <v>55.32</v>
      </c>
      <c r="E151" s="273">
        <v>59.080002</v>
      </c>
      <c r="F151" s="273">
        <v>52.466946</v>
      </c>
      <c r="G151" s="273">
        <v>1.0328912E9</v>
      </c>
      <c r="H151" s="278" t="s">
        <v>241</v>
      </c>
      <c r="I151" s="273">
        <v>2.841563</v>
      </c>
      <c r="J151" s="273">
        <v>2.990938</v>
      </c>
      <c r="K151" s="273">
        <v>2.605938</v>
      </c>
      <c r="L151" s="273">
        <v>2.97375</v>
      </c>
      <c r="M151" s="273">
        <v>2.922091</v>
      </c>
      <c r="N151" s="273">
        <v>1.9320576E9</v>
      </c>
      <c r="O151" s="273"/>
      <c r="P151" s="249">
        <f t="shared" si="26"/>
        <v>328633.6634</v>
      </c>
      <c r="Q151" s="249">
        <f t="shared" si="123"/>
        <v>184702.6587</v>
      </c>
      <c r="R151" s="249">
        <f t="shared" si="124"/>
        <v>169286.7784</v>
      </c>
      <c r="S151" s="249">
        <f t="shared" si="29"/>
        <v>-298292.3866</v>
      </c>
      <c r="T151" s="277"/>
      <c r="U151" s="252">
        <f t="shared" si="18"/>
        <v>1.669236173</v>
      </c>
      <c r="V151" s="249">
        <f t="shared" si="19"/>
        <v>392558.8716</v>
      </c>
      <c r="W151" s="249">
        <f t="shared" si="20"/>
        <v>94266.48501</v>
      </c>
      <c r="X151" s="249">
        <f t="shared" si="21"/>
        <v>682623.1004</v>
      </c>
      <c r="Y151" s="253">
        <f t="shared" si="22"/>
        <v>0.6826231004</v>
      </c>
      <c r="Z151" s="323">
        <f t="shared" si="23"/>
        <v>384330.7138</v>
      </c>
      <c r="AA151" s="253">
        <f t="shared" si="24"/>
        <v>0.3843307138</v>
      </c>
      <c r="AB151" s="309"/>
      <c r="AC151" s="294"/>
      <c r="AD151" s="294"/>
      <c r="AE151" s="294"/>
      <c r="AF151" s="294"/>
      <c r="AG151" s="294"/>
      <c r="AH151" s="294"/>
      <c r="AI151" s="294"/>
      <c r="AJ151" s="294"/>
      <c r="AK151" s="294"/>
      <c r="AL151" s="294"/>
      <c r="AM151" s="294"/>
      <c r="AN151" s="294"/>
      <c r="AO151" s="294"/>
      <c r="AP151" s="294"/>
      <c r="AQ151" s="294"/>
      <c r="AR151" s="294"/>
      <c r="AS151" s="294"/>
      <c r="AT151" s="294"/>
      <c r="AU151" s="294"/>
    </row>
    <row r="152" ht="19.5" customHeight="1">
      <c r="A152" s="271" t="s">
        <v>242</v>
      </c>
      <c r="B152" s="272">
        <v>59.169998</v>
      </c>
      <c r="C152" s="273">
        <v>59.34</v>
      </c>
      <c r="D152" s="273">
        <v>56.470001</v>
      </c>
      <c r="E152" s="273">
        <v>58.360001</v>
      </c>
      <c r="F152" s="273">
        <v>51.827534</v>
      </c>
      <c r="G152" s="273">
        <v>1.0546225E9</v>
      </c>
      <c r="H152" s="278" t="s">
        <v>242</v>
      </c>
      <c r="I152" s="273">
        <v>2.980938</v>
      </c>
      <c r="J152" s="273">
        <v>2.996875</v>
      </c>
      <c r="K152" s="273">
        <v>2.708438</v>
      </c>
      <c r="L152" s="273">
        <v>2.889063</v>
      </c>
      <c r="M152" s="273">
        <v>2.838874</v>
      </c>
      <c r="N152" s="273">
        <v>2.5996992E9</v>
      </c>
      <c r="O152" s="273"/>
      <c r="P152" s="249">
        <f t="shared" si="26"/>
        <v>335465.3525</v>
      </c>
      <c r="Q152" s="249">
        <f t="shared" si="123"/>
        <v>191967.6138</v>
      </c>
      <c r="R152" s="249">
        <f t="shared" si="124"/>
        <v>169286.7784</v>
      </c>
      <c r="S152" s="249">
        <f t="shared" si="29"/>
        <v>-301201.9382</v>
      </c>
      <c r="T152" s="277"/>
      <c r="U152" s="252">
        <f t="shared" si="18"/>
        <v>1.675793104</v>
      </c>
      <c r="V152" s="249">
        <f t="shared" si="19"/>
        <v>397341.054</v>
      </c>
      <c r="W152" s="249">
        <f t="shared" si="20"/>
        <v>96139.11578</v>
      </c>
      <c r="X152" s="249">
        <f t="shared" si="21"/>
        <v>696719.7446</v>
      </c>
      <c r="Y152" s="253">
        <f t="shared" si="22"/>
        <v>0.6967197446</v>
      </c>
      <c r="Z152" s="323">
        <f t="shared" si="23"/>
        <v>395517.8064</v>
      </c>
      <c r="AA152" s="253">
        <f t="shared" si="24"/>
        <v>0.3955178064</v>
      </c>
      <c r="AB152" s="309"/>
      <c r="AC152" s="294"/>
      <c r="AD152" s="294"/>
      <c r="AE152" s="294"/>
      <c r="AF152" s="294"/>
      <c r="AG152" s="294"/>
      <c r="AH152" s="294"/>
      <c r="AI152" s="294"/>
      <c r="AJ152" s="294"/>
      <c r="AK152" s="294"/>
      <c r="AL152" s="294"/>
      <c r="AM152" s="294"/>
      <c r="AN152" s="294"/>
      <c r="AO152" s="294"/>
      <c r="AP152" s="294"/>
      <c r="AQ152" s="294"/>
      <c r="AR152" s="294"/>
      <c r="AS152" s="294"/>
      <c r="AT152" s="294"/>
      <c r="AU152" s="294"/>
    </row>
    <row r="153" ht="19.5" customHeight="1">
      <c r="A153" s="271" t="s">
        <v>243</v>
      </c>
      <c r="B153" s="272">
        <v>58.220001</v>
      </c>
      <c r="C153" s="273">
        <v>58.360001</v>
      </c>
      <c r="D153" s="273">
        <v>53.619999</v>
      </c>
      <c r="E153" s="273">
        <v>57.049999</v>
      </c>
      <c r="F153" s="273">
        <v>50.664169</v>
      </c>
      <c r="G153" s="273">
        <v>1.1556285E9</v>
      </c>
      <c r="H153" s="278" t="s">
        <v>243</v>
      </c>
      <c r="I153" s="273">
        <v>2.877813</v>
      </c>
      <c r="J153" s="273">
        <v>2.891563</v>
      </c>
      <c r="K153" s="273">
        <v>2.435</v>
      </c>
      <c r="L153" s="273">
        <v>2.763438</v>
      </c>
      <c r="M153" s="273">
        <v>2.715432</v>
      </c>
      <c r="N153" s="273">
        <v>2.6717856E9</v>
      </c>
      <c r="O153" s="273"/>
      <c r="P153" s="249">
        <f t="shared" si="26"/>
        <v>318534.6475</v>
      </c>
      <c r="Q153" s="249">
        <f t="shared" si="123"/>
        <v>172586.9817</v>
      </c>
      <c r="R153" s="249">
        <f t="shared" si="124"/>
        <v>169286.7784</v>
      </c>
      <c r="S153" s="249">
        <f t="shared" si="29"/>
        <v>-304123.613</v>
      </c>
      <c r="T153" s="277"/>
      <c r="U153" s="252">
        <f t="shared" si="18"/>
        <v>1.604023513</v>
      </c>
      <c r="V153" s="249">
        <f t="shared" si="19"/>
        <v>385489.5605</v>
      </c>
      <c r="W153" s="249">
        <f t="shared" si="20"/>
        <v>81365.94757</v>
      </c>
      <c r="X153" s="249">
        <f t="shared" si="21"/>
        <v>660408.4076</v>
      </c>
      <c r="Y153" s="253">
        <f t="shared" si="22"/>
        <v>0.6604084076</v>
      </c>
      <c r="Z153" s="323">
        <f t="shared" si="23"/>
        <v>356284.7947</v>
      </c>
      <c r="AA153" s="253">
        <f t="shared" si="24"/>
        <v>0.3562847947</v>
      </c>
      <c r="AB153" s="309"/>
      <c r="AC153" s="294"/>
      <c r="AD153" s="294"/>
      <c r="AE153" s="294"/>
      <c r="AF153" s="294"/>
      <c r="AG153" s="294"/>
      <c r="AH153" s="294"/>
      <c r="AI153" s="294"/>
      <c r="AJ153" s="294"/>
      <c r="AK153" s="294"/>
      <c r="AL153" s="294"/>
      <c r="AM153" s="294"/>
      <c r="AN153" s="294"/>
      <c r="AO153" s="294"/>
      <c r="AP153" s="294"/>
      <c r="AQ153" s="294"/>
      <c r="AR153" s="294"/>
      <c r="AS153" s="294"/>
      <c r="AT153" s="294"/>
      <c r="AU153" s="294"/>
    </row>
    <row r="154" ht="19.5" customHeight="1">
      <c r="A154" s="271" t="s">
        <v>244</v>
      </c>
      <c r="B154" s="272">
        <v>57.080002</v>
      </c>
      <c r="C154" s="273">
        <v>59.830002</v>
      </c>
      <c r="D154" s="273">
        <v>56.869999</v>
      </c>
      <c r="E154" s="273">
        <v>58.0</v>
      </c>
      <c r="F154" s="273">
        <v>51.623325</v>
      </c>
      <c r="G154" s="273">
        <v>1.2774184E9</v>
      </c>
      <c r="H154" s="278" t="s">
        <v>244</v>
      </c>
      <c r="I154" s="273">
        <v>2.769063</v>
      </c>
      <c r="J154" s="273">
        <v>3.03375</v>
      </c>
      <c r="K154" s="273">
        <v>2.74375</v>
      </c>
      <c r="L154" s="273">
        <v>2.847188</v>
      </c>
      <c r="M154" s="273">
        <v>2.797728</v>
      </c>
      <c r="N154" s="273">
        <v>2.3166816E9</v>
      </c>
      <c r="O154" s="273"/>
      <c r="P154" s="249">
        <f t="shared" si="26"/>
        <v>337841.5782</v>
      </c>
      <c r="Q154" s="249">
        <f t="shared" si="123"/>
        <v>194470.444</v>
      </c>
      <c r="R154" s="249">
        <f t="shared" si="124"/>
        <v>169286.7784</v>
      </c>
      <c r="S154" s="249">
        <f t="shared" si="29"/>
        <v>-307057.4613</v>
      </c>
      <c r="T154" s="277"/>
      <c r="U154" s="252">
        <f t="shared" si="18"/>
        <v>1.651574772</v>
      </c>
      <c r="V154" s="249">
        <f t="shared" si="19"/>
        <v>399004.412</v>
      </c>
      <c r="W154" s="249">
        <f t="shared" si="20"/>
        <v>91946.95067</v>
      </c>
      <c r="X154" s="249">
        <f t="shared" si="21"/>
        <v>701598.8006</v>
      </c>
      <c r="Y154" s="253">
        <f t="shared" si="22"/>
        <v>0.7015988006</v>
      </c>
      <c r="Z154" s="323">
        <f t="shared" si="23"/>
        <v>394541.3392</v>
      </c>
      <c r="AA154" s="253">
        <f t="shared" si="24"/>
        <v>0.3945413392</v>
      </c>
      <c r="AB154" s="309"/>
      <c r="AC154" s="294"/>
      <c r="AD154" s="294"/>
      <c r="AE154" s="294"/>
      <c r="AF154" s="294"/>
      <c r="AG154" s="294"/>
      <c r="AH154" s="294"/>
      <c r="AI154" s="294"/>
      <c r="AJ154" s="294"/>
      <c r="AK154" s="294"/>
      <c r="AL154" s="294"/>
      <c r="AM154" s="294"/>
      <c r="AN154" s="294"/>
      <c r="AO154" s="294"/>
      <c r="AP154" s="294"/>
      <c r="AQ154" s="294"/>
      <c r="AR154" s="294"/>
      <c r="AS154" s="294"/>
      <c r="AT154" s="294"/>
      <c r="AU154" s="294"/>
    </row>
    <row r="155" ht="19.5" customHeight="1">
      <c r="A155" s="271" t="s">
        <v>245</v>
      </c>
      <c r="B155" s="272">
        <v>58.700001</v>
      </c>
      <c r="C155" s="273">
        <v>58.82</v>
      </c>
      <c r="D155" s="273">
        <v>49.93</v>
      </c>
      <c r="E155" s="273">
        <v>55.060001</v>
      </c>
      <c r="F155" s="273">
        <v>49.006561</v>
      </c>
      <c r="G155" s="273">
        <v>2.5261456E9</v>
      </c>
      <c r="H155" s="278" t="s">
        <v>245</v>
      </c>
      <c r="I155" s="273">
        <v>2.91375</v>
      </c>
      <c r="J155" s="273">
        <v>2.928438</v>
      </c>
      <c r="K155" s="273">
        <v>2.080625</v>
      </c>
      <c r="L155" s="273">
        <v>2.51625</v>
      </c>
      <c r="M155" s="273">
        <v>2.472538</v>
      </c>
      <c r="N155" s="273">
        <v>5.567472E9</v>
      </c>
      <c r="O155" s="273"/>
      <c r="P155" s="249">
        <f t="shared" si="26"/>
        <v>296613.8614</v>
      </c>
      <c r="Q155" s="249">
        <f t="shared" si="123"/>
        <v>147469.7285</v>
      </c>
      <c r="R155" s="249">
        <f t="shared" si="124"/>
        <v>169286.7784</v>
      </c>
      <c r="S155" s="249">
        <f t="shared" si="29"/>
        <v>-310003.5341</v>
      </c>
      <c r="T155" s="277"/>
      <c r="U155" s="252">
        <f t="shared" si="18"/>
        <v>1.502888156</v>
      </c>
      <c r="V155" s="249">
        <f t="shared" si="19"/>
        <v>370145.0102</v>
      </c>
      <c r="W155" s="249">
        <f t="shared" si="20"/>
        <v>60141.47613</v>
      </c>
      <c r="X155" s="249">
        <f t="shared" si="21"/>
        <v>613370.3682</v>
      </c>
      <c r="Y155" s="253">
        <f t="shared" si="22"/>
        <v>0.6133703682</v>
      </c>
      <c r="Z155" s="323">
        <f t="shared" si="23"/>
        <v>303366.8341</v>
      </c>
      <c r="AA155" s="253">
        <f t="shared" si="24"/>
        <v>0.3033668341</v>
      </c>
      <c r="AB155" s="309"/>
      <c r="AC155" s="294"/>
      <c r="AD155" s="294"/>
      <c r="AE155" s="294"/>
      <c r="AF155" s="294"/>
      <c r="AG155" s="294"/>
      <c r="AH155" s="294"/>
      <c r="AI155" s="294"/>
      <c r="AJ155" s="294"/>
      <c r="AK155" s="294"/>
      <c r="AL155" s="294"/>
      <c r="AM155" s="294"/>
      <c r="AN155" s="294"/>
      <c r="AO155" s="294"/>
      <c r="AP155" s="294"/>
      <c r="AQ155" s="294"/>
      <c r="AR155" s="294"/>
      <c r="AS155" s="294"/>
      <c r="AT155" s="294"/>
      <c r="AU155" s="294"/>
    </row>
    <row r="156" ht="19.5" customHeight="1">
      <c r="A156" s="271" t="s">
        <v>246</v>
      </c>
      <c r="B156" s="272">
        <v>55.200001</v>
      </c>
      <c r="C156" s="273">
        <v>57.349998</v>
      </c>
      <c r="D156" s="273">
        <v>51.91</v>
      </c>
      <c r="E156" s="273">
        <v>52.490002</v>
      </c>
      <c r="F156" s="273">
        <v>46.71912</v>
      </c>
      <c r="G156" s="273">
        <v>1.6668778E9</v>
      </c>
      <c r="H156" s="278" t="s">
        <v>246</v>
      </c>
      <c r="I156" s="273">
        <v>2.527188</v>
      </c>
      <c r="J156" s="273">
        <v>2.728438</v>
      </c>
      <c r="K156" s="273">
        <v>2.231563</v>
      </c>
      <c r="L156" s="273">
        <v>2.279688</v>
      </c>
      <c r="M156" s="273">
        <v>2.240086</v>
      </c>
      <c r="N156" s="273">
        <v>4.3196224E9</v>
      </c>
      <c r="O156" s="273"/>
      <c r="P156" s="249">
        <f t="shared" si="26"/>
        <v>308376.2376</v>
      </c>
      <c r="Q156" s="249">
        <f t="shared" si="123"/>
        <v>158167.8532</v>
      </c>
      <c r="R156" s="249">
        <f t="shared" si="124"/>
        <v>169286.7784</v>
      </c>
      <c r="S156" s="249">
        <f t="shared" si="29"/>
        <v>-312961.8822</v>
      </c>
      <c r="T156" s="277"/>
      <c r="U156" s="252">
        <f t="shared" si="18"/>
        <v>1.526265795</v>
      </c>
      <c r="V156" s="249">
        <f t="shared" si="19"/>
        <v>378378.6736</v>
      </c>
      <c r="W156" s="249">
        <f t="shared" si="20"/>
        <v>65416.79144</v>
      </c>
      <c r="X156" s="249">
        <f t="shared" si="21"/>
        <v>635830.8693</v>
      </c>
      <c r="Y156" s="253">
        <f t="shared" si="22"/>
        <v>0.6358308693</v>
      </c>
      <c r="Z156" s="323">
        <f t="shared" si="23"/>
        <v>322868.9871</v>
      </c>
      <c r="AA156" s="253">
        <f t="shared" si="24"/>
        <v>0.3228689871</v>
      </c>
      <c r="AB156" s="309"/>
      <c r="AC156" s="294"/>
      <c r="AD156" s="294"/>
      <c r="AE156" s="294"/>
      <c r="AF156" s="294"/>
      <c r="AG156" s="294"/>
      <c r="AH156" s="294"/>
      <c r="AI156" s="294"/>
      <c r="AJ156" s="294"/>
      <c r="AK156" s="294"/>
      <c r="AL156" s="294"/>
      <c r="AM156" s="294"/>
      <c r="AN156" s="294"/>
      <c r="AO156" s="294"/>
      <c r="AP156" s="294"/>
      <c r="AQ156" s="294"/>
      <c r="AR156" s="294"/>
      <c r="AS156" s="294"/>
      <c r="AT156" s="294"/>
      <c r="AU156" s="294"/>
    </row>
    <row r="157" ht="19.5" customHeight="1">
      <c r="A157" s="271" t="s">
        <v>247</v>
      </c>
      <c r="B157" s="272">
        <v>52.02</v>
      </c>
      <c r="C157" s="273">
        <v>59.200001</v>
      </c>
      <c r="D157" s="273">
        <v>50.099998</v>
      </c>
      <c r="E157" s="273">
        <v>57.950001</v>
      </c>
      <c r="F157" s="273">
        <v>51.6745</v>
      </c>
      <c r="G157" s="273">
        <v>1.6167851E9</v>
      </c>
      <c r="H157" s="278" t="s">
        <v>247</v>
      </c>
      <c r="I157" s="273">
        <v>2.23875</v>
      </c>
      <c r="J157" s="273">
        <v>2.8775</v>
      </c>
      <c r="K157" s="273">
        <v>2.074063</v>
      </c>
      <c r="L157" s="273">
        <v>2.758438</v>
      </c>
      <c r="M157" s="273">
        <v>2.710519</v>
      </c>
      <c r="N157" s="273">
        <v>3.3797888E9</v>
      </c>
      <c r="O157" s="273"/>
      <c r="P157" s="249">
        <f t="shared" si="26"/>
        <v>297623.7505</v>
      </c>
      <c r="Q157" s="249">
        <f t="shared" si="123"/>
        <v>147004.6296</v>
      </c>
      <c r="R157" s="249">
        <f t="shared" si="124"/>
        <v>169286.7784</v>
      </c>
      <c r="S157" s="249">
        <f t="shared" si="29"/>
        <v>-315932.5567</v>
      </c>
      <c r="T157" s="277"/>
      <c r="U157" s="252">
        <f t="shared" si="18"/>
        <v>1.477880386</v>
      </c>
      <c r="V157" s="249">
        <f t="shared" si="19"/>
        <v>370851.9326</v>
      </c>
      <c r="W157" s="249">
        <f t="shared" si="20"/>
        <v>54919.37594</v>
      </c>
      <c r="X157" s="249">
        <f t="shared" si="21"/>
        <v>613915.1585</v>
      </c>
      <c r="Y157" s="253">
        <f t="shared" si="22"/>
        <v>0.6139151585</v>
      </c>
      <c r="Z157" s="323">
        <f t="shared" si="23"/>
        <v>297982.6018</v>
      </c>
      <c r="AA157" s="253">
        <f t="shared" si="24"/>
        <v>0.2979826018</v>
      </c>
      <c r="AB157" s="309"/>
      <c r="AC157" s="294"/>
      <c r="AD157" s="294"/>
      <c r="AE157" s="294"/>
      <c r="AF157" s="294"/>
      <c r="AG157" s="294"/>
      <c r="AH157" s="294"/>
      <c r="AI157" s="294"/>
      <c r="AJ157" s="294"/>
      <c r="AK157" s="294"/>
      <c r="AL157" s="294"/>
      <c r="AM157" s="294"/>
      <c r="AN157" s="294"/>
      <c r="AO157" s="294"/>
      <c r="AP157" s="294"/>
      <c r="AQ157" s="294"/>
      <c r="AR157" s="294"/>
      <c r="AS157" s="294"/>
      <c r="AT157" s="294"/>
      <c r="AU157" s="294"/>
    </row>
    <row r="158" ht="19.5" customHeight="1">
      <c r="A158" s="271" t="s">
        <v>248</v>
      </c>
      <c r="B158" s="272">
        <v>56.52</v>
      </c>
      <c r="C158" s="273">
        <v>58.98</v>
      </c>
      <c r="D158" s="273">
        <v>52.869999</v>
      </c>
      <c r="E158" s="273">
        <v>56.389999</v>
      </c>
      <c r="F158" s="273">
        <v>50.283432</v>
      </c>
      <c r="G158" s="273">
        <v>1.2950705E9</v>
      </c>
      <c r="H158" s="278" t="s">
        <v>248</v>
      </c>
      <c r="I158" s="273">
        <v>2.627188</v>
      </c>
      <c r="J158" s="273">
        <v>2.851875</v>
      </c>
      <c r="K158" s="273">
        <v>2.282188</v>
      </c>
      <c r="L158" s="273">
        <v>2.587813</v>
      </c>
      <c r="M158" s="273">
        <v>2.542858</v>
      </c>
      <c r="N158" s="273">
        <v>2.5101696E9</v>
      </c>
      <c r="O158" s="273"/>
      <c r="P158" s="249">
        <f t="shared" si="26"/>
        <v>314079.202</v>
      </c>
      <c r="Q158" s="249">
        <f t="shared" si="123"/>
        <v>161756.0323</v>
      </c>
      <c r="R158" s="249">
        <f t="shared" si="124"/>
        <v>169286.7784</v>
      </c>
      <c r="S158" s="249">
        <f t="shared" si="29"/>
        <v>-318915.609</v>
      </c>
      <c r="T158" s="277"/>
      <c r="U158" s="252">
        <f t="shared" si="18"/>
        <v>1.515654821</v>
      </c>
      <c r="V158" s="249">
        <f t="shared" si="19"/>
        <v>382370.7486</v>
      </c>
      <c r="W158" s="249">
        <f t="shared" si="20"/>
        <v>63455.13966</v>
      </c>
      <c r="X158" s="249">
        <f t="shared" si="21"/>
        <v>645122.0126</v>
      </c>
      <c r="Y158" s="253">
        <f t="shared" si="22"/>
        <v>0.6451220126</v>
      </c>
      <c r="Z158" s="323">
        <f t="shared" si="23"/>
        <v>326206.4037</v>
      </c>
      <c r="AA158" s="253">
        <f t="shared" si="24"/>
        <v>0.3262064037</v>
      </c>
      <c r="AB158" s="309"/>
      <c r="AC158" s="294"/>
      <c r="AD158" s="294"/>
      <c r="AE158" s="294"/>
      <c r="AF158" s="294"/>
      <c r="AG158" s="294"/>
      <c r="AH158" s="294"/>
      <c r="AI158" s="294"/>
      <c r="AJ158" s="294"/>
      <c r="AK158" s="294"/>
      <c r="AL158" s="294"/>
      <c r="AM158" s="294"/>
      <c r="AN158" s="294"/>
      <c r="AO158" s="294"/>
      <c r="AP158" s="294"/>
      <c r="AQ158" s="294"/>
      <c r="AR158" s="294"/>
      <c r="AS158" s="294"/>
      <c r="AT158" s="294"/>
      <c r="AU158" s="294"/>
    </row>
    <row r="159" ht="19.5" customHeight="1">
      <c r="A159" s="271" t="s">
        <v>249</v>
      </c>
      <c r="B159" s="326">
        <v>56.380001</v>
      </c>
      <c r="C159" s="327">
        <v>57.619999</v>
      </c>
      <c r="D159" s="327">
        <v>54.169998</v>
      </c>
      <c r="E159" s="327">
        <v>55.830002</v>
      </c>
      <c r="F159" s="327">
        <v>49.784069</v>
      </c>
      <c r="G159" s="327">
        <v>1.0043616E9</v>
      </c>
      <c r="H159" s="329" t="s">
        <v>249</v>
      </c>
      <c r="I159" s="327">
        <v>2.5875</v>
      </c>
      <c r="J159" s="327">
        <v>2.701563</v>
      </c>
      <c r="K159" s="327">
        <v>2.399063</v>
      </c>
      <c r="L159" s="327">
        <v>2.545625</v>
      </c>
      <c r="M159" s="327">
        <v>2.501403</v>
      </c>
      <c r="N159" s="327">
        <v>1.9215488E9</v>
      </c>
      <c r="O159" s="327"/>
      <c r="P159" s="249">
        <f t="shared" si="26"/>
        <v>321801.9683</v>
      </c>
      <c r="Q159" s="249">
        <f t="shared" si="123"/>
        <v>170039.853</v>
      </c>
      <c r="R159" s="249">
        <f t="shared" si="124"/>
        <v>169286.7784</v>
      </c>
      <c r="S159" s="249">
        <f t="shared" si="29"/>
        <v>-321911.0907</v>
      </c>
      <c r="T159" s="328">
        <f>(P159-P147)/P147</f>
        <v>0.02517028766</v>
      </c>
      <c r="U159" s="252">
        <f t="shared" si="18"/>
        <v>1.525541558</v>
      </c>
      <c r="V159" s="249">
        <f t="shared" si="19"/>
        <v>387776.6851</v>
      </c>
      <c r="W159" s="249">
        <f t="shared" si="20"/>
        <v>65865.59439</v>
      </c>
      <c r="X159" s="249">
        <f t="shared" si="21"/>
        <v>661128.5997</v>
      </c>
      <c r="Y159" s="253">
        <f t="shared" si="22"/>
        <v>0.6611285997</v>
      </c>
      <c r="Z159" s="323">
        <f t="shared" si="23"/>
        <v>339217.509</v>
      </c>
      <c r="AA159" s="253">
        <f t="shared" si="24"/>
        <v>0.339217509</v>
      </c>
      <c r="AB159" s="309"/>
      <c r="AC159" s="294"/>
      <c r="AD159" s="294"/>
      <c r="AE159" s="294"/>
      <c r="AF159" s="294"/>
      <c r="AG159" s="294"/>
      <c r="AH159" s="294"/>
      <c r="AI159" s="294"/>
      <c r="AJ159" s="294"/>
      <c r="AK159" s="294"/>
      <c r="AL159" s="294"/>
      <c r="AM159" s="294"/>
      <c r="AN159" s="294"/>
      <c r="AO159" s="294"/>
      <c r="AP159" s="294"/>
      <c r="AQ159" s="294"/>
      <c r="AR159" s="294"/>
      <c r="AS159" s="294"/>
      <c r="AT159" s="294"/>
      <c r="AU159" s="294"/>
    </row>
    <row r="160" ht="19.5" customHeight="1">
      <c r="A160" s="271" t="s">
        <v>250</v>
      </c>
      <c r="B160" s="272">
        <v>56.91</v>
      </c>
      <c r="C160" s="273">
        <v>60.860001</v>
      </c>
      <c r="D160" s="273">
        <v>56.560001</v>
      </c>
      <c r="E160" s="273">
        <v>60.529999</v>
      </c>
      <c r="F160" s="273">
        <v>54.181671</v>
      </c>
      <c r="G160" s="273">
        <v>8.288839E8</v>
      </c>
      <c r="H160" s="278" t="s">
        <v>250</v>
      </c>
      <c r="I160" s="273">
        <v>2.642188</v>
      </c>
      <c r="J160" s="273">
        <v>3.017813</v>
      </c>
      <c r="K160" s="273">
        <v>2.610625</v>
      </c>
      <c r="L160" s="273">
        <v>2.985313</v>
      </c>
      <c r="M160" s="273">
        <v>2.933453</v>
      </c>
      <c r="N160" s="273">
        <v>1.9026016E9</v>
      </c>
      <c r="O160" s="273"/>
      <c r="P160" s="249">
        <f t="shared" si="26"/>
        <v>336000.0059</v>
      </c>
      <c r="Q160" s="249">
        <f>((Q159+R159)/2)*K160/K159</f>
        <v>184625.1197</v>
      </c>
      <c r="R160" s="249">
        <f>(Q159+R159)/2</f>
        <v>169663.3157</v>
      </c>
      <c r="S160" s="249">
        <f t="shared" si="29"/>
        <v>-324919.0536</v>
      </c>
      <c r="T160" s="277"/>
      <c r="U160" s="252">
        <f t="shared" si="18"/>
        <v>1.556274759</v>
      </c>
      <c r="V160" s="249">
        <f t="shared" si="19"/>
        <v>398076.7872</v>
      </c>
      <c r="W160" s="249">
        <f t="shared" si="20"/>
        <v>73157.73366</v>
      </c>
      <c r="X160" s="249">
        <f t="shared" si="21"/>
        <v>690288.4413</v>
      </c>
      <c r="Y160" s="253">
        <f t="shared" si="22"/>
        <v>0.6902884413</v>
      </c>
      <c r="Z160" s="323">
        <f t="shared" si="23"/>
        <v>365369.3878</v>
      </c>
      <c r="AA160" s="253">
        <f t="shared" si="24"/>
        <v>0.3653693878</v>
      </c>
      <c r="AB160" s="309"/>
      <c r="AC160" s="294"/>
      <c r="AD160" s="294"/>
      <c r="AE160" s="294"/>
      <c r="AF160" s="294"/>
      <c r="AG160" s="294"/>
      <c r="AH160" s="294"/>
      <c r="AI160" s="294"/>
      <c r="AJ160" s="294"/>
      <c r="AK160" s="294"/>
      <c r="AL160" s="294"/>
      <c r="AM160" s="294"/>
      <c r="AN160" s="294"/>
      <c r="AO160" s="294"/>
      <c r="AP160" s="294"/>
      <c r="AQ160" s="294"/>
      <c r="AR160" s="294"/>
      <c r="AS160" s="294"/>
      <c r="AT160" s="294"/>
      <c r="AU160" s="294"/>
    </row>
    <row r="161" ht="19.5" customHeight="1">
      <c r="A161" s="271" t="s">
        <v>251</v>
      </c>
      <c r="B161" s="272">
        <v>60.880001</v>
      </c>
      <c r="C161" s="273">
        <v>64.959999</v>
      </c>
      <c r="D161" s="273">
        <v>60.66</v>
      </c>
      <c r="E161" s="273">
        <v>64.410004</v>
      </c>
      <c r="F161" s="273">
        <v>57.654736</v>
      </c>
      <c r="G161" s="273">
        <v>1.0186025E9</v>
      </c>
      <c r="H161" s="278" t="s">
        <v>251</v>
      </c>
      <c r="I161" s="273">
        <v>3.016563</v>
      </c>
      <c r="J161" s="273">
        <v>3.433438</v>
      </c>
      <c r="K161" s="273">
        <v>2.99875</v>
      </c>
      <c r="L161" s="273">
        <v>3.376563</v>
      </c>
      <c r="M161" s="273">
        <v>3.317907</v>
      </c>
      <c r="N161" s="273">
        <v>2.1716416E9</v>
      </c>
      <c r="O161" s="273"/>
      <c r="P161" s="249">
        <f t="shared" si="26"/>
        <v>360356.4356</v>
      </c>
      <c r="Q161" s="249">
        <f t="shared" ref="Q161:Q171" si="125">Q160*K161/K160</f>
        <v>212073.5754</v>
      </c>
      <c r="R161" s="249">
        <f t="shared" ref="R161:R171" si="126">R160</f>
        <v>169663.3157</v>
      </c>
      <c r="S161" s="249">
        <f t="shared" si="29"/>
        <v>-327939.5496</v>
      </c>
      <c r="T161" s="277"/>
      <c r="U161" s="252">
        <f t="shared" si="18"/>
        <v>1.616211744</v>
      </c>
      <c r="V161" s="249">
        <f t="shared" si="19"/>
        <v>415126.288</v>
      </c>
      <c r="W161" s="249">
        <f t="shared" si="20"/>
        <v>87186.7384</v>
      </c>
      <c r="X161" s="249">
        <f t="shared" si="21"/>
        <v>742093.3267</v>
      </c>
      <c r="Y161" s="253">
        <f t="shared" si="22"/>
        <v>0.7420933267</v>
      </c>
      <c r="Z161" s="323">
        <f t="shared" si="23"/>
        <v>414153.7771</v>
      </c>
      <c r="AA161" s="253">
        <f t="shared" si="24"/>
        <v>0.4141537771</v>
      </c>
      <c r="AB161" s="309"/>
      <c r="AC161" s="294"/>
      <c r="AD161" s="294"/>
      <c r="AE161" s="294"/>
      <c r="AF161" s="294"/>
      <c r="AG161" s="294"/>
      <c r="AH161" s="294"/>
      <c r="AI161" s="294"/>
      <c r="AJ161" s="294"/>
      <c r="AK161" s="294"/>
      <c r="AL161" s="294"/>
      <c r="AM161" s="294"/>
      <c r="AN161" s="294"/>
      <c r="AO161" s="294"/>
      <c r="AP161" s="294"/>
      <c r="AQ161" s="294"/>
      <c r="AR161" s="294"/>
      <c r="AS161" s="294"/>
      <c r="AT161" s="294"/>
      <c r="AU161" s="294"/>
    </row>
    <row r="162" ht="19.5" customHeight="1">
      <c r="A162" s="271" t="s">
        <v>252</v>
      </c>
      <c r="B162" s="272">
        <v>64.650002</v>
      </c>
      <c r="C162" s="273">
        <v>68.510002</v>
      </c>
      <c r="D162" s="273">
        <v>63.23</v>
      </c>
      <c r="E162" s="273">
        <v>67.550003</v>
      </c>
      <c r="F162" s="273">
        <v>60.465412</v>
      </c>
      <c r="G162" s="273">
        <v>1.0700543E9</v>
      </c>
      <c r="H162" s="278" t="s">
        <v>252</v>
      </c>
      <c r="I162" s="273">
        <v>3.400625</v>
      </c>
      <c r="J162" s="273">
        <v>3.824688</v>
      </c>
      <c r="K162" s="273">
        <v>3.251875</v>
      </c>
      <c r="L162" s="273">
        <v>3.717188</v>
      </c>
      <c r="M162" s="273">
        <v>3.652614</v>
      </c>
      <c r="N162" s="273">
        <v>2.2573664E9</v>
      </c>
      <c r="O162" s="273"/>
      <c r="P162" s="249">
        <f t="shared" si="26"/>
        <v>375623.7624</v>
      </c>
      <c r="Q162" s="249">
        <f t="shared" si="125"/>
        <v>229974.7421</v>
      </c>
      <c r="R162" s="249">
        <f t="shared" si="126"/>
        <v>169663.3157</v>
      </c>
      <c r="S162" s="249">
        <f t="shared" si="29"/>
        <v>-330972.6311</v>
      </c>
      <c r="T162" s="277"/>
      <c r="U162" s="252">
        <f t="shared" si="18"/>
        <v>1.647529212</v>
      </c>
      <c r="V162" s="249">
        <f t="shared" si="19"/>
        <v>425813.4167</v>
      </c>
      <c r="W162" s="249">
        <f t="shared" si="20"/>
        <v>94840.78566</v>
      </c>
      <c r="X162" s="249">
        <f t="shared" si="21"/>
        <v>775261.8202</v>
      </c>
      <c r="Y162" s="253">
        <f t="shared" si="22"/>
        <v>0.7752618202</v>
      </c>
      <c r="Z162" s="323">
        <f t="shared" si="23"/>
        <v>444289.1891</v>
      </c>
      <c r="AA162" s="253">
        <f t="shared" si="24"/>
        <v>0.4442891891</v>
      </c>
      <c r="AB162" s="309"/>
      <c r="AC162" s="294"/>
      <c r="AD162" s="294"/>
      <c r="AE162" s="294"/>
      <c r="AF162" s="294"/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  <c r="AU162" s="294"/>
    </row>
    <row r="163" ht="19.5" customHeight="1">
      <c r="A163" s="271" t="s">
        <v>253</v>
      </c>
      <c r="B163" s="272">
        <v>67.480003</v>
      </c>
      <c r="C163" s="273">
        <v>68.550003</v>
      </c>
      <c r="D163" s="273">
        <v>64.449997</v>
      </c>
      <c r="E163" s="273">
        <v>66.760002</v>
      </c>
      <c r="F163" s="273">
        <v>59.859676</v>
      </c>
      <c r="G163" s="273">
        <v>1.0561849E9</v>
      </c>
      <c r="H163" s="278" t="s">
        <v>253</v>
      </c>
      <c r="I163" s="273">
        <v>3.70875</v>
      </c>
      <c r="J163" s="273">
        <v>3.8275</v>
      </c>
      <c r="K163" s="273">
        <v>3.377188</v>
      </c>
      <c r="L163" s="273">
        <v>3.621563</v>
      </c>
      <c r="M163" s="273">
        <v>3.55865</v>
      </c>
      <c r="N163" s="273">
        <v>2.2638368E9</v>
      </c>
      <c r="O163" s="273"/>
      <c r="P163" s="249">
        <f t="shared" si="26"/>
        <v>382871.2693</v>
      </c>
      <c r="Q163" s="249">
        <f t="shared" si="125"/>
        <v>238836.96</v>
      </c>
      <c r="R163" s="249">
        <f t="shared" si="126"/>
        <v>169663.3157</v>
      </c>
      <c r="S163" s="249">
        <f t="shared" si="29"/>
        <v>-334018.3504</v>
      </c>
      <c r="T163" s="277"/>
      <c r="U163" s="252">
        <f t="shared" si="18"/>
        <v>1.654204281</v>
      </c>
      <c r="V163" s="249">
        <f t="shared" si="19"/>
        <v>430886.6716</v>
      </c>
      <c r="W163" s="249">
        <f t="shared" si="20"/>
        <v>96868.32121</v>
      </c>
      <c r="X163" s="249">
        <f t="shared" si="21"/>
        <v>791371.545</v>
      </c>
      <c r="Y163" s="253">
        <f t="shared" si="22"/>
        <v>0.791371545</v>
      </c>
      <c r="Z163" s="323">
        <f t="shared" si="23"/>
        <v>457353.1947</v>
      </c>
      <c r="AA163" s="253">
        <f t="shared" si="24"/>
        <v>0.4573531947</v>
      </c>
      <c r="AB163" s="309"/>
      <c r="AC163" s="294"/>
      <c r="AD163" s="294"/>
      <c r="AE163" s="294"/>
      <c r="AF163" s="294"/>
      <c r="AG163" s="294"/>
      <c r="AH163" s="294"/>
      <c r="AI163" s="294"/>
      <c r="AJ163" s="294"/>
      <c r="AK163" s="294"/>
      <c r="AL163" s="294"/>
      <c r="AM163" s="294"/>
      <c r="AN163" s="294"/>
      <c r="AO163" s="294"/>
      <c r="AP163" s="294"/>
      <c r="AQ163" s="294"/>
      <c r="AR163" s="294"/>
      <c r="AS163" s="294"/>
      <c r="AT163" s="294"/>
      <c r="AU163" s="294"/>
    </row>
    <row r="164" ht="19.5" customHeight="1">
      <c r="A164" s="271" t="s">
        <v>254</v>
      </c>
      <c r="B164" s="272">
        <v>66.690002</v>
      </c>
      <c r="C164" s="273">
        <v>67.629997</v>
      </c>
      <c r="D164" s="273">
        <v>60.759998</v>
      </c>
      <c r="E164" s="273">
        <v>62.060001</v>
      </c>
      <c r="F164" s="273">
        <v>55.645493</v>
      </c>
      <c r="G164" s="273">
        <v>1.3003288E9</v>
      </c>
      <c r="H164" s="278" t="s">
        <v>254</v>
      </c>
      <c r="I164" s="273">
        <v>3.610938</v>
      </c>
      <c r="J164" s="273">
        <v>3.712813</v>
      </c>
      <c r="K164" s="273">
        <v>2.908125</v>
      </c>
      <c r="L164" s="273">
        <v>3.116875</v>
      </c>
      <c r="M164" s="273">
        <v>3.062729</v>
      </c>
      <c r="N164" s="273">
        <v>1.6379808E9</v>
      </c>
      <c r="O164" s="273"/>
      <c r="P164" s="249">
        <f t="shared" si="26"/>
        <v>360950.4832</v>
      </c>
      <c r="Q164" s="249">
        <f t="shared" si="125"/>
        <v>205664.5157</v>
      </c>
      <c r="R164" s="249">
        <f t="shared" si="126"/>
        <v>169663.3157</v>
      </c>
      <c r="S164" s="249">
        <f t="shared" si="29"/>
        <v>-337076.7602</v>
      </c>
      <c r="T164" s="277"/>
      <c r="U164" s="252">
        <f t="shared" si="18"/>
        <v>1.574163103</v>
      </c>
      <c r="V164" s="249">
        <f t="shared" si="19"/>
        <v>415542.1213</v>
      </c>
      <c r="W164" s="249">
        <f t="shared" si="20"/>
        <v>78465.36112</v>
      </c>
      <c r="X164" s="249">
        <f t="shared" si="21"/>
        <v>736278.3145</v>
      </c>
      <c r="Y164" s="253">
        <f t="shared" si="22"/>
        <v>0.7362783145</v>
      </c>
      <c r="Z164" s="323">
        <f t="shared" si="23"/>
        <v>399201.5544</v>
      </c>
      <c r="AA164" s="253">
        <f t="shared" si="24"/>
        <v>0.3992015544</v>
      </c>
      <c r="AB164" s="309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4"/>
      <c r="AU164" s="294"/>
    </row>
    <row r="165" ht="19.5" customHeight="1">
      <c r="A165" s="271" t="s">
        <v>255</v>
      </c>
      <c r="B165" s="272">
        <v>60.939999</v>
      </c>
      <c r="C165" s="273">
        <v>64.57</v>
      </c>
      <c r="D165" s="273">
        <v>60.040001</v>
      </c>
      <c r="E165" s="273">
        <v>64.160004</v>
      </c>
      <c r="F165" s="273">
        <v>57.528454</v>
      </c>
      <c r="G165" s="273">
        <v>9.738152E8</v>
      </c>
      <c r="H165" s="278" t="s">
        <v>255</v>
      </c>
      <c r="I165" s="273">
        <v>3.0075</v>
      </c>
      <c r="J165" s="273">
        <v>3.379375</v>
      </c>
      <c r="K165" s="273">
        <v>2.91375</v>
      </c>
      <c r="L165" s="273">
        <v>3.3275</v>
      </c>
      <c r="M165" s="273">
        <v>3.269695</v>
      </c>
      <c r="N165" s="273">
        <v>1.1723376E9</v>
      </c>
      <c r="O165" s="273"/>
      <c r="P165" s="249">
        <f t="shared" si="26"/>
        <v>356673.2733</v>
      </c>
      <c r="Q165" s="249">
        <f t="shared" si="125"/>
        <v>206062.3194</v>
      </c>
      <c r="R165" s="249">
        <f t="shared" si="126"/>
        <v>169663.3157</v>
      </c>
      <c r="S165" s="249">
        <f t="shared" si="29"/>
        <v>-340147.9133</v>
      </c>
      <c r="T165" s="277"/>
      <c r="U165" s="252">
        <f t="shared" si="18"/>
        <v>1.547375622</v>
      </c>
      <c r="V165" s="249">
        <f t="shared" si="19"/>
        <v>412548.0744</v>
      </c>
      <c r="W165" s="249">
        <f t="shared" si="20"/>
        <v>72400.16102</v>
      </c>
      <c r="X165" s="249">
        <f t="shared" si="21"/>
        <v>732398.9083</v>
      </c>
      <c r="Y165" s="253">
        <f t="shared" si="22"/>
        <v>0.7323989083</v>
      </c>
      <c r="Z165" s="323">
        <f t="shared" si="23"/>
        <v>392250.995</v>
      </c>
      <c r="AA165" s="253">
        <f t="shared" si="24"/>
        <v>0.392250995</v>
      </c>
      <c r="AB165" s="309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  <c r="AU165" s="294"/>
    </row>
    <row r="166" ht="19.5" customHeight="1">
      <c r="A166" s="271" t="s">
        <v>256</v>
      </c>
      <c r="B166" s="272">
        <v>64.25</v>
      </c>
      <c r="C166" s="273">
        <v>65.309998</v>
      </c>
      <c r="D166" s="273">
        <v>61.860001</v>
      </c>
      <c r="E166" s="273">
        <v>64.800003</v>
      </c>
      <c r="F166" s="273">
        <v>58.235828</v>
      </c>
      <c r="G166" s="273">
        <v>8.608051E8</v>
      </c>
      <c r="H166" s="278" t="s">
        <v>256</v>
      </c>
      <c r="I166" s="273">
        <v>3.3375</v>
      </c>
      <c r="J166" s="273">
        <v>3.443125</v>
      </c>
      <c r="K166" s="273">
        <v>3.091875</v>
      </c>
      <c r="L166" s="273">
        <v>3.381875</v>
      </c>
      <c r="M166" s="273">
        <v>3.323126</v>
      </c>
      <c r="N166" s="273">
        <v>1.2018048E9</v>
      </c>
      <c r="O166" s="273"/>
      <c r="P166" s="249">
        <f t="shared" si="26"/>
        <v>367485.1545</v>
      </c>
      <c r="Q166" s="249">
        <f t="shared" si="125"/>
        <v>218659.4367</v>
      </c>
      <c r="R166" s="249">
        <f t="shared" si="126"/>
        <v>169663.3157</v>
      </c>
      <c r="S166" s="249">
        <f t="shared" si="29"/>
        <v>-343231.863</v>
      </c>
      <c r="T166" s="277"/>
      <c r="U166" s="252">
        <f t="shared" si="18"/>
        <v>1.564972627</v>
      </c>
      <c r="V166" s="249">
        <f t="shared" si="19"/>
        <v>420116.3912</v>
      </c>
      <c r="W166" s="249">
        <f t="shared" si="20"/>
        <v>76884.52822</v>
      </c>
      <c r="X166" s="249">
        <f t="shared" si="21"/>
        <v>755807.9069</v>
      </c>
      <c r="Y166" s="253">
        <f t="shared" si="22"/>
        <v>0.7558079069</v>
      </c>
      <c r="Z166" s="323">
        <f t="shared" si="23"/>
        <v>412576.0439</v>
      </c>
      <c r="AA166" s="253">
        <f t="shared" si="24"/>
        <v>0.4125760439</v>
      </c>
      <c r="AB166" s="309"/>
      <c r="AC166" s="294"/>
      <c r="AD166" s="294"/>
      <c r="AE166" s="294"/>
      <c r="AF166" s="294"/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  <c r="AU166" s="294"/>
    </row>
    <row r="167" ht="19.5" customHeight="1">
      <c r="A167" s="271" t="s">
        <v>257</v>
      </c>
      <c r="B167" s="272">
        <v>65.260002</v>
      </c>
      <c r="C167" s="273">
        <v>68.879997</v>
      </c>
      <c r="D167" s="273">
        <v>63.91</v>
      </c>
      <c r="E167" s="273">
        <v>68.160004</v>
      </c>
      <c r="F167" s="273">
        <v>61.255489</v>
      </c>
      <c r="G167" s="273">
        <v>6.798662E8</v>
      </c>
      <c r="H167" s="278" t="s">
        <v>257</v>
      </c>
      <c r="I167" s="273">
        <v>3.43375</v>
      </c>
      <c r="J167" s="273">
        <v>3.820625</v>
      </c>
      <c r="K167" s="273">
        <v>3.293125</v>
      </c>
      <c r="L167" s="273">
        <v>3.741875</v>
      </c>
      <c r="M167" s="273">
        <v>3.676871</v>
      </c>
      <c r="N167" s="273">
        <v>9.327584E8</v>
      </c>
      <c r="O167" s="273"/>
      <c r="P167" s="249">
        <f t="shared" si="26"/>
        <v>379663.3663</v>
      </c>
      <c r="Q167" s="249">
        <f t="shared" si="125"/>
        <v>232891.9693</v>
      </c>
      <c r="R167" s="249">
        <f t="shared" si="126"/>
        <v>169663.3157</v>
      </c>
      <c r="S167" s="249">
        <f t="shared" si="29"/>
        <v>-346328.6624</v>
      </c>
      <c r="T167" s="277"/>
      <c r="U167" s="252">
        <f t="shared" si="18"/>
        <v>1.586142707</v>
      </c>
      <c r="V167" s="249">
        <f t="shared" si="19"/>
        <v>428641.1395</v>
      </c>
      <c r="W167" s="249">
        <f t="shared" si="20"/>
        <v>82312.4771</v>
      </c>
      <c r="X167" s="249">
        <f t="shared" si="21"/>
        <v>782218.6513</v>
      </c>
      <c r="Y167" s="253">
        <f t="shared" si="22"/>
        <v>0.7822186513</v>
      </c>
      <c r="Z167" s="323">
        <f t="shared" si="23"/>
        <v>435889.9889</v>
      </c>
      <c r="AA167" s="253">
        <f t="shared" si="24"/>
        <v>0.4358899889</v>
      </c>
      <c r="AB167" s="309"/>
      <c r="AC167" s="294"/>
      <c r="AD167" s="294"/>
      <c r="AE167" s="294"/>
      <c r="AF167" s="294"/>
      <c r="AG167" s="294"/>
      <c r="AH167" s="294"/>
      <c r="AI167" s="294"/>
      <c r="AJ167" s="294"/>
      <c r="AK167" s="294"/>
      <c r="AL167" s="294"/>
      <c r="AM167" s="294"/>
      <c r="AN167" s="294"/>
      <c r="AO167" s="294"/>
      <c r="AP167" s="294"/>
      <c r="AQ167" s="294"/>
      <c r="AR167" s="294"/>
      <c r="AS167" s="294"/>
      <c r="AT167" s="294"/>
      <c r="AU167" s="294"/>
    </row>
    <row r="168" ht="19.5" customHeight="1">
      <c r="A168" s="271" t="s">
        <v>258</v>
      </c>
      <c r="B168" s="272">
        <v>68.029999</v>
      </c>
      <c r="C168" s="273">
        <v>70.580002</v>
      </c>
      <c r="D168" s="273">
        <v>67.419998</v>
      </c>
      <c r="E168" s="273">
        <v>68.57</v>
      </c>
      <c r="F168" s="273">
        <v>61.623928</v>
      </c>
      <c r="G168" s="273">
        <v>6.395219E8</v>
      </c>
      <c r="H168" s="278" t="s">
        <v>258</v>
      </c>
      <c r="I168" s="273">
        <v>3.729375</v>
      </c>
      <c r="J168" s="273">
        <v>4.0225</v>
      </c>
      <c r="K168" s="273">
        <v>3.65875</v>
      </c>
      <c r="L168" s="273">
        <v>3.801875</v>
      </c>
      <c r="M168" s="273">
        <v>3.735829</v>
      </c>
      <c r="N168" s="273">
        <v>6.999328E8</v>
      </c>
      <c r="O168" s="273"/>
      <c r="P168" s="249">
        <f t="shared" si="26"/>
        <v>400514.8396</v>
      </c>
      <c r="Q168" s="249">
        <f t="shared" si="125"/>
        <v>258749.2101</v>
      </c>
      <c r="R168" s="249">
        <f t="shared" si="126"/>
        <v>169663.3157</v>
      </c>
      <c r="S168" s="249">
        <f t="shared" si="29"/>
        <v>-349438.3652</v>
      </c>
      <c r="T168" s="277"/>
      <c r="U168" s="252">
        <f t="shared" si="18"/>
        <v>1.631698783</v>
      </c>
      <c r="V168" s="249">
        <f t="shared" si="19"/>
        <v>443237.1708</v>
      </c>
      <c r="W168" s="249">
        <f t="shared" si="20"/>
        <v>93798.80563</v>
      </c>
      <c r="X168" s="249">
        <f t="shared" si="21"/>
        <v>828927.3654</v>
      </c>
      <c r="Y168" s="253">
        <f t="shared" si="22"/>
        <v>0.8289273654</v>
      </c>
      <c r="Z168" s="323">
        <f t="shared" si="23"/>
        <v>479489.0003</v>
      </c>
      <c r="AA168" s="253">
        <f t="shared" si="24"/>
        <v>0.4794890003</v>
      </c>
      <c r="AB168" s="309"/>
      <c r="AC168" s="294"/>
      <c r="AD168" s="294"/>
      <c r="AE168" s="294"/>
      <c r="AF168" s="294"/>
      <c r="AG168" s="294"/>
      <c r="AH168" s="294"/>
      <c r="AI168" s="294"/>
      <c r="AJ168" s="294"/>
      <c r="AK168" s="294"/>
      <c r="AL168" s="294"/>
      <c r="AM168" s="294"/>
      <c r="AN168" s="294"/>
      <c r="AO168" s="294"/>
      <c r="AP168" s="294"/>
      <c r="AQ168" s="294"/>
      <c r="AR168" s="294"/>
      <c r="AS168" s="294"/>
      <c r="AT168" s="294"/>
      <c r="AU168" s="294"/>
    </row>
    <row r="169" ht="19.5" customHeight="1">
      <c r="A169" s="271" t="s">
        <v>259</v>
      </c>
      <c r="B169" s="272">
        <v>68.900002</v>
      </c>
      <c r="C169" s="273">
        <v>69.800003</v>
      </c>
      <c r="D169" s="273">
        <v>64.650002</v>
      </c>
      <c r="E169" s="273">
        <v>64.949997</v>
      </c>
      <c r="F169" s="273">
        <v>58.537086</v>
      </c>
      <c r="G169" s="273">
        <v>8.631242E8</v>
      </c>
      <c r="H169" s="278" t="s">
        <v>259</v>
      </c>
      <c r="I169" s="273">
        <v>3.8375</v>
      </c>
      <c r="J169" s="273">
        <v>3.93375</v>
      </c>
      <c r="K169" s="273">
        <v>3.369375</v>
      </c>
      <c r="L169" s="273">
        <v>3.398125</v>
      </c>
      <c r="M169" s="273">
        <v>3.339093</v>
      </c>
      <c r="N169" s="273">
        <v>1.0152896E9</v>
      </c>
      <c r="O169" s="273"/>
      <c r="P169" s="249">
        <f t="shared" si="26"/>
        <v>384059.4178</v>
      </c>
      <c r="Q169" s="249">
        <f t="shared" si="125"/>
        <v>238284.4195</v>
      </c>
      <c r="R169" s="249">
        <f t="shared" si="126"/>
        <v>169663.3157</v>
      </c>
      <c r="S169" s="249">
        <f t="shared" si="29"/>
        <v>-352561.025</v>
      </c>
      <c r="T169" s="277"/>
      <c r="U169" s="252">
        <f t="shared" si="18"/>
        <v>1.570572736</v>
      </c>
      <c r="V169" s="249">
        <f t="shared" si="19"/>
        <v>431718.3755</v>
      </c>
      <c r="W169" s="249">
        <f t="shared" si="20"/>
        <v>79157.35053</v>
      </c>
      <c r="X169" s="249">
        <f t="shared" si="21"/>
        <v>792007.153</v>
      </c>
      <c r="Y169" s="253">
        <f t="shared" si="22"/>
        <v>0.792007153</v>
      </c>
      <c r="Z169" s="323">
        <f t="shared" si="23"/>
        <v>439446.128</v>
      </c>
      <c r="AA169" s="253">
        <f t="shared" si="24"/>
        <v>0.439446128</v>
      </c>
      <c r="AB169" s="309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  <c r="AU169" s="294"/>
    </row>
    <row r="170" ht="19.5" customHeight="1">
      <c r="A170" s="271" t="s">
        <v>260</v>
      </c>
      <c r="B170" s="272">
        <v>65.360001</v>
      </c>
      <c r="C170" s="273">
        <v>66.209999</v>
      </c>
      <c r="D170" s="273">
        <v>61.310001</v>
      </c>
      <c r="E170" s="273">
        <v>65.800003</v>
      </c>
      <c r="F170" s="273">
        <v>59.303185</v>
      </c>
      <c r="G170" s="273">
        <v>9.017839E8</v>
      </c>
      <c r="H170" s="278" t="s">
        <v>260</v>
      </c>
      <c r="I170" s="273">
        <v>3.439375</v>
      </c>
      <c r="J170" s="273">
        <v>3.53125</v>
      </c>
      <c r="K170" s="273">
        <v>3.02125</v>
      </c>
      <c r="L170" s="273">
        <v>3.48</v>
      </c>
      <c r="M170" s="273">
        <v>3.419546</v>
      </c>
      <c r="N170" s="273">
        <v>1.1633408E9</v>
      </c>
      <c r="O170" s="273"/>
      <c r="P170" s="249">
        <f t="shared" si="26"/>
        <v>364217.8277</v>
      </c>
      <c r="Q170" s="249">
        <f t="shared" si="125"/>
        <v>213664.7902</v>
      </c>
      <c r="R170" s="249">
        <f t="shared" si="126"/>
        <v>169663.3157</v>
      </c>
      <c r="S170" s="249">
        <f t="shared" si="29"/>
        <v>-355696.696</v>
      </c>
      <c r="T170" s="277"/>
      <c r="U170" s="252">
        <f t="shared" si="18"/>
        <v>1.500944905</v>
      </c>
      <c r="V170" s="249">
        <f t="shared" si="19"/>
        <v>417829.2625</v>
      </c>
      <c r="W170" s="249">
        <f t="shared" si="20"/>
        <v>62132.56652</v>
      </c>
      <c r="X170" s="249">
        <f t="shared" si="21"/>
        <v>747545.9336</v>
      </c>
      <c r="Y170" s="253">
        <f t="shared" si="22"/>
        <v>0.7475459336</v>
      </c>
      <c r="Z170" s="323">
        <f t="shared" si="23"/>
        <v>391849.2377</v>
      </c>
      <c r="AA170" s="253">
        <f t="shared" si="24"/>
        <v>0.3918492377</v>
      </c>
      <c r="AB170" s="309"/>
      <c r="AC170" s="294"/>
      <c r="AD170" s="294"/>
      <c r="AE170" s="294"/>
      <c r="AF170" s="294"/>
      <c r="AG170" s="294"/>
      <c r="AH170" s="294"/>
      <c r="AI170" s="294"/>
      <c r="AJ170" s="294"/>
      <c r="AK170" s="294"/>
      <c r="AL170" s="294"/>
      <c r="AM170" s="294"/>
      <c r="AN170" s="294"/>
      <c r="AO170" s="294"/>
      <c r="AP170" s="294"/>
      <c r="AQ170" s="294"/>
      <c r="AR170" s="294"/>
      <c r="AS170" s="294"/>
      <c r="AT170" s="294"/>
      <c r="AU170" s="294"/>
    </row>
    <row r="171" ht="19.5" customHeight="1">
      <c r="A171" s="271" t="s">
        <v>261</v>
      </c>
      <c r="B171" s="326">
        <v>66.309998</v>
      </c>
      <c r="C171" s="327">
        <v>66.760002</v>
      </c>
      <c r="D171" s="327">
        <v>63.580002</v>
      </c>
      <c r="E171" s="327">
        <v>65.129997</v>
      </c>
      <c r="F171" s="327">
        <v>58.699341</v>
      </c>
      <c r="G171" s="327">
        <v>8.15856E8</v>
      </c>
      <c r="H171" s="329" t="s">
        <v>261</v>
      </c>
      <c r="I171" s="327">
        <v>3.5325</v>
      </c>
      <c r="J171" s="327">
        <v>3.575</v>
      </c>
      <c r="K171" s="327">
        <v>3.271875</v>
      </c>
      <c r="L171" s="327">
        <v>3.425625</v>
      </c>
      <c r="M171" s="327">
        <v>3.366116</v>
      </c>
      <c r="N171" s="327">
        <v>9.62888E8</v>
      </c>
      <c r="O171" s="327"/>
      <c r="P171" s="249">
        <f t="shared" si="26"/>
        <v>377702.9822</v>
      </c>
      <c r="Q171" s="249">
        <f t="shared" si="125"/>
        <v>231389.1553</v>
      </c>
      <c r="R171" s="249">
        <f t="shared" si="126"/>
        <v>169663.3157</v>
      </c>
      <c r="S171" s="249">
        <f t="shared" si="29"/>
        <v>-358845.4322</v>
      </c>
      <c r="T171" s="328">
        <f>(P171-P159)/P159</f>
        <v>0.1737124672</v>
      </c>
      <c r="U171" s="252">
        <f t="shared" si="18"/>
        <v>1.525353951</v>
      </c>
      <c r="V171" s="249">
        <f t="shared" si="19"/>
        <v>427268.8706</v>
      </c>
      <c r="W171" s="249">
        <f t="shared" si="20"/>
        <v>68423.43841</v>
      </c>
      <c r="X171" s="249">
        <f t="shared" si="21"/>
        <v>778755.4532</v>
      </c>
      <c r="Y171" s="253">
        <f t="shared" si="22"/>
        <v>0.7787554532</v>
      </c>
      <c r="Z171" s="323">
        <f t="shared" si="23"/>
        <v>419910.021</v>
      </c>
      <c r="AA171" s="253">
        <f t="shared" si="24"/>
        <v>0.419910021</v>
      </c>
      <c r="AB171" s="309"/>
      <c r="AC171" s="294"/>
      <c r="AD171" s="294"/>
      <c r="AE171" s="294"/>
      <c r="AF171" s="294"/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  <c r="AU171" s="294"/>
    </row>
    <row r="172" ht="19.5" customHeight="1">
      <c r="A172" s="271" t="s">
        <v>262</v>
      </c>
      <c r="B172" s="272">
        <v>66.730003</v>
      </c>
      <c r="C172" s="273">
        <v>67.790001</v>
      </c>
      <c r="D172" s="273">
        <v>66.169998</v>
      </c>
      <c r="E172" s="273">
        <v>66.870003</v>
      </c>
      <c r="F172" s="273">
        <v>60.603191</v>
      </c>
      <c r="G172" s="273">
        <v>7.418367E8</v>
      </c>
      <c r="H172" s="278" t="s">
        <v>262</v>
      </c>
      <c r="I172" s="273">
        <v>3.596875</v>
      </c>
      <c r="J172" s="273">
        <v>3.71</v>
      </c>
      <c r="K172" s="273">
        <v>3.53875</v>
      </c>
      <c r="L172" s="273">
        <v>3.6075</v>
      </c>
      <c r="M172" s="273">
        <v>3.550136</v>
      </c>
      <c r="N172" s="273">
        <v>8.87544E8</v>
      </c>
      <c r="O172" s="273"/>
      <c r="P172" s="249">
        <f t="shared" si="26"/>
        <v>393089.097</v>
      </c>
      <c r="Q172" s="249">
        <f>((Q171+R171)/2)*K172/K171</f>
        <v>216882.4346</v>
      </c>
      <c r="R172" s="249">
        <f>(Q171+R171)/2</f>
        <v>200526.2355</v>
      </c>
      <c r="S172" s="249">
        <f t="shared" si="29"/>
        <v>-362007.2882</v>
      </c>
      <c r="T172" s="277"/>
      <c r="U172" s="252">
        <f t="shared" si="18"/>
        <v>1.639788347</v>
      </c>
      <c r="V172" s="249">
        <f t="shared" si="19"/>
        <v>467667.554</v>
      </c>
      <c r="W172" s="249">
        <f t="shared" si="20"/>
        <v>105660.2658</v>
      </c>
      <c r="X172" s="249">
        <f t="shared" si="21"/>
        <v>810497.7672</v>
      </c>
      <c r="Y172" s="253">
        <f t="shared" si="22"/>
        <v>0.8104977672</v>
      </c>
      <c r="Z172" s="323">
        <f t="shared" si="23"/>
        <v>448490.479</v>
      </c>
      <c r="AA172" s="253">
        <f t="shared" si="24"/>
        <v>0.448490479</v>
      </c>
      <c r="AB172" s="309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  <c r="AU172" s="294"/>
    </row>
    <row r="173" ht="19.5" customHeight="1">
      <c r="A173" s="271" t="s">
        <v>263</v>
      </c>
      <c r="B173" s="272">
        <v>67.339996</v>
      </c>
      <c r="C173" s="273">
        <v>68.260002</v>
      </c>
      <c r="D173" s="273">
        <v>65.959999</v>
      </c>
      <c r="E173" s="273">
        <v>67.099998</v>
      </c>
      <c r="F173" s="273">
        <v>60.811634</v>
      </c>
      <c r="G173" s="273">
        <v>6.565621E8</v>
      </c>
      <c r="H173" s="278" t="s">
        <v>263</v>
      </c>
      <c r="I173" s="273">
        <v>3.66</v>
      </c>
      <c r="J173" s="273">
        <v>3.754375</v>
      </c>
      <c r="K173" s="273">
        <v>3.504375</v>
      </c>
      <c r="L173" s="273">
        <v>3.625</v>
      </c>
      <c r="M173" s="273">
        <v>3.567357</v>
      </c>
      <c r="N173" s="273">
        <v>7.831952E8</v>
      </c>
      <c r="O173" s="273"/>
      <c r="P173" s="249">
        <f t="shared" si="26"/>
        <v>391841.5782</v>
      </c>
      <c r="Q173" s="249">
        <f t="shared" ref="Q173:Q183" si="127">Q172*K173/K172</f>
        <v>214775.6643</v>
      </c>
      <c r="R173" s="249">
        <f t="shared" ref="R173:R183" si="128">R172</f>
        <v>200526.2355</v>
      </c>
      <c r="S173" s="249">
        <f t="shared" si="29"/>
        <v>-365182.3185</v>
      </c>
      <c r="T173" s="277"/>
      <c r="U173" s="252">
        <f t="shared" si="18"/>
        <v>1.622115266</v>
      </c>
      <c r="V173" s="249">
        <f t="shared" si="19"/>
        <v>466794.2908</v>
      </c>
      <c r="W173" s="249">
        <f t="shared" si="20"/>
        <v>101611.9723</v>
      </c>
      <c r="X173" s="249">
        <f t="shared" si="21"/>
        <v>807143.478</v>
      </c>
      <c r="Y173" s="253">
        <f t="shared" si="22"/>
        <v>0.807143478</v>
      </c>
      <c r="Z173" s="323">
        <f t="shared" si="23"/>
        <v>441961.1595</v>
      </c>
      <c r="AA173" s="253">
        <f t="shared" si="24"/>
        <v>0.4419611595</v>
      </c>
      <c r="AB173" s="309"/>
      <c r="AC173" s="294"/>
      <c r="AD173" s="294"/>
      <c r="AE173" s="294"/>
      <c r="AF173" s="294"/>
      <c r="AG173" s="294"/>
      <c r="AH173" s="294"/>
      <c r="AI173" s="294"/>
      <c r="AJ173" s="294"/>
      <c r="AK173" s="294"/>
      <c r="AL173" s="294"/>
      <c r="AM173" s="294"/>
      <c r="AN173" s="294"/>
      <c r="AO173" s="294"/>
      <c r="AP173" s="294"/>
      <c r="AQ173" s="294"/>
      <c r="AR173" s="294"/>
      <c r="AS173" s="294"/>
      <c r="AT173" s="294"/>
      <c r="AU173" s="294"/>
    </row>
    <row r="174" ht="19.5" customHeight="1">
      <c r="A174" s="271" t="s">
        <v>264</v>
      </c>
      <c r="B174" s="272">
        <v>66.870003</v>
      </c>
      <c r="C174" s="273">
        <v>69.059998</v>
      </c>
      <c r="D174" s="273">
        <v>66.540001</v>
      </c>
      <c r="E174" s="273">
        <v>68.970001</v>
      </c>
      <c r="F174" s="273">
        <v>62.506378</v>
      </c>
      <c r="G174" s="273">
        <v>5.579793E8</v>
      </c>
      <c r="H174" s="278" t="s">
        <v>264</v>
      </c>
      <c r="I174" s="273">
        <v>3.600625</v>
      </c>
      <c r="J174" s="273">
        <v>3.843125</v>
      </c>
      <c r="K174" s="273">
        <v>3.565</v>
      </c>
      <c r="L174" s="273">
        <v>3.836875</v>
      </c>
      <c r="M174" s="273">
        <v>3.775863</v>
      </c>
      <c r="N174" s="273">
        <v>6.32136E8</v>
      </c>
      <c r="O174" s="273"/>
      <c r="P174" s="249">
        <f t="shared" si="26"/>
        <v>395287.1347</v>
      </c>
      <c r="Q174" s="249">
        <f t="shared" si="127"/>
        <v>218491.2411</v>
      </c>
      <c r="R174" s="249">
        <f t="shared" si="128"/>
        <v>200526.2355</v>
      </c>
      <c r="S174" s="249">
        <f t="shared" si="29"/>
        <v>-368370.5782</v>
      </c>
      <c r="T174" s="277"/>
      <c r="U174" s="252">
        <f t="shared" si="18"/>
        <v>1.61742931</v>
      </c>
      <c r="V174" s="249">
        <f t="shared" si="19"/>
        <v>469206.1803</v>
      </c>
      <c r="W174" s="249">
        <f t="shared" si="20"/>
        <v>100835.6021</v>
      </c>
      <c r="X174" s="249">
        <f t="shared" si="21"/>
        <v>814304.6113</v>
      </c>
      <c r="Y174" s="253">
        <f t="shared" si="22"/>
        <v>0.8143046113</v>
      </c>
      <c r="Z174" s="323">
        <f t="shared" si="23"/>
        <v>445934.0331</v>
      </c>
      <c r="AA174" s="253">
        <f t="shared" si="24"/>
        <v>0.4459340331</v>
      </c>
      <c r="AB174" s="309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  <c r="AU174" s="294"/>
    </row>
    <row r="175" ht="19.5" customHeight="1">
      <c r="A175" s="271" t="s">
        <v>265</v>
      </c>
      <c r="B175" s="272">
        <v>69.019997</v>
      </c>
      <c r="C175" s="273">
        <v>70.730003</v>
      </c>
      <c r="D175" s="273">
        <v>66.879997</v>
      </c>
      <c r="E175" s="273">
        <v>70.720001</v>
      </c>
      <c r="F175" s="273">
        <v>64.2407</v>
      </c>
      <c r="G175" s="273">
        <v>8.355377E8</v>
      </c>
      <c r="H175" s="278" t="s">
        <v>265</v>
      </c>
      <c r="I175" s="273">
        <v>3.84</v>
      </c>
      <c r="J175" s="273">
        <v>4.019375</v>
      </c>
      <c r="K175" s="273">
        <v>3.59625</v>
      </c>
      <c r="L175" s="273">
        <v>4.015625</v>
      </c>
      <c r="M175" s="273">
        <v>3.960384</v>
      </c>
      <c r="N175" s="273">
        <v>8.536224E8</v>
      </c>
      <c r="O175" s="273"/>
      <c r="P175" s="249">
        <f t="shared" si="26"/>
        <v>397306.9129</v>
      </c>
      <c r="Q175" s="249">
        <f t="shared" si="127"/>
        <v>220406.4869</v>
      </c>
      <c r="R175" s="249">
        <f t="shared" si="128"/>
        <v>200526.2355</v>
      </c>
      <c r="S175" s="249">
        <f t="shared" si="29"/>
        <v>-371572.1223</v>
      </c>
      <c r="T175" s="277"/>
      <c r="U175" s="252">
        <f t="shared" si="18"/>
        <v>1.60892896</v>
      </c>
      <c r="V175" s="249">
        <f t="shared" si="19"/>
        <v>470620.0251</v>
      </c>
      <c r="W175" s="249">
        <f t="shared" si="20"/>
        <v>99047.90282</v>
      </c>
      <c r="X175" s="249">
        <f t="shared" si="21"/>
        <v>818239.6353</v>
      </c>
      <c r="Y175" s="253">
        <f t="shared" si="22"/>
        <v>0.8182396353</v>
      </c>
      <c r="Z175" s="323">
        <f t="shared" si="23"/>
        <v>446667.513</v>
      </c>
      <c r="AA175" s="253">
        <f t="shared" si="24"/>
        <v>0.446667513</v>
      </c>
      <c r="AB175" s="309"/>
      <c r="AC175" s="294"/>
      <c r="AD175" s="294"/>
      <c r="AE175" s="294"/>
      <c r="AF175" s="294"/>
      <c r="AG175" s="294"/>
      <c r="AH175" s="294"/>
      <c r="AI175" s="294"/>
      <c r="AJ175" s="294"/>
      <c r="AK175" s="294"/>
      <c r="AL175" s="294"/>
      <c r="AM175" s="294"/>
      <c r="AN175" s="294"/>
      <c r="AO175" s="294"/>
      <c r="AP175" s="294"/>
      <c r="AQ175" s="294"/>
      <c r="AR175" s="294"/>
      <c r="AS175" s="294"/>
      <c r="AT175" s="294"/>
      <c r="AU175" s="294"/>
    </row>
    <row r="176" ht="19.5" customHeight="1">
      <c r="A176" s="271" t="s">
        <v>266</v>
      </c>
      <c r="B176" s="272">
        <v>70.739998</v>
      </c>
      <c r="C176" s="273">
        <v>74.949997</v>
      </c>
      <c r="D176" s="273">
        <v>70.25</v>
      </c>
      <c r="E176" s="273">
        <v>73.25</v>
      </c>
      <c r="F176" s="273">
        <v>66.538933</v>
      </c>
      <c r="G176" s="273">
        <v>6.804142E8</v>
      </c>
      <c r="H176" s="278" t="s">
        <v>266</v>
      </c>
      <c r="I176" s="273">
        <v>4.019375</v>
      </c>
      <c r="J176" s="273">
        <v>4.5075</v>
      </c>
      <c r="K176" s="273">
        <v>3.965</v>
      </c>
      <c r="L176" s="273">
        <v>4.30125</v>
      </c>
      <c r="M176" s="273">
        <v>4.242079</v>
      </c>
      <c r="N176" s="273">
        <v>7.738592E8</v>
      </c>
      <c r="O176" s="273"/>
      <c r="P176" s="249">
        <f t="shared" si="26"/>
        <v>417326.7327</v>
      </c>
      <c r="Q176" s="249">
        <f t="shared" si="127"/>
        <v>243006.3874</v>
      </c>
      <c r="R176" s="249">
        <f t="shared" si="128"/>
        <v>200526.2355</v>
      </c>
      <c r="S176" s="249">
        <f t="shared" si="29"/>
        <v>-374787.0061</v>
      </c>
      <c r="T176" s="277"/>
      <c r="U176" s="252">
        <f t="shared" si="18"/>
        <v>1.648544261</v>
      </c>
      <c r="V176" s="249">
        <f t="shared" si="19"/>
        <v>484633.8989</v>
      </c>
      <c r="W176" s="249">
        <f t="shared" si="20"/>
        <v>109846.8928</v>
      </c>
      <c r="X176" s="249">
        <f t="shared" si="21"/>
        <v>860859.3556</v>
      </c>
      <c r="Y176" s="253">
        <f t="shared" si="22"/>
        <v>0.8608593556</v>
      </c>
      <c r="Z176" s="323">
        <f t="shared" si="23"/>
        <v>486072.3495</v>
      </c>
      <c r="AA176" s="253">
        <f t="shared" si="24"/>
        <v>0.4860723495</v>
      </c>
      <c r="AB176" s="309"/>
      <c r="AC176" s="294"/>
      <c r="AD176" s="294"/>
      <c r="AE176" s="294"/>
      <c r="AF176" s="294"/>
      <c r="AG176" s="294"/>
      <c r="AH176" s="294"/>
      <c r="AI176" s="294"/>
      <c r="AJ176" s="294"/>
      <c r="AK176" s="294"/>
      <c r="AL176" s="294"/>
      <c r="AM176" s="294"/>
      <c r="AN176" s="294"/>
      <c r="AO176" s="294"/>
      <c r="AP176" s="294"/>
      <c r="AQ176" s="294"/>
      <c r="AR176" s="294"/>
      <c r="AS176" s="294"/>
      <c r="AT176" s="294"/>
      <c r="AU176" s="294"/>
    </row>
    <row r="177" ht="19.5" customHeight="1">
      <c r="A177" s="271" t="s">
        <v>267</v>
      </c>
      <c r="B177" s="272">
        <v>73.260002</v>
      </c>
      <c r="C177" s="273">
        <v>73.82</v>
      </c>
      <c r="D177" s="273">
        <v>69.150002</v>
      </c>
      <c r="E177" s="273">
        <v>71.269997</v>
      </c>
      <c r="F177" s="273">
        <v>64.740334</v>
      </c>
      <c r="G177" s="273">
        <v>7.485616E8</v>
      </c>
      <c r="H177" s="278" t="s">
        <v>267</v>
      </c>
      <c r="I177" s="273">
        <v>4.30875</v>
      </c>
      <c r="J177" s="273">
        <v>4.37</v>
      </c>
      <c r="K177" s="273">
        <v>3.84875</v>
      </c>
      <c r="L177" s="273">
        <v>4.07875</v>
      </c>
      <c r="M177" s="273">
        <v>4.022641</v>
      </c>
      <c r="N177" s="273">
        <v>8.854848E8</v>
      </c>
      <c r="O177" s="273"/>
      <c r="P177" s="249">
        <f t="shared" si="26"/>
        <v>410792.0911</v>
      </c>
      <c r="Q177" s="249">
        <f t="shared" si="127"/>
        <v>235881.673</v>
      </c>
      <c r="R177" s="249">
        <f t="shared" si="128"/>
        <v>200526.2355</v>
      </c>
      <c r="S177" s="249">
        <f t="shared" si="29"/>
        <v>-378015.2853</v>
      </c>
      <c r="T177" s="277"/>
      <c r="U177" s="252">
        <f t="shared" si="18"/>
        <v>1.617178856</v>
      </c>
      <c r="V177" s="249">
        <f t="shared" si="19"/>
        <v>480059.6498</v>
      </c>
      <c r="W177" s="249">
        <f t="shared" si="20"/>
        <v>102044.3645</v>
      </c>
      <c r="X177" s="249">
        <f t="shared" si="21"/>
        <v>847199.9996</v>
      </c>
      <c r="Y177" s="253">
        <f t="shared" si="22"/>
        <v>0.8471999996</v>
      </c>
      <c r="Z177" s="323">
        <f t="shared" si="23"/>
        <v>469184.7143</v>
      </c>
      <c r="AA177" s="253">
        <f t="shared" si="24"/>
        <v>0.4691847143</v>
      </c>
      <c r="AB177" s="309"/>
      <c r="AC177" s="294"/>
      <c r="AD177" s="294"/>
      <c r="AE177" s="294"/>
      <c r="AF177" s="294"/>
      <c r="AG177" s="294"/>
      <c r="AH177" s="294"/>
      <c r="AI177" s="294"/>
      <c r="AJ177" s="294"/>
      <c r="AK177" s="294"/>
      <c r="AL177" s="294"/>
      <c r="AM177" s="294"/>
      <c r="AN177" s="294"/>
      <c r="AO177" s="294"/>
      <c r="AP177" s="294"/>
      <c r="AQ177" s="294"/>
      <c r="AR177" s="294"/>
      <c r="AS177" s="294"/>
      <c r="AT177" s="294"/>
      <c r="AU177" s="294"/>
    </row>
    <row r="178" ht="19.5" customHeight="1">
      <c r="A178" s="271" t="s">
        <v>268</v>
      </c>
      <c r="B178" s="272">
        <v>71.75</v>
      </c>
      <c r="C178" s="273">
        <v>76.209999</v>
      </c>
      <c r="D178" s="273">
        <v>71.349998</v>
      </c>
      <c r="E178" s="273">
        <v>75.769997</v>
      </c>
      <c r="F178" s="273">
        <v>69.045784</v>
      </c>
      <c r="G178" s="273">
        <v>5.816957E8</v>
      </c>
      <c r="H178" s="278" t="s">
        <v>268</v>
      </c>
      <c r="I178" s="273">
        <v>4.141875</v>
      </c>
      <c r="J178" s="273">
        <v>4.66375</v>
      </c>
      <c r="K178" s="273">
        <v>4.09625</v>
      </c>
      <c r="L178" s="273">
        <v>4.61125</v>
      </c>
      <c r="M178" s="273">
        <v>4.547815</v>
      </c>
      <c r="N178" s="273">
        <v>5.136864E8</v>
      </c>
      <c r="O178" s="273"/>
      <c r="P178" s="249">
        <f t="shared" si="26"/>
        <v>423861.3743</v>
      </c>
      <c r="Q178" s="249">
        <f t="shared" si="127"/>
        <v>251050.4198</v>
      </c>
      <c r="R178" s="249">
        <f t="shared" si="128"/>
        <v>200526.2355</v>
      </c>
      <c r="S178" s="249">
        <f t="shared" si="29"/>
        <v>-381257.0157</v>
      </c>
      <c r="T178" s="277"/>
      <c r="U178" s="252">
        <f t="shared" si="18"/>
        <v>1.637707856</v>
      </c>
      <c r="V178" s="249">
        <f t="shared" si="19"/>
        <v>489208.1481</v>
      </c>
      <c r="W178" s="249">
        <f t="shared" si="20"/>
        <v>107951.1324</v>
      </c>
      <c r="X178" s="249">
        <f t="shared" si="21"/>
        <v>875438.0295</v>
      </c>
      <c r="Y178" s="253">
        <f t="shared" si="22"/>
        <v>0.8754380295</v>
      </c>
      <c r="Z178" s="323">
        <f t="shared" si="23"/>
        <v>494181.0139</v>
      </c>
      <c r="AA178" s="253">
        <f t="shared" si="24"/>
        <v>0.4941810139</v>
      </c>
      <c r="AB178" s="309"/>
      <c r="AC178" s="294"/>
      <c r="AD178" s="294"/>
      <c r="AE178" s="294"/>
      <c r="AF178" s="294"/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  <c r="AU178" s="294"/>
    </row>
    <row r="179" ht="19.5" customHeight="1">
      <c r="A179" s="271" t="s">
        <v>269</v>
      </c>
      <c r="B179" s="272">
        <v>76.290001</v>
      </c>
      <c r="C179" s="273">
        <v>77.279999</v>
      </c>
      <c r="D179" s="273">
        <v>74.959999</v>
      </c>
      <c r="E179" s="273">
        <v>75.470001</v>
      </c>
      <c r="F179" s="273">
        <v>68.772423</v>
      </c>
      <c r="G179" s="273">
        <v>5.292455E8</v>
      </c>
      <c r="H179" s="278" t="s">
        <v>269</v>
      </c>
      <c r="I179" s="273">
        <v>4.674375</v>
      </c>
      <c r="J179" s="273">
        <v>4.793125</v>
      </c>
      <c r="K179" s="273">
        <v>4.505</v>
      </c>
      <c r="L179" s="273">
        <v>4.563125</v>
      </c>
      <c r="M179" s="273">
        <v>4.500352</v>
      </c>
      <c r="N179" s="273">
        <v>6.56376E8</v>
      </c>
      <c r="O179" s="273"/>
      <c r="P179" s="249">
        <f t="shared" si="26"/>
        <v>445306.9248</v>
      </c>
      <c r="Q179" s="249">
        <f t="shared" si="127"/>
        <v>276101.8348</v>
      </c>
      <c r="R179" s="249">
        <f t="shared" si="128"/>
        <v>200526.2355</v>
      </c>
      <c r="S179" s="249">
        <f t="shared" si="29"/>
        <v>-384512.2532</v>
      </c>
      <c r="T179" s="277"/>
      <c r="U179" s="252">
        <f t="shared" si="18"/>
        <v>1.679616592</v>
      </c>
      <c r="V179" s="249">
        <f t="shared" si="19"/>
        <v>504220.0334</v>
      </c>
      <c r="W179" s="249">
        <f t="shared" si="20"/>
        <v>119707.7802</v>
      </c>
      <c r="X179" s="249">
        <f t="shared" si="21"/>
        <v>921934.9951</v>
      </c>
      <c r="Y179" s="253">
        <f t="shared" si="22"/>
        <v>0.9219349951</v>
      </c>
      <c r="Z179" s="323">
        <f t="shared" si="23"/>
        <v>537422.7419</v>
      </c>
      <c r="AA179" s="253">
        <f t="shared" si="24"/>
        <v>0.5374227419</v>
      </c>
      <c r="AB179" s="309"/>
      <c r="AC179" s="294"/>
      <c r="AD179" s="294"/>
      <c r="AE179" s="294"/>
      <c r="AF179" s="294"/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4"/>
      <c r="AU179" s="294"/>
    </row>
    <row r="180" ht="19.5" customHeight="1">
      <c r="A180" s="271" t="s">
        <v>270</v>
      </c>
      <c r="B180" s="272">
        <v>76.089996</v>
      </c>
      <c r="C180" s="273">
        <v>79.690002</v>
      </c>
      <c r="D180" s="273">
        <v>75.540001</v>
      </c>
      <c r="E180" s="273">
        <v>78.879997</v>
      </c>
      <c r="F180" s="273">
        <v>71.879791</v>
      </c>
      <c r="G180" s="273">
        <v>5.039888E8</v>
      </c>
      <c r="H180" s="278" t="s">
        <v>270</v>
      </c>
      <c r="I180" s="273">
        <v>4.640625</v>
      </c>
      <c r="J180" s="273">
        <v>5.09375</v>
      </c>
      <c r="K180" s="273">
        <v>4.575</v>
      </c>
      <c r="L180" s="273">
        <v>4.999375</v>
      </c>
      <c r="M180" s="273">
        <v>4.9306</v>
      </c>
      <c r="N180" s="273">
        <v>5.019808E8</v>
      </c>
      <c r="O180" s="273"/>
      <c r="P180" s="249">
        <f t="shared" si="26"/>
        <v>448752.4812</v>
      </c>
      <c r="Q180" s="249">
        <f t="shared" si="127"/>
        <v>280391.9854</v>
      </c>
      <c r="R180" s="249">
        <f t="shared" si="128"/>
        <v>200526.2355</v>
      </c>
      <c r="S180" s="249">
        <f t="shared" si="29"/>
        <v>-387781.0543</v>
      </c>
      <c r="T180" s="277"/>
      <c r="U180" s="252">
        <f t="shared" si="18"/>
        <v>1.674343575</v>
      </c>
      <c r="V180" s="249">
        <f t="shared" si="19"/>
        <v>506631.9229</v>
      </c>
      <c r="W180" s="249">
        <f t="shared" si="20"/>
        <v>118850.8686</v>
      </c>
      <c r="X180" s="249">
        <f t="shared" si="21"/>
        <v>929670.7021</v>
      </c>
      <c r="Y180" s="253">
        <f t="shared" si="22"/>
        <v>0.9296707021</v>
      </c>
      <c r="Z180" s="323">
        <f t="shared" si="23"/>
        <v>541889.6479</v>
      </c>
      <c r="AA180" s="253">
        <f t="shared" si="24"/>
        <v>0.5418896479</v>
      </c>
      <c r="AB180" s="309"/>
      <c r="AC180" s="294"/>
      <c r="AD180" s="294"/>
      <c r="AE180" s="294"/>
      <c r="AF180" s="294"/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  <c r="AU180" s="294"/>
    </row>
    <row r="181" ht="19.5" customHeight="1">
      <c r="A181" s="271" t="s">
        <v>271</v>
      </c>
      <c r="B181" s="272">
        <v>78.889999</v>
      </c>
      <c r="C181" s="273">
        <v>83.489998</v>
      </c>
      <c r="D181" s="273">
        <v>76.349998</v>
      </c>
      <c r="E181" s="273">
        <v>82.790001</v>
      </c>
      <c r="F181" s="273">
        <v>75.669327</v>
      </c>
      <c r="G181" s="273">
        <v>8.173537E8</v>
      </c>
      <c r="H181" s="278" t="s">
        <v>271</v>
      </c>
      <c r="I181" s="273">
        <v>5.01</v>
      </c>
      <c r="J181" s="273">
        <v>5.595</v>
      </c>
      <c r="K181" s="273">
        <v>4.68875</v>
      </c>
      <c r="L181" s="273">
        <v>5.5025</v>
      </c>
      <c r="M181" s="273">
        <v>5.426805</v>
      </c>
      <c r="N181" s="273">
        <v>9.615136E8</v>
      </c>
      <c r="O181" s="273"/>
      <c r="P181" s="249">
        <f t="shared" si="26"/>
        <v>453564.3446</v>
      </c>
      <c r="Q181" s="249">
        <f t="shared" si="127"/>
        <v>287363.4802</v>
      </c>
      <c r="R181" s="249">
        <f t="shared" si="128"/>
        <v>200526.2355</v>
      </c>
      <c r="S181" s="249">
        <f t="shared" si="29"/>
        <v>-391063.4753</v>
      </c>
      <c r="T181" s="277"/>
      <c r="U181" s="252">
        <f t="shared" si="18"/>
        <v>1.672594403</v>
      </c>
      <c r="V181" s="249">
        <f t="shared" si="19"/>
        <v>510000.2273</v>
      </c>
      <c r="W181" s="249">
        <f t="shared" si="20"/>
        <v>118936.7519</v>
      </c>
      <c r="X181" s="249">
        <f t="shared" si="21"/>
        <v>941454.0602</v>
      </c>
      <c r="Y181" s="253">
        <f t="shared" si="22"/>
        <v>0.9414540602</v>
      </c>
      <c r="Z181" s="323">
        <f t="shared" si="23"/>
        <v>550390.5849</v>
      </c>
      <c r="AA181" s="253">
        <f t="shared" si="24"/>
        <v>0.5503905849</v>
      </c>
      <c r="AB181" s="309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  <c r="AU181" s="294"/>
    </row>
    <row r="182" ht="19.5" customHeight="1">
      <c r="A182" s="271" t="s">
        <v>272</v>
      </c>
      <c r="B182" s="272">
        <v>83.07</v>
      </c>
      <c r="C182" s="273">
        <v>85.839996</v>
      </c>
      <c r="D182" s="273">
        <v>81.370003</v>
      </c>
      <c r="E182" s="273">
        <v>85.730003</v>
      </c>
      <c r="F182" s="273">
        <v>78.356483</v>
      </c>
      <c r="G182" s="273">
        <v>5.423394E8</v>
      </c>
      <c r="H182" s="278" t="s">
        <v>272</v>
      </c>
      <c r="I182" s="273">
        <v>5.535</v>
      </c>
      <c r="J182" s="273">
        <v>5.905625</v>
      </c>
      <c r="K182" s="273">
        <v>5.31375</v>
      </c>
      <c r="L182" s="273">
        <v>5.8825</v>
      </c>
      <c r="M182" s="273">
        <v>5.801578</v>
      </c>
      <c r="N182" s="273">
        <v>9.258976E8</v>
      </c>
      <c r="O182" s="273"/>
      <c r="P182" s="249">
        <f t="shared" si="26"/>
        <v>483386.1564</v>
      </c>
      <c r="Q182" s="249">
        <f t="shared" si="127"/>
        <v>325668.3962</v>
      </c>
      <c r="R182" s="249">
        <f t="shared" si="128"/>
        <v>200526.2355</v>
      </c>
      <c r="S182" s="249">
        <f t="shared" si="29"/>
        <v>-394359.5731</v>
      </c>
      <c r="T182" s="277"/>
      <c r="U182" s="252">
        <f t="shared" si="18"/>
        <v>1.734235552</v>
      </c>
      <c r="V182" s="249">
        <f t="shared" si="19"/>
        <v>530875.4956</v>
      </c>
      <c r="W182" s="249">
        <f t="shared" si="20"/>
        <v>136515.9224</v>
      </c>
      <c r="X182" s="249">
        <f t="shared" si="21"/>
        <v>1009580.788</v>
      </c>
      <c r="Y182" s="253">
        <f t="shared" si="22"/>
        <v>1.009580788</v>
      </c>
      <c r="Z182" s="323">
        <f t="shared" si="23"/>
        <v>615221.215</v>
      </c>
      <c r="AA182" s="253">
        <f t="shared" si="24"/>
        <v>0.615221215</v>
      </c>
      <c r="AB182" s="309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</row>
    <row r="183" ht="19.5" customHeight="1">
      <c r="A183" s="271" t="s">
        <v>273</v>
      </c>
      <c r="B183" s="326">
        <v>85.830002</v>
      </c>
      <c r="C183" s="327">
        <v>87.959999</v>
      </c>
      <c r="D183" s="327">
        <v>84.050003</v>
      </c>
      <c r="E183" s="327">
        <v>87.959999</v>
      </c>
      <c r="F183" s="327">
        <v>80.394691</v>
      </c>
      <c r="G183" s="327">
        <v>6.516492E8</v>
      </c>
      <c r="H183" s="329" t="s">
        <v>273</v>
      </c>
      <c r="I183" s="327">
        <v>5.90375</v>
      </c>
      <c r="J183" s="327">
        <v>6.225</v>
      </c>
      <c r="K183" s="327">
        <v>5.65125</v>
      </c>
      <c r="L183" s="327">
        <v>6.225</v>
      </c>
      <c r="M183" s="327">
        <v>6.139365</v>
      </c>
      <c r="N183" s="327">
        <v>8.507456E8</v>
      </c>
      <c r="O183" s="327"/>
      <c r="P183" s="249">
        <f t="shared" si="26"/>
        <v>499306.9485</v>
      </c>
      <c r="Q183" s="249">
        <f t="shared" si="127"/>
        <v>346353.0509</v>
      </c>
      <c r="R183" s="249">
        <f t="shared" si="128"/>
        <v>200526.2355</v>
      </c>
      <c r="S183" s="249">
        <f t="shared" si="29"/>
        <v>-397669.4047</v>
      </c>
      <c r="T183" s="328">
        <f>(P183-P171)/P171</f>
        <v>0.3219565957</v>
      </c>
      <c r="U183" s="252">
        <f t="shared" si="18"/>
        <v>1.759836627</v>
      </c>
      <c r="V183" s="249">
        <f t="shared" si="19"/>
        <v>542020.05</v>
      </c>
      <c r="W183" s="249">
        <f t="shared" si="20"/>
        <v>144350.6453</v>
      </c>
      <c r="X183" s="249">
        <f t="shared" si="21"/>
        <v>1046186.235</v>
      </c>
      <c r="Y183" s="253">
        <f t="shared" si="22"/>
        <v>1.046186235</v>
      </c>
      <c r="Z183" s="323">
        <f t="shared" si="23"/>
        <v>648516.8302</v>
      </c>
      <c r="AA183" s="253">
        <f t="shared" si="24"/>
        <v>0.6485168302</v>
      </c>
      <c r="AB183" s="309"/>
      <c r="AC183" s="294"/>
      <c r="AD183" s="294"/>
      <c r="AE183" s="294"/>
      <c r="AF183" s="294"/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  <c r="AU183" s="294"/>
    </row>
    <row r="184" ht="19.5" customHeight="1">
      <c r="A184" s="271" t="s">
        <v>274</v>
      </c>
      <c r="B184" s="272">
        <v>87.550003</v>
      </c>
      <c r="C184" s="273">
        <v>89.0</v>
      </c>
      <c r="D184" s="273">
        <v>84.760002</v>
      </c>
      <c r="E184" s="273">
        <v>86.269997</v>
      </c>
      <c r="F184" s="273">
        <v>79.100487</v>
      </c>
      <c r="G184" s="273">
        <v>8.317327E8</v>
      </c>
      <c r="H184" s="278" t="s">
        <v>274</v>
      </c>
      <c r="I184" s="273">
        <v>6.17</v>
      </c>
      <c r="J184" s="273">
        <v>6.363125</v>
      </c>
      <c r="K184" s="273">
        <v>5.766875</v>
      </c>
      <c r="L184" s="273">
        <v>5.97125</v>
      </c>
      <c r="M184" s="273">
        <v>5.889106</v>
      </c>
      <c r="N184" s="273">
        <v>1.1935552E9</v>
      </c>
      <c r="O184" s="273"/>
      <c r="P184" s="249">
        <f t="shared" si="26"/>
        <v>503524.7644</v>
      </c>
      <c r="Q184" s="249">
        <f>((Q183+R183)/2)*K184/K183</f>
        <v>279034.2388</v>
      </c>
      <c r="R184" s="249">
        <f>(Q183+R183)/2</f>
        <v>273439.6432</v>
      </c>
      <c r="S184" s="249">
        <f t="shared" si="29"/>
        <v>-400993.0272</v>
      </c>
      <c r="T184" s="277"/>
      <c r="U184" s="252">
        <f t="shared" si="18"/>
        <v>1.937600793</v>
      </c>
      <c r="V184" s="249">
        <f t="shared" si="19"/>
        <v>614969.3925</v>
      </c>
      <c r="W184" s="249">
        <f t="shared" si="20"/>
        <v>213976.3653</v>
      </c>
      <c r="X184" s="249">
        <f t="shared" si="21"/>
        <v>1055998.646</v>
      </c>
      <c r="Y184" s="253">
        <f t="shared" si="22"/>
        <v>1.055998646</v>
      </c>
      <c r="Z184" s="323">
        <f t="shared" si="23"/>
        <v>655005.6192</v>
      </c>
      <c r="AA184" s="253">
        <f t="shared" si="24"/>
        <v>0.6550056192</v>
      </c>
      <c r="AB184" s="309"/>
      <c r="AC184" s="294"/>
      <c r="AD184" s="294"/>
      <c r="AE184" s="294"/>
      <c r="AF184" s="294"/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  <c r="AU184" s="294"/>
    </row>
    <row r="185" ht="19.5" customHeight="1">
      <c r="A185" s="271" t="s">
        <v>275</v>
      </c>
      <c r="B185" s="272">
        <v>86.110001</v>
      </c>
      <c r="C185" s="273">
        <v>90.959999</v>
      </c>
      <c r="D185" s="273">
        <v>83.739998</v>
      </c>
      <c r="E185" s="273">
        <v>90.339996</v>
      </c>
      <c r="F185" s="273">
        <v>82.832245</v>
      </c>
      <c r="G185" s="273">
        <v>7.135587E8</v>
      </c>
      <c r="H185" s="278" t="s">
        <v>275</v>
      </c>
      <c r="I185" s="273">
        <v>5.953125</v>
      </c>
      <c r="J185" s="273">
        <v>6.67625</v>
      </c>
      <c r="K185" s="273">
        <v>5.620625</v>
      </c>
      <c r="L185" s="273">
        <v>6.58375</v>
      </c>
      <c r="M185" s="273">
        <v>6.493181</v>
      </c>
      <c r="N185" s="273">
        <v>9.816912E8</v>
      </c>
      <c r="O185" s="273"/>
      <c r="P185" s="249">
        <f t="shared" si="26"/>
        <v>497465.3347</v>
      </c>
      <c r="Q185" s="249">
        <f t="shared" ref="Q185:Q195" si="129">Q184*K185/K184</f>
        <v>271957.8314</v>
      </c>
      <c r="R185" s="249">
        <f t="shared" ref="R185:R195" si="130">R184</f>
        <v>273439.6432</v>
      </c>
      <c r="S185" s="249">
        <f t="shared" si="29"/>
        <v>-404330.4982</v>
      </c>
      <c r="T185" s="277"/>
      <c r="U185" s="252">
        <f t="shared" si="18"/>
        <v>1.906620899</v>
      </c>
      <c r="V185" s="249">
        <f t="shared" si="19"/>
        <v>610727.7917</v>
      </c>
      <c r="W185" s="249">
        <f t="shared" si="20"/>
        <v>206397.2935</v>
      </c>
      <c r="X185" s="249">
        <f t="shared" si="21"/>
        <v>1042862.809</v>
      </c>
      <c r="Y185" s="253">
        <f t="shared" si="22"/>
        <v>1.042862809</v>
      </c>
      <c r="Z185" s="323">
        <f t="shared" si="23"/>
        <v>638532.311</v>
      </c>
      <c r="AA185" s="253">
        <f t="shared" si="24"/>
        <v>0.638532311</v>
      </c>
      <c r="AB185" s="309"/>
      <c r="AC185" s="294"/>
      <c r="AD185" s="294"/>
      <c r="AE185" s="294"/>
      <c r="AF185" s="294"/>
      <c r="AG185" s="294"/>
      <c r="AH185" s="294"/>
      <c r="AI185" s="294"/>
      <c r="AJ185" s="294"/>
      <c r="AK185" s="294"/>
      <c r="AL185" s="294"/>
      <c r="AM185" s="294"/>
      <c r="AN185" s="294"/>
      <c r="AO185" s="294"/>
      <c r="AP185" s="294"/>
      <c r="AQ185" s="294"/>
      <c r="AR185" s="294"/>
      <c r="AS185" s="294"/>
      <c r="AT185" s="294"/>
      <c r="AU185" s="294"/>
    </row>
    <row r="186" ht="19.5" customHeight="1">
      <c r="A186" s="271" t="s">
        <v>276</v>
      </c>
      <c r="B186" s="272">
        <v>89.489998</v>
      </c>
      <c r="C186" s="273">
        <v>91.360001</v>
      </c>
      <c r="D186" s="273">
        <v>86.400002</v>
      </c>
      <c r="E186" s="273">
        <v>87.669998</v>
      </c>
      <c r="F186" s="273">
        <v>80.717819</v>
      </c>
      <c r="G186" s="273">
        <v>8.093454E8</v>
      </c>
      <c r="H186" s="278" t="s">
        <v>276</v>
      </c>
      <c r="I186" s="273">
        <v>6.45875</v>
      </c>
      <c r="J186" s="273">
        <v>6.731875</v>
      </c>
      <c r="K186" s="273">
        <v>6.040625</v>
      </c>
      <c r="L186" s="273">
        <v>6.215625</v>
      </c>
      <c r="M186" s="273">
        <v>6.130119</v>
      </c>
      <c r="N186" s="273">
        <v>1.3196624E9</v>
      </c>
      <c r="O186" s="273"/>
      <c r="P186" s="249">
        <f t="shared" si="26"/>
        <v>513267.3386</v>
      </c>
      <c r="Q186" s="249">
        <f t="shared" si="129"/>
        <v>292279.8221</v>
      </c>
      <c r="R186" s="249">
        <f t="shared" si="130"/>
        <v>273439.6432</v>
      </c>
      <c r="S186" s="249">
        <f t="shared" si="29"/>
        <v>-407681.8752</v>
      </c>
      <c r="T186" s="277"/>
      <c r="U186" s="252">
        <f t="shared" si="18"/>
        <v>1.929708014</v>
      </c>
      <c r="V186" s="249">
        <f t="shared" si="19"/>
        <v>621789.1945</v>
      </c>
      <c r="W186" s="249">
        <f t="shared" si="20"/>
        <v>214107.3192</v>
      </c>
      <c r="X186" s="249">
        <f t="shared" si="21"/>
        <v>1078986.804</v>
      </c>
      <c r="Y186" s="253">
        <f t="shared" si="22"/>
        <v>1.078986804</v>
      </c>
      <c r="Z186" s="323">
        <f t="shared" si="23"/>
        <v>671304.9287</v>
      </c>
      <c r="AA186" s="253">
        <f t="shared" si="24"/>
        <v>0.6713049287</v>
      </c>
      <c r="AB186" s="309"/>
      <c r="AC186" s="294"/>
      <c r="AD186" s="294"/>
      <c r="AE186" s="294"/>
      <c r="AF186" s="294"/>
      <c r="AG186" s="294"/>
      <c r="AH186" s="294"/>
      <c r="AI186" s="294"/>
      <c r="AJ186" s="294"/>
      <c r="AK186" s="294"/>
      <c r="AL186" s="294"/>
      <c r="AM186" s="294"/>
      <c r="AN186" s="294"/>
      <c r="AO186" s="294"/>
      <c r="AP186" s="294"/>
      <c r="AQ186" s="294"/>
      <c r="AR186" s="294"/>
      <c r="AS186" s="294"/>
      <c r="AT186" s="294"/>
      <c r="AU186" s="294"/>
    </row>
    <row r="187" ht="19.5" customHeight="1">
      <c r="A187" s="271" t="s">
        <v>277</v>
      </c>
      <c r="B187" s="272">
        <v>88.099998</v>
      </c>
      <c r="C187" s="273">
        <v>89.68</v>
      </c>
      <c r="D187" s="273">
        <v>83.279999</v>
      </c>
      <c r="E187" s="273">
        <v>87.389999</v>
      </c>
      <c r="F187" s="273">
        <v>80.64402</v>
      </c>
      <c r="G187" s="273">
        <v>1.1413982E9</v>
      </c>
      <c r="H187" s="278" t="s">
        <v>277</v>
      </c>
      <c r="I187" s="273">
        <v>6.275</v>
      </c>
      <c r="J187" s="273">
        <v>6.50125</v>
      </c>
      <c r="K187" s="273">
        <v>5.5875</v>
      </c>
      <c r="L187" s="273">
        <v>6.148125</v>
      </c>
      <c r="M187" s="273">
        <v>6.063548</v>
      </c>
      <c r="N187" s="273">
        <v>1.2642224E9</v>
      </c>
      <c r="O187" s="273"/>
      <c r="P187" s="249">
        <f t="shared" si="26"/>
        <v>494732.6673</v>
      </c>
      <c r="Q187" s="249">
        <f t="shared" si="129"/>
        <v>270355.0553</v>
      </c>
      <c r="R187" s="249">
        <f t="shared" si="130"/>
        <v>273439.6432</v>
      </c>
      <c r="S187" s="249">
        <f t="shared" si="29"/>
        <v>-411047.2164</v>
      </c>
      <c r="T187" s="277"/>
      <c r="U187" s="252">
        <f t="shared" si="18"/>
        <v>1.868817693</v>
      </c>
      <c r="V187" s="249">
        <f t="shared" si="19"/>
        <v>608814.9246</v>
      </c>
      <c r="W187" s="249">
        <f t="shared" si="20"/>
        <v>197767.7082</v>
      </c>
      <c r="X187" s="249">
        <f t="shared" si="21"/>
        <v>1038527.366</v>
      </c>
      <c r="Y187" s="253">
        <f t="shared" si="22"/>
        <v>1.038527366</v>
      </c>
      <c r="Z187" s="323">
        <f t="shared" si="23"/>
        <v>627480.1494</v>
      </c>
      <c r="AA187" s="253">
        <f t="shared" si="24"/>
        <v>0.6274801494</v>
      </c>
      <c r="AB187" s="309"/>
      <c r="AC187" s="294"/>
      <c r="AD187" s="294"/>
      <c r="AE187" s="294"/>
      <c r="AF187" s="294"/>
      <c r="AG187" s="294"/>
      <c r="AH187" s="294"/>
      <c r="AI187" s="294"/>
      <c r="AJ187" s="294"/>
      <c r="AK187" s="294"/>
      <c r="AL187" s="294"/>
      <c r="AM187" s="294"/>
      <c r="AN187" s="294"/>
      <c r="AO187" s="294"/>
      <c r="AP187" s="294"/>
      <c r="AQ187" s="294"/>
      <c r="AR187" s="294"/>
      <c r="AS187" s="294"/>
      <c r="AT187" s="294"/>
      <c r="AU187" s="294"/>
    </row>
    <row r="188" ht="19.5" customHeight="1">
      <c r="A188" s="271" t="s">
        <v>278</v>
      </c>
      <c r="B188" s="272">
        <v>87.529999</v>
      </c>
      <c r="C188" s="273">
        <v>91.449997</v>
      </c>
      <c r="D188" s="273">
        <v>85.529999</v>
      </c>
      <c r="E188" s="273">
        <v>91.309998</v>
      </c>
      <c r="F188" s="273">
        <v>84.261452</v>
      </c>
      <c r="G188" s="273">
        <v>7.891937E8</v>
      </c>
      <c r="H188" s="278" t="s">
        <v>278</v>
      </c>
      <c r="I188" s="273">
        <v>6.163125</v>
      </c>
      <c r="J188" s="273">
        <v>6.72125</v>
      </c>
      <c r="K188" s="273">
        <v>5.8875</v>
      </c>
      <c r="L188" s="273">
        <v>6.700625</v>
      </c>
      <c r="M188" s="273">
        <v>6.608448</v>
      </c>
      <c r="N188" s="273">
        <v>6.280752E8</v>
      </c>
      <c r="O188" s="273"/>
      <c r="P188" s="249">
        <f t="shared" si="26"/>
        <v>508099.004</v>
      </c>
      <c r="Q188" s="249">
        <f t="shared" si="129"/>
        <v>284870.763</v>
      </c>
      <c r="R188" s="249">
        <f t="shared" si="130"/>
        <v>273439.6432</v>
      </c>
      <c r="S188" s="249">
        <f t="shared" si="29"/>
        <v>-414426.5798</v>
      </c>
      <c r="T188" s="277"/>
      <c r="U188" s="252">
        <f t="shared" si="18"/>
        <v>1.885831376</v>
      </c>
      <c r="V188" s="249">
        <f t="shared" si="19"/>
        <v>618171.3602</v>
      </c>
      <c r="W188" s="249">
        <f t="shared" si="20"/>
        <v>203744.7804</v>
      </c>
      <c r="X188" s="249">
        <f t="shared" si="21"/>
        <v>1066409.41</v>
      </c>
      <c r="Y188" s="253">
        <f t="shared" si="22"/>
        <v>1.06640941</v>
      </c>
      <c r="Z188" s="323">
        <f t="shared" si="23"/>
        <v>651982.8303</v>
      </c>
      <c r="AA188" s="253">
        <f t="shared" si="24"/>
        <v>0.6519828303</v>
      </c>
      <c r="AB188" s="309"/>
      <c r="AC188" s="294"/>
      <c r="AD188" s="294"/>
      <c r="AE188" s="294"/>
      <c r="AF188" s="294"/>
      <c r="AG188" s="294"/>
      <c r="AH188" s="294"/>
      <c r="AI188" s="294"/>
      <c r="AJ188" s="294"/>
      <c r="AK188" s="294"/>
      <c r="AL188" s="294"/>
      <c r="AM188" s="294"/>
      <c r="AN188" s="294"/>
      <c r="AO188" s="294"/>
      <c r="AP188" s="294"/>
      <c r="AQ188" s="294"/>
      <c r="AR188" s="294"/>
      <c r="AS188" s="294"/>
      <c r="AT188" s="294"/>
      <c r="AU188" s="294"/>
    </row>
    <row r="189" ht="19.5" customHeight="1">
      <c r="A189" s="271" t="s">
        <v>279</v>
      </c>
      <c r="B189" s="272">
        <v>91.419998</v>
      </c>
      <c r="C189" s="273">
        <v>94.139999</v>
      </c>
      <c r="D189" s="273">
        <v>90.639999</v>
      </c>
      <c r="E189" s="273">
        <v>93.910004</v>
      </c>
      <c r="F189" s="273">
        <v>86.660728</v>
      </c>
      <c r="G189" s="273">
        <v>5.670129E8</v>
      </c>
      <c r="H189" s="278" t="s">
        <v>279</v>
      </c>
      <c r="I189" s="273">
        <v>6.715625</v>
      </c>
      <c r="J189" s="273">
        <v>7.139375</v>
      </c>
      <c r="K189" s="273">
        <v>6.601875</v>
      </c>
      <c r="L189" s="273">
        <v>7.10625</v>
      </c>
      <c r="M189" s="273">
        <v>7.008492</v>
      </c>
      <c r="N189" s="273">
        <v>3.869664E8</v>
      </c>
      <c r="O189" s="273"/>
      <c r="P189" s="249">
        <f t="shared" si="26"/>
        <v>538455.4396</v>
      </c>
      <c r="Q189" s="249">
        <f t="shared" si="129"/>
        <v>319436.2919</v>
      </c>
      <c r="R189" s="249">
        <f t="shared" si="130"/>
        <v>273439.6432</v>
      </c>
      <c r="S189" s="249">
        <f t="shared" si="29"/>
        <v>-417820.0239</v>
      </c>
      <c r="T189" s="277"/>
      <c r="U189" s="252">
        <f t="shared" si="18"/>
        <v>1.943169394</v>
      </c>
      <c r="V189" s="249">
        <f t="shared" si="19"/>
        <v>639420.8652</v>
      </c>
      <c r="W189" s="249">
        <f t="shared" si="20"/>
        <v>221600.8413</v>
      </c>
      <c r="X189" s="249">
        <f t="shared" si="21"/>
        <v>1131331.375</v>
      </c>
      <c r="Y189" s="253">
        <f t="shared" si="22"/>
        <v>1.131331375</v>
      </c>
      <c r="Z189" s="323">
        <f t="shared" si="23"/>
        <v>713511.3508</v>
      </c>
      <c r="AA189" s="253">
        <f t="shared" si="24"/>
        <v>0.7135113508</v>
      </c>
      <c r="AB189" s="309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  <c r="AU189" s="294"/>
    </row>
    <row r="190" ht="19.5" customHeight="1">
      <c r="A190" s="271" t="s">
        <v>280</v>
      </c>
      <c r="B190" s="272">
        <v>94.239998</v>
      </c>
      <c r="C190" s="273">
        <v>97.510002</v>
      </c>
      <c r="D190" s="273">
        <v>93.629997</v>
      </c>
      <c r="E190" s="273">
        <v>95.019997</v>
      </c>
      <c r="F190" s="273">
        <v>87.920654</v>
      </c>
      <c r="G190" s="273">
        <v>6.615304E8</v>
      </c>
      <c r="H190" s="278" t="s">
        <v>280</v>
      </c>
      <c r="I190" s="273">
        <v>7.150625</v>
      </c>
      <c r="J190" s="273">
        <v>7.64625</v>
      </c>
      <c r="K190" s="273">
        <v>7.05625</v>
      </c>
      <c r="L190" s="273">
        <v>7.255</v>
      </c>
      <c r="M190" s="273">
        <v>7.166822</v>
      </c>
      <c r="N190" s="273">
        <v>4.590912E8</v>
      </c>
      <c r="O190" s="273"/>
      <c r="P190" s="249">
        <f t="shared" si="26"/>
        <v>556217.804</v>
      </c>
      <c r="Q190" s="249">
        <f t="shared" si="129"/>
        <v>341421.5408</v>
      </c>
      <c r="R190" s="249">
        <f t="shared" si="130"/>
        <v>273439.6432</v>
      </c>
      <c r="S190" s="249">
        <f t="shared" si="29"/>
        <v>-421227.6073</v>
      </c>
      <c r="T190" s="277"/>
      <c r="U190" s="252">
        <f t="shared" si="18"/>
        <v>1.969617928</v>
      </c>
      <c r="V190" s="249">
        <f t="shared" si="19"/>
        <v>651854.5202</v>
      </c>
      <c r="W190" s="249">
        <f t="shared" si="20"/>
        <v>230626.9129</v>
      </c>
      <c r="X190" s="249">
        <f t="shared" si="21"/>
        <v>1171078.988</v>
      </c>
      <c r="Y190" s="253">
        <f t="shared" si="22"/>
        <v>1.171078988</v>
      </c>
      <c r="Z190" s="323">
        <f t="shared" si="23"/>
        <v>749851.3806</v>
      </c>
      <c r="AA190" s="253">
        <f t="shared" si="24"/>
        <v>0.7498513806</v>
      </c>
      <c r="AB190" s="309"/>
      <c r="AC190" s="294"/>
      <c r="AD190" s="294"/>
      <c r="AE190" s="294"/>
      <c r="AF190" s="294"/>
      <c r="AG190" s="294"/>
      <c r="AH190" s="294"/>
      <c r="AI190" s="294"/>
      <c r="AJ190" s="294"/>
      <c r="AK190" s="294"/>
      <c r="AL190" s="294"/>
      <c r="AM190" s="294"/>
      <c r="AN190" s="294"/>
      <c r="AO190" s="294"/>
      <c r="AP190" s="294"/>
      <c r="AQ190" s="294"/>
      <c r="AR190" s="294"/>
      <c r="AS190" s="294"/>
      <c r="AT190" s="294"/>
      <c r="AU190" s="294"/>
    </row>
    <row r="191" ht="19.5" customHeight="1">
      <c r="A191" s="271" t="s">
        <v>281</v>
      </c>
      <c r="B191" s="272">
        <v>94.82</v>
      </c>
      <c r="C191" s="273">
        <v>99.910004</v>
      </c>
      <c r="D191" s="273">
        <v>93.889999</v>
      </c>
      <c r="E191" s="273">
        <v>99.779999</v>
      </c>
      <c r="F191" s="273">
        <v>92.324989</v>
      </c>
      <c r="G191" s="273">
        <v>6.459047E8</v>
      </c>
      <c r="H191" s="278" t="s">
        <v>281</v>
      </c>
      <c r="I191" s="273">
        <v>7.2275</v>
      </c>
      <c r="J191" s="273">
        <v>7.991875</v>
      </c>
      <c r="K191" s="273">
        <v>7.080625</v>
      </c>
      <c r="L191" s="273">
        <v>7.99125</v>
      </c>
      <c r="M191" s="273">
        <v>7.894124</v>
      </c>
      <c r="N191" s="273">
        <v>3.72584E8</v>
      </c>
      <c r="O191" s="273"/>
      <c r="P191" s="249">
        <f t="shared" si="26"/>
        <v>557762.3703</v>
      </c>
      <c r="Q191" s="249">
        <f t="shared" si="129"/>
        <v>342600.942</v>
      </c>
      <c r="R191" s="249">
        <f t="shared" si="130"/>
        <v>273439.6432</v>
      </c>
      <c r="S191" s="249">
        <f t="shared" si="29"/>
        <v>-424649.389</v>
      </c>
      <c r="T191" s="277"/>
      <c r="U191" s="252">
        <f t="shared" si="18"/>
        <v>1.957384221</v>
      </c>
      <c r="V191" s="249">
        <f t="shared" si="19"/>
        <v>652935.7167</v>
      </c>
      <c r="W191" s="249">
        <f t="shared" si="20"/>
        <v>228286.3277</v>
      </c>
      <c r="X191" s="249">
        <f t="shared" si="21"/>
        <v>1173802.955</v>
      </c>
      <c r="Y191" s="253">
        <f t="shared" si="22"/>
        <v>1.173802955</v>
      </c>
      <c r="Z191" s="323">
        <f t="shared" si="23"/>
        <v>749153.5665</v>
      </c>
      <c r="AA191" s="253">
        <f t="shared" si="24"/>
        <v>0.7491535665</v>
      </c>
      <c r="AB191" s="309"/>
      <c r="AC191" s="294"/>
      <c r="AD191" s="294"/>
      <c r="AE191" s="294"/>
      <c r="AF191" s="294"/>
      <c r="AG191" s="294"/>
      <c r="AH191" s="294"/>
      <c r="AI191" s="294"/>
      <c r="AJ191" s="294"/>
      <c r="AK191" s="294"/>
      <c r="AL191" s="294"/>
      <c r="AM191" s="294"/>
      <c r="AN191" s="294"/>
      <c r="AO191" s="294"/>
      <c r="AP191" s="294"/>
      <c r="AQ191" s="294"/>
      <c r="AR191" s="294"/>
      <c r="AS191" s="294"/>
      <c r="AT191" s="294"/>
      <c r="AU191" s="294"/>
    </row>
    <row r="192" ht="19.5" customHeight="1">
      <c r="A192" s="271" t="s">
        <v>282</v>
      </c>
      <c r="B192" s="272">
        <v>100.019997</v>
      </c>
      <c r="C192" s="273">
        <v>100.559998</v>
      </c>
      <c r="D192" s="273">
        <v>97.699997</v>
      </c>
      <c r="E192" s="273">
        <v>98.790001</v>
      </c>
      <c r="F192" s="273">
        <v>91.408981</v>
      </c>
      <c r="G192" s="273">
        <v>7.559587E8</v>
      </c>
      <c r="H192" s="278" t="s">
        <v>282</v>
      </c>
      <c r="I192" s="273">
        <v>8.030625</v>
      </c>
      <c r="J192" s="273">
        <v>8.130625</v>
      </c>
      <c r="K192" s="273">
        <v>7.683125</v>
      </c>
      <c r="L192" s="273">
        <v>7.8575</v>
      </c>
      <c r="M192" s="273">
        <v>7.762</v>
      </c>
      <c r="N192" s="273">
        <v>5.165328E8</v>
      </c>
      <c r="O192" s="273"/>
      <c r="P192" s="249">
        <f t="shared" si="26"/>
        <v>580396.0218</v>
      </c>
      <c r="Q192" s="249">
        <f t="shared" si="129"/>
        <v>371753.3216</v>
      </c>
      <c r="R192" s="249">
        <f t="shared" si="130"/>
        <v>273439.6432</v>
      </c>
      <c r="S192" s="249">
        <f t="shared" si="29"/>
        <v>-428085.4281</v>
      </c>
      <c r="T192" s="277"/>
      <c r="U192" s="252">
        <f t="shared" si="18"/>
        <v>1.994545034</v>
      </c>
      <c r="V192" s="249">
        <f t="shared" si="19"/>
        <v>668779.2727</v>
      </c>
      <c r="W192" s="249">
        <f t="shared" si="20"/>
        <v>240693.8446</v>
      </c>
      <c r="X192" s="249">
        <f t="shared" si="21"/>
        <v>1225588.987</v>
      </c>
      <c r="Y192" s="253">
        <f t="shared" si="22"/>
        <v>1.225588987</v>
      </c>
      <c r="Z192" s="323">
        <f t="shared" si="23"/>
        <v>797503.5584</v>
      </c>
      <c r="AA192" s="253">
        <f t="shared" si="24"/>
        <v>0.7975035584</v>
      </c>
      <c r="AB192" s="309"/>
      <c r="AC192" s="294"/>
      <c r="AD192" s="294"/>
      <c r="AE192" s="294"/>
      <c r="AF192" s="294"/>
      <c r="AG192" s="294"/>
      <c r="AH192" s="294"/>
      <c r="AI192" s="294"/>
      <c r="AJ192" s="294"/>
      <c r="AK192" s="294"/>
      <c r="AL192" s="294"/>
      <c r="AM192" s="294"/>
      <c r="AN192" s="294"/>
      <c r="AO192" s="294"/>
      <c r="AP192" s="294"/>
      <c r="AQ192" s="294"/>
      <c r="AR192" s="294"/>
      <c r="AS192" s="294"/>
      <c r="AT192" s="294"/>
      <c r="AU192" s="294"/>
    </row>
    <row r="193" ht="19.5" customHeight="1">
      <c r="A193" s="271" t="s">
        <v>283</v>
      </c>
      <c r="B193" s="272">
        <v>98.510002</v>
      </c>
      <c r="C193" s="273">
        <v>101.75</v>
      </c>
      <c r="D193" s="273">
        <v>90.239998</v>
      </c>
      <c r="E193" s="273">
        <v>101.400002</v>
      </c>
      <c r="F193" s="273">
        <v>94.047188</v>
      </c>
      <c r="G193" s="273">
        <v>1.2850375E9</v>
      </c>
      <c r="H193" s="278" t="s">
        <v>283</v>
      </c>
      <c r="I193" s="273">
        <v>7.8125</v>
      </c>
      <c r="J193" s="273">
        <v>8.284375</v>
      </c>
      <c r="K193" s="273">
        <v>6.528125</v>
      </c>
      <c r="L193" s="273">
        <v>8.22875</v>
      </c>
      <c r="M193" s="273">
        <v>8.128737</v>
      </c>
      <c r="N193" s="273">
        <v>1.031152E9</v>
      </c>
      <c r="O193" s="273"/>
      <c r="P193" s="249">
        <f t="shared" si="26"/>
        <v>536079.196</v>
      </c>
      <c r="Q193" s="249">
        <f t="shared" si="129"/>
        <v>315867.8471</v>
      </c>
      <c r="R193" s="249">
        <f t="shared" si="130"/>
        <v>273439.6432</v>
      </c>
      <c r="S193" s="249">
        <f t="shared" si="29"/>
        <v>-431535.7841</v>
      </c>
      <c r="T193" s="277"/>
      <c r="U193" s="252">
        <f t="shared" si="18"/>
        <v>1.875901997</v>
      </c>
      <c r="V193" s="249">
        <f t="shared" si="19"/>
        <v>637757.4947</v>
      </c>
      <c r="W193" s="249">
        <f t="shared" si="20"/>
        <v>206221.7106</v>
      </c>
      <c r="X193" s="249">
        <f t="shared" si="21"/>
        <v>1125386.686</v>
      </c>
      <c r="Y193" s="253">
        <f t="shared" si="22"/>
        <v>1.125386686</v>
      </c>
      <c r="Z193" s="323">
        <f t="shared" si="23"/>
        <v>693850.9022</v>
      </c>
      <c r="AA193" s="253">
        <f t="shared" si="24"/>
        <v>0.6938509022</v>
      </c>
      <c r="AB193" s="309"/>
      <c r="AC193" s="294"/>
      <c r="AD193" s="294"/>
      <c r="AE193" s="294"/>
      <c r="AF193" s="294"/>
      <c r="AG193" s="294"/>
      <c r="AH193" s="294"/>
      <c r="AI193" s="294"/>
      <c r="AJ193" s="294"/>
      <c r="AK193" s="294"/>
      <c r="AL193" s="294"/>
      <c r="AM193" s="294"/>
      <c r="AN193" s="294"/>
      <c r="AO193" s="294"/>
      <c r="AP193" s="294"/>
      <c r="AQ193" s="294"/>
      <c r="AR193" s="294"/>
      <c r="AS193" s="294"/>
      <c r="AT193" s="294"/>
      <c r="AU193" s="294"/>
    </row>
    <row r="194" ht="19.5" customHeight="1">
      <c r="A194" s="271" t="s">
        <v>284</v>
      </c>
      <c r="B194" s="272">
        <v>101.580002</v>
      </c>
      <c r="C194" s="273">
        <v>106.25</v>
      </c>
      <c r="D194" s="273">
        <v>100.669998</v>
      </c>
      <c r="E194" s="273">
        <v>106.010002</v>
      </c>
      <c r="F194" s="273">
        <v>98.322922</v>
      </c>
      <c r="G194" s="273">
        <v>4.349901E8</v>
      </c>
      <c r="H194" s="278" t="s">
        <v>284</v>
      </c>
      <c r="I194" s="273">
        <v>8.245</v>
      </c>
      <c r="J194" s="273">
        <v>9.02625</v>
      </c>
      <c r="K194" s="273">
        <v>8.11</v>
      </c>
      <c r="L194" s="273">
        <v>8.985</v>
      </c>
      <c r="M194" s="273">
        <v>8.875795</v>
      </c>
      <c r="N194" s="273">
        <v>3.266832E8</v>
      </c>
      <c r="O194" s="273"/>
      <c r="P194" s="249">
        <f t="shared" si="26"/>
        <v>598039.5921</v>
      </c>
      <c r="Q194" s="249">
        <f t="shared" si="129"/>
        <v>392407.9639</v>
      </c>
      <c r="R194" s="249">
        <f t="shared" si="130"/>
        <v>273439.6432</v>
      </c>
      <c r="S194" s="249">
        <f t="shared" si="29"/>
        <v>-435000.5165</v>
      </c>
      <c r="T194" s="277"/>
      <c r="U194" s="252">
        <f t="shared" si="18"/>
        <v>2.003398162</v>
      </c>
      <c r="V194" s="249">
        <f t="shared" si="19"/>
        <v>681129.7719</v>
      </c>
      <c r="W194" s="249">
        <f t="shared" si="20"/>
        <v>246129.2554</v>
      </c>
      <c r="X194" s="249">
        <f t="shared" si="21"/>
        <v>1263887.199</v>
      </c>
      <c r="Y194" s="253">
        <f t="shared" si="22"/>
        <v>1.263887199</v>
      </c>
      <c r="Z194" s="323">
        <f t="shared" si="23"/>
        <v>828886.6827</v>
      </c>
      <c r="AA194" s="253">
        <f t="shared" si="24"/>
        <v>0.8288866827</v>
      </c>
      <c r="AB194" s="309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  <c r="AU194" s="294"/>
    </row>
    <row r="195" ht="19.5" customHeight="1">
      <c r="A195" s="271" t="s">
        <v>285</v>
      </c>
      <c r="B195" s="326">
        <v>105.720001</v>
      </c>
      <c r="C195" s="327">
        <v>105.919998</v>
      </c>
      <c r="D195" s="327">
        <v>99.919998</v>
      </c>
      <c r="E195" s="327">
        <v>103.25</v>
      </c>
      <c r="F195" s="327">
        <v>95.763062</v>
      </c>
      <c r="G195" s="327">
        <v>8.157022E8</v>
      </c>
      <c r="H195" s="329" t="s">
        <v>285</v>
      </c>
      <c r="I195" s="327">
        <v>8.93625</v>
      </c>
      <c r="J195" s="327">
        <v>8.96875</v>
      </c>
      <c r="K195" s="327">
        <v>7.96875</v>
      </c>
      <c r="L195" s="327">
        <v>8.54625</v>
      </c>
      <c r="M195" s="327">
        <v>8.44238</v>
      </c>
      <c r="N195" s="327">
        <v>4.611296E8</v>
      </c>
      <c r="O195" s="327"/>
      <c r="P195" s="249">
        <f t="shared" si="26"/>
        <v>593584.1465</v>
      </c>
      <c r="Q195" s="249">
        <f t="shared" si="129"/>
        <v>385573.4849</v>
      </c>
      <c r="R195" s="249">
        <f t="shared" si="130"/>
        <v>273439.6432</v>
      </c>
      <c r="S195" s="249">
        <f t="shared" si="29"/>
        <v>-438479.6853</v>
      </c>
      <c r="T195" s="328">
        <f>(P195-P183)/P183</f>
        <v>0.1888161146</v>
      </c>
      <c r="U195" s="252">
        <f t="shared" si="18"/>
        <v>1.977340841</v>
      </c>
      <c r="V195" s="249">
        <f t="shared" si="19"/>
        <v>678010.96</v>
      </c>
      <c r="W195" s="249">
        <f t="shared" si="20"/>
        <v>239531.2747</v>
      </c>
      <c r="X195" s="249">
        <f t="shared" si="21"/>
        <v>1252597.275</v>
      </c>
      <c r="Y195" s="253">
        <f t="shared" si="22"/>
        <v>1.252597275</v>
      </c>
      <c r="Z195" s="323">
        <f t="shared" si="23"/>
        <v>814117.5893</v>
      </c>
      <c r="AA195" s="253">
        <f t="shared" si="24"/>
        <v>0.8141175893</v>
      </c>
      <c r="AB195" s="309"/>
      <c r="AC195" s="294"/>
      <c r="AD195" s="294"/>
      <c r="AE195" s="294"/>
      <c r="AF195" s="294"/>
      <c r="AG195" s="294"/>
      <c r="AH195" s="294"/>
      <c r="AI195" s="294"/>
      <c r="AJ195" s="294"/>
      <c r="AK195" s="294"/>
      <c r="AL195" s="294"/>
      <c r="AM195" s="294"/>
      <c r="AN195" s="294"/>
      <c r="AO195" s="294"/>
      <c r="AP195" s="294"/>
      <c r="AQ195" s="294"/>
      <c r="AR195" s="294"/>
      <c r="AS195" s="294"/>
      <c r="AT195" s="294"/>
      <c r="AU195" s="294"/>
    </row>
    <row r="196" ht="19.5" customHeight="1">
      <c r="A196" s="271" t="s">
        <v>286</v>
      </c>
      <c r="B196" s="272">
        <v>103.760002</v>
      </c>
      <c r="C196" s="273">
        <v>104.580002</v>
      </c>
      <c r="D196" s="273">
        <v>99.360001</v>
      </c>
      <c r="E196" s="273">
        <v>101.099998</v>
      </c>
      <c r="F196" s="273">
        <v>94.118324</v>
      </c>
      <c r="G196" s="273">
        <v>8.262916E8</v>
      </c>
      <c r="H196" s="278" t="s">
        <v>286</v>
      </c>
      <c r="I196" s="273">
        <v>8.63125</v>
      </c>
      <c r="J196" s="273">
        <v>8.75125</v>
      </c>
      <c r="K196" s="273">
        <v>7.908125</v>
      </c>
      <c r="L196" s="273">
        <v>8.174375</v>
      </c>
      <c r="M196" s="273">
        <v>8.079652</v>
      </c>
      <c r="N196" s="273">
        <v>5.83728E8</v>
      </c>
      <c r="O196" s="273"/>
      <c r="P196" s="249">
        <f t="shared" si="26"/>
        <v>590257.4317</v>
      </c>
      <c r="Q196" s="249">
        <f>((Q195+R195)/2)*K196/K195</f>
        <v>326999.7298</v>
      </c>
      <c r="R196" s="249">
        <f>(Q195+R195)/2</f>
        <v>329506.5641</v>
      </c>
      <c r="S196" s="249">
        <f t="shared" si="29"/>
        <v>-441973.3507</v>
      </c>
      <c r="T196" s="277"/>
      <c r="U196" s="252">
        <f t="shared" si="18"/>
        <v>2.081039489</v>
      </c>
      <c r="V196" s="249">
        <f t="shared" si="19"/>
        <v>729506.5037</v>
      </c>
      <c r="W196" s="249">
        <f t="shared" si="20"/>
        <v>287533.153</v>
      </c>
      <c r="X196" s="249">
        <f t="shared" si="21"/>
        <v>1246763.726</v>
      </c>
      <c r="Y196" s="253">
        <f t="shared" si="22"/>
        <v>1.246763726</v>
      </c>
      <c r="Z196" s="323">
        <f t="shared" si="23"/>
        <v>804790.3749</v>
      </c>
      <c r="AA196" s="253">
        <f t="shared" si="24"/>
        <v>0.8047903749</v>
      </c>
      <c r="AB196" s="309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  <c r="AU196" s="294"/>
    </row>
    <row r="197" ht="19.5" customHeight="1">
      <c r="A197" s="271" t="s">
        <v>287</v>
      </c>
      <c r="B197" s="272">
        <v>101.330002</v>
      </c>
      <c r="C197" s="273">
        <v>108.940002</v>
      </c>
      <c r="D197" s="273">
        <v>99.75</v>
      </c>
      <c r="E197" s="273">
        <v>108.400002</v>
      </c>
      <c r="F197" s="273">
        <v>100.91423</v>
      </c>
      <c r="G197" s="273">
        <v>4.724565E8</v>
      </c>
      <c r="H197" s="278" t="s">
        <v>287</v>
      </c>
      <c r="I197" s="273">
        <v>8.204375</v>
      </c>
      <c r="J197" s="273">
        <v>9.47</v>
      </c>
      <c r="K197" s="273">
        <v>7.955625</v>
      </c>
      <c r="L197" s="273">
        <v>9.37875</v>
      </c>
      <c r="M197" s="273">
        <v>9.270071</v>
      </c>
      <c r="N197" s="273">
        <v>3.683216E8</v>
      </c>
      <c r="O197" s="273"/>
      <c r="P197" s="249">
        <f t="shared" si="26"/>
        <v>592574.2574</v>
      </c>
      <c r="Q197" s="249">
        <f t="shared" ref="Q197:Q207" si="131">Q196*K197/K196</f>
        <v>328963.8474</v>
      </c>
      <c r="R197" s="249">
        <f t="shared" ref="R197:R207" si="132">R196</f>
        <v>329506.5641</v>
      </c>
      <c r="S197" s="249">
        <f t="shared" si="29"/>
        <v>-445481.573</v>
      </c>
      <c r="T197" s="277"/>
      <c r="U197" s="252">
        <f t="shared" si="18"/>
        <v>2.069851768</v>
      </c>
      <c r="V197" s="249">
        <f t="shared" si="19"/>
        <v>731128.2817</v>
      </c>
      <c r="W197" s="249">
        <f t="shared" si="20"/>
        <v>285646.7087</v>
      </c>
      <c r="X197" s="249">
        <f t="shared" si="21"/>
        <v>1251044.669</v>
      </c>
      <c r="Y197" s="253">
        <f t="shared" si="22"/>
        <v>1.251044669</v>
      </c>
      <c r="Z197" s="323">
        <f t="shared" si="23"/>
        <v>805563.0959</v>
      </c>
      <c r="AA197" s="253">
        <f t="shared" si="24"/>
        <v>0.8055630959</v>
      </c>
      <c r="AB197" s="309"/>
      <c r="AC197" s="294"/>
      <c r="AD197" s="294"/>
      <c r="AE197" s="294"/>
      <c r="AF197" s="294"/>
      <c r="AG197" s="294"/>
      <c r="AH197" s="294"/>
      <c r="AI197" s="294"/>
      <c r="AJ197" s="294"/>
      <c r="AK197" s="294"/>
      <c r="AL197" s="294"/>
      <c r="AM197" s="294"/>
      <c r="AN197" s="294"/>
      <c r="AO197" s="294"/>
      <c r="AP197" s="294"/>
      <c r="AQ197" s="294"/>
      <c r="AR197" s="294"/>
      <c r="AS197" s="294"/>
      <c r="AT197" s="294"/>
      <c r="AU197" s="294"/>
    </row>
    <row r="198" ht="19.5" customHeight="1">
      <c r="A198" s="271" t="s">
        <v>288</v>
      </c>
      <c r="B198" s="272">
        <v>108.610001</v>
      </c>
      <c r="C198" s="273">
        <v>109.419998</v>
      </c>
      <c r="D198" s="273">
        <v>104.239998</v>
      </c>
      <c r="E198" s="273">
        <v>105.599998</v>
      </c>
      <c r="F198" s="273">
        <v>98.307579</v>
      </c>
      <c r="G198" s="273">
        <v>6.336356E8</v>
      </c>
      <c r="H198" s="278" t="s">
        <v>288</v>
      </c>
      <c r="I198" s="273">
        <v>9.410625</v>
      </c>
      <c r="J198" s="273">
        <v>9.5525</v>
      </c>
      <c r="K198" s="273">
        <v>8.685625</v>
      </c>
      <c r="L198" s="273">
        <v>8.909375</v>
      </c>
      <c r="M198" s="273">
        <v>8.806135</v>
      </c>
      <c r="N198" s="273">
        <v>4.663744E8</v>
      </c>
      <c r="O198" s="273"/>
      <c r="P198" s="249">
        <f t="shared" si="26"/>
        <v>619247.5129</v>
      </c>
      <c r="Q198" s="249">
        <f t="shared" si="131"/>
        <v>359149.233</v>
      </c>
      <c r="R198" s="249">
        <f t="shared" si="132"/>
        <v>329506.5641</v>
      </c>
      <c r="S198" s="249">
        <f t="shared" si="29"/>
        <v>-449004.4129</v>
      </c>
      <c r="T198" s="277"/>
      <c r="U198" s="252">
        <f t="shared" si="18"/>
        <v>2.113017266</v>
      </c>
      <c r="V198" s="249">
        <f t="shared" si="19"/>
        <v>749799.5605</v>
      </c>
      <c r="W198" s="249">
        <f t="shared" si="20"/>
        <v>300795.1476</v>
      </c>
      <c r="X198" s="249">
        <f t="shared" si="21"/>
        <v>1307903.31</v>
      </c>
      <c r="Y198" s="253">
        <f t="shared" si="22"/>
        <v>1.30790331</v>
      </c>
      <c r="Z198" s="323">
        <f t="shared" si="23"/>
        <v>858898.897</v>
      </c>
      <c r="AA198" s="253">
        <f t="shared" si="24"/>
        <v>0.858898897</v>
      </c>
      <c r="AB198" s="309"/>
      <c r="AC198" s="294"/>
      <c r="AD198" s="294"/>
      <c r="AE198" s="294"/>
      <c r="AF198" s="294"/>
      <c r="AG198" s="294"/>
      <c r="AH198" s="294"/>
      <c r="AI198" s="294"/>
      <c r="AJ198" s="294"/>
      <c r="AK198" s="294"/>
      <c r="AL198" s="294"/>
      <c r="AM198" s="294"/>
      <c r="AN198" s="294"/>
      <c r="AO198" s="294"/>
      <c r="AP198" s="294"/>
      <c r="AQ198" s="294"/>
      <c r="AR198" s="294"/>
      <c r="AS198" s="294"/>
      <c r="AT198" s="294"/>
      <c r="AU198" s="294"/>
    </row>
    <row r="199" ht="19.5" customHeight="1">
      <c r="A199" s="271" t="s">
        <v>289</v>
      </c>
      <c r="B199" s="272">
        <v>105.599998</v>
      </c>
      <c r="C199" s="273">
        <v>111.160004</v>
      </c>
      <c r="D199" s="273">
        <v>104.339996</v>
      </c>
      <c r="E199" s="273">
        <v>107.629997</v>
      </c>
      <c r="F199" s="273">
        <v>100.427818</v>
      </c>
      <c r="G199" s="273">
        <v>5.686993E8</v>
      </c>
      <c r="H199" s="278" t="s">
        <v>289</v>
      </c>
      <c r="I199" s="273">
        <v>8.90625</v>
      </c>
      <c r="J199" s="273">
        <v>9.8525</v>
      </c>
      <c r="K199" s="273">
        <v>8.6975</v>
      </c>
      <c r="L199" s="273">
        <v>9.22875</v>
      </c>
      <c r="M199" s="273">
        <v>9.126643</v>
      </c>
      <c r="N199" s="273">
        <v>4.135088E8</v>
      </c>
      <c r="O199" s="273"/>
      <c r="P199" s="249">
        <f t="shared" si="26"/>
        <v>619841.5604</v>
      </c>
      <c r="Q199" s="249">
        <f t="shared" si="131"/>
        <v>359640.2624</v>
      </c>
      <c r="R199" s="249">
        <f t="shared" si="132"/>
        <v>329506.5641</v>
      </c>
      <c r="S199" s="249">
        <f t="shared" si="29"/>
        <v>-452541.9312</v>
      </c>
      <c r="T199" s="277"/>
      <c r="U199" s="252">
        <f t="shared" si="18"/>
        <v>2.097812509</v>
      </c>
      <c r="V199" s="249">
        <f t="shared" si="19"/>
        <v>750215.3938</v>
      </c>
      <c r="W199" s="249">
        <f t="shared" si="20"/>
        <v>297673.4625</v>
      </c>
      <c r="X199" s="249">
        <f t="shared" si="21"/>
        <v>1308988.387</v>
      </c>
      <c r="Y199" s="253">
        <f t="shared" si="22"/>
        <v>1.308988387</v>
      </c>
      <c r="Z199" s="323">
        <f t="shared" si="23"/>
        <v>856446.4556</v>
      </c>
      <c r="AA199" s="253">
        <f t="shared" si="24"/>
        <v>0.8564464556</v>
      </c>
      <c r="AB199" s="309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  <c r="AU199" s="294"/>
    </row>
    <row r="200" ht="19.5" customHeight="1">
      <c r="A200" s="271" t="s">
        <v>290</v>
      </c>
      <c r="B200" s="272">
        <v>108.050003</v>
      </c>
      <c r="C200" s="273">
        <v>111.080002</v>
      </c>
      <c r="D200" s="273">
        <v>106.0</v>
      </c>
      <c r="E200" s="273">
        <v>110.050003</v>
      </c>
      <c r="F200" s="273">
        <v>102.685875</v>
      </c>
      <c r="G200" s="273">
        <v>5.182335E8</v>
      </c>
      <c r="H200" s="278" t="s">
        <v>290</v>
      </c>
      <c r="I200" s="273">
        <v>9.304375</v>
      </c>
      <c r="J200" s="273">
        <v>9.81125</v>
      </c>
      <c r="K200" s="273">
        <v>8.948125</v>
      </c>
      <c r="L200" s="273">
        <v>9.6375</v>
      </c>
      <c r="M200" s="273">
        <v>9.530869</v>
      </c>
      <c r="N200" s="273">
        <v>3.268368E8</v>
      </c>
      <c r="O200" s="273"/>
      <c r="P200" s="249">
        <f t="shared" si="26"/>
        <v>629702.9703</v>
      </c>
      <c r="Q200" s="249">
        <f t="shared" si="131"/>
        <v>370003.5669</v>
      </c>
      <c r="R200" s="249">
        <f t="shared" si="132"/>
        <v>329506.5641</v>
      </c>
      <c r="S200" s="249">
        <f t="shared" si="29"/>
        <v>-456094.1893</v>
      </c>
      <c r="T200" s="277"/>
      <c r="U200" s="252">
        <f t="shared" si="18"/>
        <v>2.103095275</v>
      </c>
      <c r="V200" s="249">
        <f t="shared" si="19"/>
        <v>757118.3807</v>
      </c>
      <c r="W200" s="249">
        <f t="shared" si="20"/>
        <v>301024.1914</v>
      </c>
      <c r="X200" s="249">
        <f t="shared" si="21"/>
        <v>1329213.101</v>
      </c>
      <c r="Y200" s="253">
        <f t="shared" si="22"/>
        <v>1.329213101</v>
      </c>
      <c r="Z200" s="323">
        <f t="shared" si="23"/>
        <v>873118.9119</v>
      </c>
      <c r="AA200" s="253">
        <f t="shared" si="24"/>
        <v>0.8731189119</v>
      </c>
      <c r="AB200" s="309"/>
      <c r="AC200" s="294"/>
      <c r="AD200" s="294"/>
      <c r="AE200" s="294"/>
      <c r="AF200" s="294"/>
      <c r="AG200" s="294"/>
      <c r="AH200" s="294"/>
      <c r="AI200" s="294"/>
      <c r="AJ200" s="294"/>
      <c r="AK200" s="294"/>
      <c r="AL200" s="294"/>
      <c r="AM200" s="294"/>
      <c r="AN200" s="294"/>
      <c r="AO200" s="294"/>
      <c r="AP200" s="294"/>
      <c r="AQ200" s="294"/>
      <c r="AR200" s="294"/>
      <c r="AS200" s="294"/>
      <c r="AT200" s="294"/>
      <c r="AU200" s="294"/>
    </row>
    <row r="201" ht="19.5" customHeight="1">
      <c r="A201" s="271" t="s">
        <v>291</v>
      </c>
      <c r="B201" s="272">
        <v>110.639999</v>
      </c>
      <c r="C201" s="273">
        <v>111.129997</v>
      </c>
      <c r="D201" s="273">
        <v>106.639999</v>
      </c>
      <c r="E201" s="273">
        <v>107.07</v>
      </c>
      <c r="F201" s="273">
        <v>99.905289</v>
      </c>
      <c r="G201" s="273">
        <v>5.770306E8</v>
      </c>
      <c r="H201" s="278" t="s">
        <v>291</v>
      </c>
      <c r="I201" s="273">
        <v>9.73125</v>
      </c>
      <c r="J201" s="273">
        <v>9.84875</v>
      </c>
      <c r="K201" s="273">
        <v>9.06625</v>
      </c>
      <c r="L201" s="273">
        <v>9.14375</v>
      </c>
      <c r="M201" s="273">
        <v>9.042585</v>
      </c>
      <c r="N201" s="273">
        <v>3.028272E8</v>
      </c>
      <c r="O201" s="273"/>
      <c r="P201" s="249">
        <f t="shared" si="26"/>
        <v>633504.9446</v>
      </c>
      <c r="Q201" s="249">
        <f t="shared" si="131"/>
        <v>374888.0171</v>
      </c>
      <c r="R201" s="249">
        <f t="shared" si="132"/>
        <v>329506.5641</v>
      </c>
      <c r="S201" s="249">
        <f t="shared" si="29"/>
        <v>-459661.2484</v>
      </c>
      <c r="T201" s="277"/>
      <c r="U201" s="252">
        <f t="shared" si="18"/>
        <v>2.095046106</v>
      </c>
      <c r="V201" s="249">
        <f t="shared" si="19"/>
        <v>759779.7627</v>
      </c>
      <c r="W201" s="249">
        <f t="shared" si="20"/>
        <v>300118.5143</v>
      </c>
      <c r="X201" s="249">
        <f t="shared" si="21"/>
        <v>1337899.526</v>
      </c>
      <c r="Y201" s="253">
        <f t="shared" si="22"/>
        <v>1.337899526</v>
      </c>
      <c r="Z201" s="323">
        <f t="shared" si="23"/>
        <v>878238.2773</v>
      </c>
      <c r="AA201" s="253">
        <f t="shared" si="24"/>
        <v>0.8782382773</v>
      </c>
      <c r="AB201" s="309"/>
      <c r="AC201" s="294"/>
      <c r="AD201" s="294"/>
      <c r="AE201" s="294"/>
      <c r="AF201" s="294"/>
      <c r="AG201" s="294"/>
      <c r="AH201" s="294"/>
      <c r="AI201" s="294"/>
      <c r="AJ201" s="294"/>
      <c r="AK201" s="294"/>
      <c r="AL201" s="294"/>
      <c r="AM201" s="294"/>
      <c r="AN201" s="294"/>
      <c r="AO201" s="294"/>
      <c r="AP201" s="294"/>
      <c r="AQ201" s="294"/>
      <c r="AR201" s="294"/>
      <c r="AS201" s="294"/>
      <c r="AT201" s="294"/>
      <c r="AU201" s="294"/>
    </row>
    <row r="202" ht="19.5" customHeight="1">
      <c r="A202" s="271" t="s">
        <v>292</v>
      </c>
      <c r="B202" s="272">
        <v>108.129997</v>
      </c>
      <c r="C202" s="273">
        <v>114.389999</v>
      </c>
      <c r="D202" s="273">
        <v>105.830002</v>
      </c>
      <c r="E202" s="273">
        <v>111.949997</v>
      </c>
      <c r="F202" s="273">
        <v>104.698997</v>
      </c>
      <c r="G202" s="273">
        <v>6.448857E8</v>
      </c>
      <c r="H202" s="278" t="s">
        <v>292</v>
      </c>
      <c r="I202" s="273">
        <v>9.32125</v>
      </c>
      <c r="J202" s="273">
        <v>10.4075</v>
      </c>
      <c r="K202" s="273">
        <v>8.9225</v>
      </c>
      <c r="L202" s="273">
        <v>9.95875</v>
      </c>
      <c r="M202" s="273">
        <v>9.848567</v>
      </c>
      <c r="N202" s="273">
        <v>3.287216E8</v>
      </c>
      <c r="O202" s="273"/>
      <c r="P202" s="249">
        <f t="shared" si="26"/>
        <v>628693.0812</v>
      </c>
      <c r="Q202" s="249">
        <f t="shared" si="131"/>
        <v>368943.9771</v>
      </c>
      <c r="R202" s="249">
        <f t="shared" si="132"/>
        <v>329506.5641</v>
      </c>
      <c r="S202" s="249">
        <f t="shared" si="29"/>
        <v>-463243.1703</v>
      </c>
      <c r="T202" s="277"/>
      <c r="U202" s="252">
        <f t="shared" si="18"/>
        <v>2.068459303</v>
      </c>
      <c r="V202" s="249">
        <f t="shared" si="19"/>
        <v>756411.4583</v>
      </c>
      <c r="W202" s="249">
        <f t="shared" si="20"/>
        <v>293168.288</v>
      </c>
      <c r="X202" s="249">
        <f t="shared" si="21"/>
        <v>1327143.622</v>
      </c>
      <c r="Y202" s="253">
        <f t="shared" si="22"/>
        <v>1.327143622</v>
      </c>
      <c r="Z202" s="323">
        <f t="shared" si="23"/>
        <v>863900.4521</v>
      </c>
      <c r="AA202" s="253">
        <f t="shared" si="24"/>
        <v>0.8639004521</v>
      </c>
      <c r="AB202" s="309"/>
      <c r="AC202" s="294"/>
      <c r="AD202" s="294"/>
      <c r="AE202" s="294"/>
      <c r="AF202" s="294"/>
      <c r="AG202" s="294"/>
      <c r="AH202" s="294"/>
      <c r="AI202" s="294"/>
      <c r="AJ202" s="294"/>
      <c r="AK202" s="294"/>
      <c r="AL202" s="294"/>
      <c r="AM202" s="294"/>
      <c r="AN202" s="294"/>
      <c r="AO202" s="294"/>
      <c r="AP202" s="294"/>
      <c r="AQ202" s="294"/>
      <c r="AR202" s="294"/>
      <c r="AS202" s="294"/>
      <c r="AT202" s="294"/>
      <c r="AU202" s="294"/>
    </row>
    <row r="203" ht="19.5" customHeight="1">
      <c r="A203" s="271" t="s">
        <v>293</v>
      </c>
      <c r="B203" s="272">
        <v>111.970001</v>
      </c>
      <c r="C203" s="273">
        <v>113.0</v>
      </c>
      <c r="D203" s="273">
        <v>84.739998</v>
      </c>
      <c r="E203" s="273">
        <v>104.309998</v>
      </c>
      <c r="F203" s="273">
        <v>97.553833</v>
      </c>
      <c r="G203" s="273">
        <v>1.0103048E9</v>
      </c>
      <c r="H203" s="278" t="s">
        <v>293</v>
      </c>
      <c r="I203" s="273">
        <v>9.96125</v>
      </c>
      <c r="J203" s="273">
        <v>10.14125</v>
      </c>
      <c r="K203" s="273">
        <v>6.875</v>
      </c>
      <c r="L203" s="273">
        <v>8.56375</v>
      </c>
      <c r="M203" s="273">
        <v>8.469001</v>
      </c>
      <c r="N203" s="273">
        <v>4.280792E8</v>
      </c>
      <c r="O203" s="273"/>
      <c r="P203" s="249">
        <f t="shared" si="26"/>
        <v>503405.9287</v>
      </c>
      <c r="Q203" s="249">
        <f t="shared" si="131"/>
        <v>284280.1729</v>
      </c>
      <c r="R203" s="249">
        <f t="shared" si="132"/>
        <v>329506.5641</v>
      </c>
      <c r="S203" s="249">
        <f t="shared" si="29"/>
        <v>-466840.0168</v>
      </c>
      <c r="T203" s="277"/>
      <c r="U203" s="252">
        <f t="shared" si="18"/>
        <v>1.784149736</v>
      </c>
      <c r="V203" s="249">
        <f t="shared" si="19"/>
        <v>668710.4516</v>
      </c>
      <c r="W203" s="249">
        <f t="shared" si="20"/>
        <v>201870.4348</v>
      </c>
      <c r="X203" s="249">
        <f t="shared" si="21"/>
        <v>1117192.666</v>
      </c>
      <c r="Y203" s="253">
        <f t="shared" si="22"/>
        <v>1.117192666</v>
      </c>
      <c r="Z203" s="323">
        <f t="shared" si="23"/>
        <v>650352.6488</v>
      </c>
      <c r="AA203" s="253">
        <f t="shared" si="24"/>
        <v>0.6503526488</v>
      </c>
      <c r="AB203" s="309"/>
      <c r="AC203" s="294"/>
      <c r="AD203" s="294"/>
      <c r="AE203" s="294"/>
      <c r="AF203" s="294"/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  <c r="AU203" s="294"/>
    </row>
    <row r="204" ht="19.5" customHeight="1">
      <c r="A204" s="271" t="s">
        <v>294</v>
      </c>
      <c r="B204" s="272">
        <v>101.709999</v>
      </c>
      <c r="C204" s="273">
        <v>108.730003</v>
      </c>
      <c r="D204" s="273">
        <v>98.75</v>
      </c>
      <c r="E204" s="273">
        <v>101.760002</v>
      </c>
      <c r="F204" s="273">
        <v>95.169006</v>
      </c>
      <c r="G204" s="273">
        <v>8.812015E8</v>
      </c>
      <c r="H204" s="278" t="s">
        <v>294</v>
      </c>
      <c r="I204" s="273">
        <v>8.145</v>
      </c>
      <c r="J204" s="273">
        <v>9.265</v>
      </c>
      <c r="K204" s="273">
        <v>7.66875</v>
      </c>
      <c r="L204" s="273">
        <v>8.13125</v>
      </c>
      <c r="M204" s="273">
        <v>8.041286</v>
      </c>
      <c r="N204" s="273">
        <v>3.535144E8</v>
      </c>
      <c r="O204" s="273"/>
      <c r="P204" s="249">
        <f t="shared" si="26"/>
        <v>586633.6634</v>
      </c>
      <c r="Q204" s="249">
        <f t="shared" si="131"/>
        <v>317101.6111</v>
      </c>
      <c r="R204" s="249">
        <f t="shared" si="132"/>
        <v>329506.5641</v>
      </c>
      <c r="S204" s="249">
        <f t="shared" si="29"/>
        <v>-470451.8502</v>
      </c>
      <c r="T204" s="277"/>
      <c r="U204" s="252">
        <f t="shared" si="18"/>
        <v>1.947362364</v>
      </c>
      <c r="V204" s="249">
        <f t="shared" si="19"/>
        <v>726969.8658</v>
      </c>
      <c r="W204" s="249">
        <f t="shared" si="20"/>
        <v>256518.0156</v>
      </c>
      <c r="X204" s="249">
        <f t="shared" si="21"/>
        <v>1233241.838</v>
      </c>
      <c r="Y204" s="253">
        <f t="shared" si="22"/>
        <v>1.233241838</v>
      </c>
      <c r="Z204" s="323">
        <f t="shared" si="23"/>
        <v>762789.9882</v>
      </c>
      <c r="AA204" s="253">
        <f t="shared" si="24"/>
        <v>0.7627899882</v>
      </c>
      <c r="AB204" s="309"/>
      <c r="AC204" s="294"/>
      <c r="AD204" s="294"/>
      <c r="AE204" s="294"/>
      <c r="AF204" s="294"/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4"/>
      <c r="AU204" s="294"/>
    </row>
    <row r="205" ht="19.5" customHeight="1">
      <c r="A205" s="271" t="s">
        <v>295</v>
      </c>
      <c r="B205" s="272">
        <v>101.940002</v>
      </c>
      <c r="C205" s="273">
        <v>114.080002</v>
      </c>
      <c r="D205" s="273">
        <v>100.480003</v>
      </c>
      <c r="E205" s="273">
        <v>113.330002</v>
      </c>
      <c r="F205" s="273">
        <v>106.24749</v>
      </c>
      <c r="G205" s="273">
        <v>7.406272E8</v>
      </c>
      <c r="H205" s="278" t="s">
        <v>295</v>
      </c>
      <c r="I205" s="273">
        <v>8.16125</v>
      </c>
      <c r="J205" s="273">
        <v>10.19875</v>
      </c>
      <c r="K205" s="273">
        <v>7.93375</v>
      </c>
      <c r="L205" s="273">
        <v>10.0675</v>
      </c>
      <c r="M205" s="273">
        <v>9.956113</v>
      </c>
      <c r="N205" s="273">
        <v>3.188688E8</v>
      </c>
      <c r="O205" s="273"/>
      <c r="P205" s="249">
        <f t="shared" si="26"/>
        <v>596910.9089</v>
      </c>
      <c r="Q205" s="249">
        <f t="shared" si="131"/>
        <v>328059.3195</v>
      </c>
      <c r="R205" s="249">
        <f t="shared" si="132"/>
        <v>329506.5641</v>
      </c>
      <c r="S205" s="249">
        <f t="shared" si="29"/>
        <v>-474078.7329</v>
      </c>
      <c r="T205" s="277"/>
      <c r="U205" s="252">
        <f t="shared" si="18"/>
        <v>1.954142653</v>
      </c>
      <c r="V205" s="249">
        <f t="shared" si="19"/>
        <v>734163.9377</v>
      </c>
      <c r="W205" s="249">
        <f t="shared" si="20"/>
        <v>260085.2048</v>
      </c>
      <c r="X205" s="249">
        <f t="shared" si="21"/>
        <v>1254476.792</v>
      </c>
      <c r="Y205" s="253">
        <f t="shared" si="22"/>
        <v>1.254476792</v>
      </c>
      <c r="Z205" s="323">
        <f t="shared" si="23"/>
        <v>780398.0596</v>
      </c>
      <c r="AA205" s="253">
        <f t="shared" si="24"/>
        <v>0.7803980596</v>
      </c>
      <c r="AB205" s="309"/>
      <c r="AC205" s="294"/>
      <c r="AD205" s="294"/>
      <c r="AE205" s="294"/>
      <c r="AF205" s="294"/>
      <c r="AG205" s="294"/>
      <c r="AH205" s="294"/>
      <c r="AI205" s="294"/>
      <c r="AJ205" s="294"/>
      <c r="AK205" s="294"/>
      <c r="AL205" s="294"/>
      <c r="AM205" s="294"/>
      <c r="AN205" s="294"/>
      <c r="AO205" s="294"/>
      <c r="AP205" s="294"/>
      <c r="AQ205" s="294"/>
      <c r="AR205" s="294"/>
      <c r="AS205" s="294"/>
      <c r="AT205" s="294"/>
      <c r="AU205" s="294"/>
    </row>
    <row r="206" ht="19.5" customHeight="1">
      <c r="A206" s="271" t="s">
        <v>296</v>
      </c>
      <c r="B206" s="272">
        <v>113.629997</v>
      </c>
      <c r="C206" s="273">
        <v>115.470001</v>
      </c>
      <c r="D206" s="273">
        <v>109.480003</v>
      </c>
      <c r="E206" s="273">
        <v>114.019997</v>
      </c>
      <c r="F206" s="273">
        <v>106.894386</v>
      </c>
      <c r="G206" s="273">
        <v>5.434133E8</v>
      </c>
      <c r="H206" s="278" t="s">
        <v>296</v>
      </c>
      <c r="I206" s="273">
        <v>10.12125</v>
      </c>
      <c r="J206" s="273">
        <v>10.4425</v>
      </c>
      <c r="K206" s="273">
        <v>9.38375</v>
      </c>
      <c r="L206" s="273">
        <v>10.16375</v>
      </c>
      <c r="M206" s="273">
        <v>10.051297</v>
      </c>
      <c r="N206" s="273">
        <v>1.950984E8</v>
      </c>
      <c r="O206" s="273"/>
      <c r="P206" s="249">
        <f t="shared" si="26"/>
        <v>650376.2554</v>
      </c>
      <c r="Q206" s="249">
        <f t="shared" si="131"/>
        <v>388016.5924</v>
      </c>
      <c r="R206" s="249">
        <f t="shared" si="132"/>
        <v>329506.5641</v>
      </c>
      <c r="S206" s="249">
        <f t="shared" si="29"/>
        <v>-477720.7277</v>
      </c>
      <c r="T206" s="277"/>
      <c r="U206" s="252">
        <f t="shared" si="18"/>
        <v>2.051162453</v>
      </c>
      <c r="V206" s="249">
        <f t="shared" si="19"/>
        <v>771589.6803</v>
      </c>
      <c r="W206" s="249">
        <f t="shared" si="20"/>
        <v>293868.9526</v>
      </c>
      <c r="X206" s="249">
        <f t="shared" si="21"/>
        <v>1367899.412</v>
      </c>
      <c r="Y206" s="253">
        <f t="shared" si="22"/>
        <v>1.367899412</v>
      </c>
      <c r="Z206" s="323">
        <f t="shared" si="23"/>
        <v>890178.6842</v>
      </c>
      <c r="AA206" s="253">
        <f t="shared" si="24"/>
        <v>0.8901786842</v>
      </c>
      <c r="AB206" s="309"/>
      <c r="AC206" s="294"/>
      <c r="AD206" s="294"/>
      <c r="AE206" s="294"/>
      <c r="AF206" s="294"/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  <c r="AU206" s="294"/>
    </row>
    <row r="207" ht="19.5" customHeight="1">
      <c r="A207" s="271" t="s">
        <v>297</v>
      </c>
      <c r="B207" s="326">
        <v>114.480003</v>
      </c>
      <c r="C207" s="327">
        <v>115.75</v>
      </c>
      <c r="D207" s="327">
        <v>109.379997</v>
      </c>
      <c r="E207" s="327">
        <v>111.860001</v>
      </c>
      <c r="F207" s="327">
        <v>104.86937</v>
      </c>
      <c r="G207" s="327">
        <v>7.574975E8</v>
      </c>
      <c r="H207" s="329" t="s">
        <v>297</v>
      </c>
      <c r="I207" s="327">
        <v>10.24125</v>
      </c>
      <c r="J207" s="327">
        <v>10.47125</v>
      </c>
      <c r="K207" s="327">
        <v>9.33</v>
      </c>
      <c r="L207" s="327">
        <v>9.795</v>
      </c>
      <c r="M207" s="327">
        <v>9.686628</v>
      </c>
      <c r="N207" s="327">
        <v>2.490936E8</v>
      </c>
      <c r="O207" s="327"/>
      <c r="P207" s="249">
        <f t="shared" si="26"/>
        <v>649782.1604</v>
      </c>
      <c r="Q207" s="249">
        <f t="shared" si="131"/>
        <v>385794.0383</v>
      </c>
      <c r="R207" s="249">
        <f t="shared" si="132"/>
        <v>329506.5641</v>
      </c>
      <c r="S207" s="249">
        <f t="shared" si="29"/>
        <v>-481377.8974</v>
      </c>
      <c r="T207" s="328">
        <f>(P207-P195)/P195</f>
        <v>0.09467573248</v>
      </c>
      <c r="U207" s="252">
        <f t="shared" si="18"/>
        <v>2.034345012</v>
      </c>
      <c r="V207" s="249">
        <f t="shared" si="19"/>
        <v>771173.8138</v>
      </c>
      <c r="W207" s="249">
        <f t="shared" si="20"/>
        <v>289795.9164</v>
      </c>
      <c r="X207" s="249">
        <f t="shared" si="21"/>
        <v>1365082.763</v>
      </c>
      <c r="Y207" s="253">
        <f t="shared" si="22"/>
        <v>1.365082763</v>
      </c>
      <c r="Z207" s="323">
        <f t="shared" si="23"/>
        <v>883704.8654</v>
      </c>
      <c r="AA207" s="253">
        <f t="shared" si="24"/>
        <v>0.8837048654</v>
      </c>
      <c r="AB207" s="309"/>
      <c r="AC207" s="294"/>
      <c r="AD207" s="294"/>
      <c r="AE207" s="294"/>
      <c r="AF207" s="294"/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  <c r="AU207" s="294"/>
    </row>
    <row r="208" ht="19.5" customHeight="1">
      <c r="A208" s="271" t="s">
        <v>298</v>
      </c>
      <c r="B208" s="272">
        <v>109.449997</v>
      </c>
      <c r="C208" s="273">
        <v>110.18</v>
      </c>
      <c r="D208" s="273">
        <v>97.25</v>
      </c>
      <c r="E208" s="273">
        <v>104.129997</v>
      </c>
      <c r="F208" s="273">
        <v>97.920593</v>
      </c>
      <c r="G208" s="273">
        <v>1.0773082E9</v>
      </c>
      <c r="H208" s="278" t="s">
        <v>298</v>
      </c>
      <c r="I208" s="273">
        <v>9.3575</v>
      </c>
      <c r="J208" s="273">
        <v>9.4925</v>
      </c>
      <c r="K208" s="273">
        <v>7.35</v>
      </c>
      <c r="L208" s="273">
        <v>8.415</v>
      </c>
      <c r="M208" s="273">
        <v>8.32685</v>
      </c>
      <c r="N208" s="273">
        <v>3.941464E8</v>
      </c>
      <c r="O208" s="273"/>
      <c r="P208" s="249">
        <f t="shared" si="26"/>
        <v>577722.7723</v>
      </c>
      <c r="Q208" s="249">
        <f>((Q207+R207)/2)*K208/K207</f>
        <v>281750.2373</v>
      </c>
      <c r="R208" s="249">
        <f>(Q207+R207)/2</f>
        <v>357650.3012</v>
      </c>
      <c r="S208" s="249">
        <f t="shared" si="29"/>
        <v>-485050.3053</v>
      </c>
      <c r="T208" s="277"/>
      <c r="U208" s="252">
        <f t="shared" si="18"/>
        <v>1.928404257</v>
      </c>
      <c r="V208" s="249">
        <f t="shared" si="19"/>
        <v>747750.2297</v>
      </c>
      <c r="W208" s="249">
        <f t="shared" si="20"/>
        <v>262699.9244</v>
      </c>
      <c r="X208" s="249">
        <f t="shared" si="21"/>
        <v>1217123.311</v>
      </c>
      <c r="Y208" s="253">
        <f t="shared" si="22"/>
        <v>1.217123311</v>
      </c>
      <c r="Z208" s="323">
        <f t="shared" si="23"/>
        <v>732073.0054</v>
      </c>
      <c r="AA208" s="253">
        <f t="shared" si="24"/>
        <v>0.7320730054</v>
      </c>
      <c r="AB208" s="309"/>
      <c r="AC208" s="294"/>
      <c r="AD208" s="294"/>
      <c r="AE208" s="294"/>
      <c r="AF208" s="294"/>
      <c r="AG208" s="294"/>
      <c r="AH208" s="294"/>
      <c r="AI208" s="294"/>
      <c r="AJ208" s="294"/>
      <c r="AK208" s="294"/>
      <c r="AL208" s="294"/>
      <c r="AM208" s="294"/>
      <c r="AN208" s="294"/>
      <c r="AO208" s="294"/>
      <c r="AP208" s="294"/>
      <c r="AQ208" s="294"/>
      <c r="AR208" s="294"/>
      <c r="AS208" s="294"/>
      <c r="AT208" s="294"/>
      <c r="AU208" s="294"/>
    </row>
    <row r="209" ht="19.5" customHeight="1">
      <c r="A209" s="271" t="s">
        <v>299</v>
      </c>
      <c r="B209" s="272">
        <v>103.629997</v>
      </c>
      <c r="C209" s="273">
        <v>104.800003</v>
      </c>
      <c r="D209" s="273">
        <v>94.839996</v>
      </c>
      <c r="E209" s="273">
        <v>102.5</v>
      </c>
      <c r="F209" s="273">
        <v>96.387787</v>
      </c>
      <c r="G209" s="273">
        <v>9.422596E8</v>
      </c>
      <c r="H209" s="278" t="s">
        <v>299</v>
      </c>
      <c r="I209" s="273">
        <v>8.32875</v>
      </c>
      <c r="J209" s="273">
        <v>8.5225</v>
      </c>
      <c r="K209" s="273">
        <v>6.95375</v>
      </c>
      <c r="L209" s="273">
        <v>8.11</v>
      </c>
      <c r="M209" s="273">
        <v>8.025043</v>
      </c>
      <c r="N209" s="273">
        <v>4.445416E8</v>
      </c>
      <c r="O209" s="273"/>
      <c r="P209" s="249">
        <f t="shared" si="26"/>
        <v>563405.9168</v>
      </c>
      <c r="Q209" s="249">
        <f t="shared" ref="Q209:Q219" si="133">Q208*K209/K208</f>
        <v>266560.6411</v>
      </c>
      <c r="R209" s="249">
        <f t="shared" ref="R209:R219" si="134">R208</f>
        <v>357650.3012</v>
      </c>
      <c r="S209" s="249">
        <f t="shared" si="29"/>
        <v>-488738.0149</v>
      </c>
      <c r="T209" s="277"/>
      <c r="U209" s="252">
        <f t="shared" si="18"/>
        <v>1.884560214</v>
      </c>
      <c r="V209" s="249">
        <f t="shared" si="19"/>
        <v>737728.4309</v>
      </c>
      <c r="W209" s="249">
        <f t="shared" si="20"/>
        <v>248990.416</v>
      </c>
      <c r="X209" s="249">
        <f t="shared" si="21"/>
        <v>1187616.859</v>
      </c>
      <c r="Y209" s="253">
        <f t="shared" si="22"/>
        <v>1.187616859</v>
      </c>
      <c r="Z209" s="323">
        <f t="shared" si="23"/>
        <v>698878.8443</v>
      </c>
      <c r="AA209" s="253">
        <f t="shared" si="24"/>
        <v>0.6988788443</v>
      </c>
      <c r="AB209" s="309"/>
      <c r="AC209" s="294"/>
      <c r="AD209" s="294"/>
      <c r="AE209" s="294"/>
      <c r="AF209" s="294"/>
      <c r="AG209" s="294"/>
      <c r="AH209" s="294"/>
      <c r="AI209" s="294"/>
      <c r="AJ209" s="294"/>
      <c r="AK209" s="294"/>
      <c r="AL209" s="294"/>
      <c r="AM209" s="294"/>
      <c r="AN209" s="294"/>
      <c r="AO209" s="294"/>
      <c r="AP209" s="294"/>
      <c r="AQ209" s="294"/>
      <c r="AR209" s="294"/>
      <c r="AS209" s="294"/>
      <c r="AT209" s="294"/>
      <c r="AU209" s="294"/>
    </row>
    <row r="210" ht="19.5" customHeight="1">
      <c r="A210" s="271" t="s">
        <v>300</v>
      </c>
      <c r="B210" s="272">
        <v>103.480003</v>
      </c>
      <c r="C210" s="273">
        <v>110.040001</v>
      </c>
      <c r="D210" s="273">
        <v>103.160004</v>
      </c>
      <c r="E210" s="273">
        <v>109.199997</v>
      </c>
      <c r="F210" s="273">
        <v>102.688255</v>
      </c>
      <c r="G210" s="273">
        <v>6.016051E8</v>
      </c>
      <c r="H210" s="278" t="s">
        <v>300</v>
      </c>
      <c r="I210" s="273">
        <v>8.25625</v>
      </c>
      <c r="J210" s="273">
        <v>9.3625</v>
      </c>
      <c r="K210" s="273">
        <v>8.215</v>
      </c>
      <c r="L210" s="273">
        <v>9.225</v>
      </c>
      <c r="M210" s="273">
        <v>9.128366</v>
      </c>
      <c r="N210" s="273">
        <v>3.035736E8</v>
      </c>
      <c r="O210" s="273"/>
      <c r="P210" s="249">
        <f t="shared" si="26"/>
        <v>612831.7069</v>
      </c>
      <c r="Q210" s="249">
        <f t="shared" si="133"/>
        <v>314908.5985</v>
      </c>
      <c r="R210" s="249">
        <f t="shared" si="134"/>
        <v>357650.3012</v>
      </c>
      <c r="S210" s="249">
        <f t="shared" si="29"/>
        <v>-492441.0899</v>
      </c>
      <c r="T210" s="277"/>
      <c r="U210" s="252">
        <f t="shared" si="18"/>
        <v>1.970757575</v>
      </c>
      <c r="V210" s="249">
        <f t="shared" si="19"/>
        <v>772326.484</v>
      </c>
      <c r="W210" s="249">
        <f t="shared" si="20"/>
        <v>279885.394</v>
      </c>
      <c r="X210" s="249">
        <f t="shared" si="21"/>
        <v>1285390.607</v>
      </c>
      <c r="Y210" s="253">
        <f t="shared" si="22"/>
        <v>1.285390607</v>
      </c>
      <c r="Z210" s="323">
        <f t="shared" si="23"/>
        <v>792949.5167</v>
      </c>
      <c r="AA210" s="253">
        <f t="shared" si="24"/>
        <v>0.7929495167</v>
      </c>
      <c r="AB210" s="309"/>
      <c r="AC210" s="294"/>
      <c r="AD210" s="294"/>
      <c r="AE210" s="294"/>
      <c r="AF210" s="294"/>
      <c r="AG210" s="294"/>
      <c r="AH210" s="294"/>
      <c r="AI210" s="294"/>
      <c r="AJ210" s="294"/>
      <c r="AK210" s="294"/>
      <c r="AL210" s="294"/>
      <c r="AM210" s="294"/>
      <c r="AN210" s="294"/>
      <c r="AO210" s="294"/>
      <c r="AP210" s="294"/>
      <c r="AQ210" s="294"/>
      <c r="AR210" s="294"/>
      <c r="AS210" s="294"/>
      <c r="AT210" s="294"/>
      <c r="AU210" s="294"/>
    </row>
    <row r="211" ht="19.5" customHeight="1">
      <c r="A211" s="271" t="s">
        <v>301</v>
      </c>
      <c r="B211" s="272">
        <v>108.540001</v>
      </c>
      <c r="C211" s="273">
        <v>111.440002</v>
      </c>
      <c r="D211" s="273">
        <v>104.879997</v>
      </c>
      <c r="E211" s="273">
        <v>105.720001</v>
      </c>
      <c r="F211" s="273">
        <v>99.71067</v>
      </c>
      <c r="G211" s="273">
        <v>5.592538E8</v>
      </c>
      <c r="H211" s="278" t="s">
        <v>301</v>
      </c>
      <c r="I211" s="273">
        <v>9.11</v>
      </c>
      <c r="J211" s="273">
        <v>9.61</v>
      </c>
      <c r="K211" s="273">
        <v>8.48875</v>
      </c>
      <c r="L211" s="273">
        <v>8.62</v>
      </c>
      <c r="M211" s="273">
        <v>8.529703</v>
      </c>
      <c r="N211" s="273">
        <v>2.323536E8</v>
      </c>
      <c r="O211" s="273"/>
      <c r="P211" s="249">
        <f t="shared" si="26"/>
        <v>623049.4871</v>
      </c>
      <c r="Q211" s="249">
        <f t="shared" si="133"/>
        <v>325402.3573</v>
      </c>
      <c r="R211" s="249">
        <f t="shared" si="134"/>
        <v>357650.3012</v>
      </c>
      <c r="S211" s="249">
        <f t="shared" si="29"/>
        <v>-496159.5945</v>
      </c>
      <c r="T211" s="277"/>
      <c r="U211" s="252">
        <f t="shared" si="18"/>
        <v>1.976581324</v>
      </c>
      <c r="V211" s="249">
        <f t="shared" si="19"/>
        <v>779478.9301</v>
      </c>
      <c r="W211" s="249">
        <f t="shared" si="20"/>
        <v>283319.3356</v>
      </c>
      <c r="X211" s="249">
        <f t="shared" si="21"/>
        <v>1306102.146</v>
      </c>
      <c r="Y211" s="253">
        <f t="shared" si="22"/>
        <v>1.306102146</v>
      </c>
      <c r="Z211" s="323">
        <f t="shared" si="23"/>
        <v>809942.5512</v>
      </c>
      <c r="AA211" s="253">
        <f t="shared" si="24"/>
        <v>0.8099425512</v>
      </c>
      <c r="AB211" s="309"/>
      <c r="AC211" s="294"/>
      <c r="AD211" s="294"/>
      <c r="AE211" s="294"/>
      <c r="AF211" s="294"/>
      <c r="AG211" s="294"/>
      <c r="AH211" s="294"/>
      <c r="AI211" s="294"/>
      <c r="AJ211" s="294"/>
      <c r="AK211" s="294"/>
      <c r="AL211" s="294"/>
      <c r="AM211" s="294"/>
      <c r="AN211" s="294"/>
      <c r="AO211" s="294"/>
      <c r="AP211" s="294"/>
      <c r="AQ211" s="294"/>
      <c r="AR211" s="294"/>
      <c r="AS211" s="294"/>
      <c r="AT211" s="294"/>
      <c r="AU211" s="294"/>
    </row>
    <row r="212" ht="19.5" customHeight="1">
      <c r="A212" s="271" t="s">
        <v>302</v>
      </c>
      <c r="B212" s="272">
        <v>105.989998</v>
      </c>
      <c r="C212" s="273">
        <v>110.510002</v>
      </c>
      <c r="D212" s="273">
        <v>104.400002</v>
      </c>
      <c r="E212" s="273">
        <v>110.339996</v>
      </c>
      <c r="F212" s="273">
        <v>104.068062</v>
      </c>
      <c r="G212" s="273">
        <v>5.364827E8</v>
      </c>
      <c r="H212" s="278" t="s">
        <v>302</v>
      </c>
      <c r="I212" s="273">
        <v>8.65375</v>
      </c>
      <c r="J212" s="273">
        <v>9.39375</v>
      </c>
      <c r="K212" s="273">
        <v>8.4025</v>
      </c>
      <c r="L212" s="273">
        <v>9.3675</v>
      </c>
      <c r="M212" s="273">
        <v>9.269373</v>
      </c>
      <c r="N212" s="273">
        <v>1.860816E8</v>
      </c>
      <c r="O212" s="273"/>
      <c r="P212" s="249">
        <f t="shared" si="26"/>
        <v>620198.0317</v>
      </c>
      <c r="Q212" s="249">
        <f t="shared" si="133"/>
        <v>322096.1046</v>
      </c>
      <c r="R212" s="249">
        <f t="shared" si="134"/>
        <v>357650.3012</v>
      </c>
      <c r="S212" s="249">
        <f t="shared" si="29"/>
        <v>-499893.5928</v>
      </c>
      <c r="T212" s="277"/>
      <c r="U212" s="252">
        <f t="shared" si="18"/>
        <v>1.956112955</v>
      </c>
      <c r="V212" s="249">
        <f t="shared" si="19"/>
        <v>777482.9113</v>
      </c>
      <c r="W212" s="249">
        <f t="shared" si="20"/>
        <v>277589.3185</v>
      </c>
      <c r="X212" s="249">
        <f t="shared" si="21"/>
        <v>1299944.437</v>
      </c>
      <c r="Y212" s="253">
        <f t="shared" si="22"/>
        <v>1.299944437</v>
      </c>
      <c r="Z212" s="323">
        <f t="shared" si="23"/>
        <v>800050.8446</v>
      </c>
      <c r="AA212" s="253">
        <f t="shared" si="24"/>
        <v>0.8000508446</v>
      </c>
      <c r="AB212" s="309"/>
      <c r="AC212" s="294"/>
      <c r="AD212" s="294"/>
      <c r="AE212" s="294"/>
      <c r="AF212" s="294"/>
      <c r="AG212" s="294"/>
      <c r="AH212" s="294"/>
      <c r="AI212" s="294"/>
      <c r="AJ212" s="294"/>
      <c r="AK212" s="294"/>
      <c r="AL212" s="294"/>
      <c r="AM212" s="294"/>
      <c r="AN212" s="294"/>
      <c r="AO212" s="294"/>
      <c r="AP212" s="294"/>
      <c r="AQ212" s="294"/>
      <c r="AR212" s="294"/>
      <c r="AS212" s="294"/>
      <c r="AT212" s="294"/>
      <c r="AU212" s="294"/>
    </row>
    <row r="213" ht="19.5" customHeight="1">
      <c r="A213" s="271" t="s">
        <v>303</v>
      </c>
      <c r="B213" s="272">
        <v>110.0</v>
      </c>
      <c r="C213" s="273">
        <v>110.75</v>
      </c>
      <c r="D213" s="273">
        <v>101.75</v>
      </c>
      <c r="E213" s="273">
        <v>107.540001</v>
      </c>
      <c r="F213" s="273">
        <v>101.427223</v>
      </c>
      <c r="G213" s="273">
        <v>5.779263E8</v>
      </c>
      <c r="H213" s="278" t="s">
        <v>303</v>
      </c>
      <c r="I213" s="273">
        <v>9.30375</v>
      </c>
      <c r="J213" s="273">
        <v>9.43125</v>
      </c>
      <c r="K213" s="273">
        <v>7.9725</v>
      </c>
      <c r="L213" s="273">
        <v>8.895</v>
      </c>
      <c r="M213" s="273">
        <v>8.801822</v>
      </c>
      <c r="N213" s="273">
        <v>2.15028E8</v>
      </c>
      <c r="O213" s="273"/>
      <c r="P213" s="249">
        <f t="shared" si="26"/>
        <v>604455.4455</v>
      </c>
      <c r="Q213" s="249">
        <f t="shared" si="133"/>
        <v>305612.7573</v>
      </c>
      <c r="R213" s="249">
        <f t="shared" si="134"/>
        <v>357650.3012</v>
      </c>
      <c r="S213" s="249">
        <f t="shared" si="29"/>
        <v>-503643.1494</v>
      </c>
      <c r="T213" s="277"/>
      <c r="U213" s="252">
        <f t="shared" si="18"/>
        <v>1.910292531</v>
      </c>
      <c r="V213" s="249">
        <f t="shared" si="19"/>
        <v>766463.101</v>
      </c>
      <c r="W213" s="249">
        <f t="shared" si="20"/>
        <v>262819.9516</v>
      </c>
      <c r="X213" s="249">
        <f t="shared" si="21"/>
        <v>1267718.504</v>
      </c>
      <c r="Y213" s="253">
        <f t="shared" si="22"/>
        <v>1.267718504</v>
      </c>
      <c r="Z213" s="323">
        <f t="shared" si="23"/>
        <v>764075.3546</v>
      </c>
      <c r="AA213" s="253">
        <f t="shared" si="24"/>
        <v>0.7640753546</v>
      </c>
      <c r="AB213" s="309"/>
      <c r="AC213" s="294"/>
      <c r="AD213" s="294"/>
      <c r="AE213" s="294"/>
      <c r="AF213" s="294"/>
      <c r="AG213" s="294"/>
      <c r="AH213" s="294"/>
      <c r="AI213" s="294"/>
      <c r="AJ213" s="294"/>
      <c r="AK213" s="294"/>
      <c r="AL213" s="294"/>
      <c r="AM213" s="294"/>
      <c r="AN213" s="294"/>
      <c r="AO213" s="294"/>
      <c r="AP213" s="294"/>
      <c r="AQ213" s="294"/>
      <c r="AR213" s="294"/>
      <c r="AS213" s="294"/>
      <c r="AT213" s="294"/>
      <c r="AU213" s="294"/>
    </row>
    <row r="214" ht="19.5" customHeight="1">
      <c r="A214" s="271" t="s">
        <v>304</v>
      </c>
      <c r="B214" s="272">
        <v>107.489998</v>
      </c>
      <c r="C214" s="273">
        <v>115.540001</v>
      </c>
      <c r="D214" s="273">
        <v>106.57</v>
      </c>
      <c r="E214" s="273">
        <v>115.230003</v>
      </c>
      <c r="F214" s="273">
        <v>108.969566</v>
      </c>
      <c r="G214" s="273">
        <v>4.210726E8</v>
      </c>
      <c r="H214" s="278" t="s">
        <v>304</v>
      </c>
      <c r="I214" s="273">
        <v>8.8925</v>
      </c>
      <c r="J214" s="273">
        <v>10.24875</v>
      </c>
      <c r="K214" s="273">
        <v>8.735</v>
      </c>
      <c r="L214" s="273">
        <v>10.19375</v>
      </c>
      <c r="M214" s="273">
        <v>10.092622</v>
      </c>
      <c r="N214" s="273">
        <v>1.512384E8</v>
      </c>
      <c r="O214" s="273"/>
      <c r="P214" s="249">
        <f t="shared" si="26"/>
        <v>633089.1089</v>
      </c>
      <c r="Q214" s="249">
        <f t="shared" si="133"/>
        <v>334841.9486</v>
      </c>
      <c r="R214" s="249">
        <f t="shared" si="134"/>
        <v>357650.3012</v>
      </c>
      <c r="S214" s="249">
        <f t="shared" si="29"/>
        <v>-507408.3292</v>
      </c>
      <c r="T214" s="277"/>
      <c r="U214" s="252">
        <f t="shared" si="18"/>
        <v>1.952548575</v>
      </c>
      <c r="V214" s="249">
        <f t="shared" si="19"/>
        <v>786506.6654</v>
      </c>
      <c r="W214" s="249">
        <f t="shared" si="20"/>
        <v>279098.3361</v>
      </c>
      <c r="X214" s="249">
        <f t="shared" si="21"/>
        <v>1325581.359</v>
      </c>
      <c r="Y214" s="253">
        <f t="shared" si="22"/>
        <v>1.325581359</v>
      </c>
      <c r="Z214" s="323">
        <f t="shared" si="23"/>
        <v>818173.0295</v>
      </c>
      <c r="AA214" s="253">
        <f t="shared" si="24"/>
        <v>0.8181730295</v>
      </c>
      <c r="AB214" s="309"/>
      <c r="AC214" s="294"/>
      <c r="AD214" s="294"/>
      <c r="AE214" s="294"/>
      <c r="AF214" s="294"/>
      <c r="AG214" s="294"/>
      <c r="AH214" s="294"/>
      <c r="AI214" s="294"/>
      <c r="AJ214" s="294"/>
      <c r="AK214" s="294"/>
      <c r="AL214" s="294"/>
      <c r="AM214" s="294"/>
      <c r="AN214" s="294"/>
      <c r="AO214" s="294"/>
      <c r="AP214" s="294"/>
      <c r="AQ214" s="294"/>
      <c r="AR214" s="294"/>
      <c r="AS214" s="294"/>
      <c r="AT214" s="294"/>
      <c r="AU214" s="294"/>
    </row>
    <row r="215" ht="19.5" customHeight="1">
      <c r="A215" s="271" t="s">
        <v>305</v>
      </c>
      <c r="B215" s="272">
        <v>115.309998</v>
      </c>
      <c r="C215" s="273">
        <v>118.010002</v>
      </c>
      <c r="D215" s="273">
        <v>114.220001</v>
      </c>
      <c r="E215" s="273">
        <v>116.440002</v>
      </c>
      <c r="F215" s="273">
        <v>110.113861</v>
      </c>
      <c r="G215" s="273">
        <v>3.692699E8</v>
      </c>
      <c r="H215" s="278" t="s">
        <v>305</v>
      </c>
      <c r="I215" s="273">
        <v>10.20875</v>
      </c>
      <c r="J215" s="273">
        <v>10.68125</v>
      </c>
      <c r="K215" s="273">
        <v>10.01375</v>
      </c>
      <c r="L215" s="273">
        <v>10.38875</v>
      </c>
      <c r="M215" s="273">
        <v>10.285686</v>
      </c>
      <c r="N215" s="273">
        <v>1.53288E8</v>
      </c>
      <c r="O215" s="273"/>
      <c r="P215" s="249">
        <f t="shared" si="26"/>
        <v>678534.6594</v>
      </c>
      <c r="Q215" s="249">
        <f t="shared" si="133"/>
        <v>383860.7399</v>
      </c>
      <c r="R215" s="249">
        <f t="shared" si="134"/>
        <v>357650.3012</v>
      </c>
      <c r="S215" s="249">
        <f t="shared" si="29"/>
        <v>-511189.1973</v>
      </c>
      <c r="T215" s="277"/>
      <c r="U215" s="252">
        <f t="shared" si="18"/>
        <v>2.02700872</v>
      </c>
      <c r="V215" s="249">
        <f t="shared" si="19"/>
        <v>818318.5507</v>
      </c>
      <c r="W215" s="249">
        <f t="shared" si="20"/>
        <v>307129.3535</v>
      </c>
      <c r="X215" s="249">
        <f t="shared" si="21"/>
        <v>1420045.7</v>
      </c>
      <c r="Y215" s="253">
        <f t="shared" si="22"/>
        <v>1.4200457</v>
      </c>
      <c r="Z215" s="323">
        <f t="shared" si="23"/>
        <v>908856.5032</v>
      </c>
      <c r="AA215" s="253">
        <f t="shared" si="24"/>
        <v>0.9088565032</v>
      </c>
      <c r="AB215" s="309"/>
      <c r="AC215" s="294"/>
      <c r="AD215" s="294"/>
      <c r="AE215" s="294"/>
      <c r="AF215" s="294"/>
      <c r="AG215" s="294"/>
      <c r="AH215" s="294"/>
      <c r="AI215" s="294"/>
      <c r="AJ215" s="294"/>
      <c r="AK215" s="294"/>
      <c r="AL215" s="294"/>
      <c r="AM215" s="294"/>
      <c r="AN215" s="294"/>
      <c r="AO215" s="294"/>
      <c r="AP215" s="294"/>
      <c r="AQ215" s="294"/>
      <c r="AR215" s="294"/>
      <c r="AS215" s="294"/>
      <c r="AT215" s="294"/>
      <c r="AU215" s="294"/>
    </row>
    <row r="216" ht="19.5" customHeight="1">
      <c r="A216" s="271" t="s">
        <v>306</v>
      </c>
      <c r="B216" s="272">
        <v>116.480003</v>
      </c>
      <c r="C216" s="273">
        <v>119.220001</v>
      </c>
      <c r="D216" s="273">
        <v>113.629997</v>
      </c>
      <c r="E216" s="273">
        <v>118.720001</v>
      </c>
      <c r="F216" s="273">
        <v>112.269974</v>
      </c>
      <c r="G216" s="273">
        <v>5.407566E8</v>
      </c>
      <c r="H216" s="278" t="s">
        <v>306</v>
      </c>
      <c r="I216" s="273">
        <v>10.4025</v>
      </c>
      <c r="J216" s="273">
        <v>10.92375</v>
      </c>
      <c r="K216" s="273">
        <v>9.885</v>
      </c>
      <c r="L216" s="273">
        <v>10.8175</v>
      </c>
      <c r="M216" s="273">
        <v>10.710185</v>
      </c>
      <c r="N216" s="273">
        <v>2.0234E8</v>
      </c>
      <c r="O216" s="273"/>
      <c r="P216" s="249">
        <f t="shared" si="26"/>
        <v>675029.6851</v>
      </c>
      <c r="Q216" s="249">
        <f t="shared" si="133"/>
        <v>378925.3191</v>
      </c>
      <c r="R216" s="249">
        <f t="shared" si="134"/>
        <v>357650.3012</v>
      </c>
      <c r="S216" s="249">
        <f t="shared" si="29"/>
        <v>-514985.8189</v>
      </c>
      <c r="T216" s="277"/>
      <c r="U216" s="252">
        <f t="shared" si="18"/>
        <v>2.005259074</v>
      </c>
      <c r="V216" s="249">
        <f t="shared" si="19"/>
        <v>815865.0687</v>
      </c>
      <c r="W216" s="249">
        <f t="shared" si="20"/>
        <v>300879.2498</v>
      </c>
      <c r="X216" s="249">
        <f t="shared" si="21"/>
        <v>1411605.305</v>
      </c>
      <c r="Y216" s="253">
        <f t="shared" si="22"/>
        <v>1.411605305</v>
      </c>
      <c r="Z216" s="323">
        <f t="shared" si="23"/>
        <v>896619.4865</v>
      </c>
      <c r="AA216" s="253">
        <f t="shared" si="24"/>
        <v>0.8966194865</v>
      </c>
      <c r="AB216" s="309"/>
      <c r="AC216" s="294"/>
      <c r="AD216" s="294"/>
      <c r="AE216" s="294"/>
      <c r="AF216" s="294"/>
      <c r="AG216" s="294"/>
      <c r="AH216" s="294"/>
      <c r="AI216" s="294"/>
      <c r="AJ216" s="294"/>
      <c r="AK216" s="294"/>
      <c r="AL216" s="294"/>
      <c r="AM216" s="294"/>
      <c r="AN216" s="294"/>
      <c r="AO216" s="294"/>
      <c r="AP216" s="294"/>
      <c r="AQ216" s="294"/>
      <c r="AR216" s="294"/>
      <c r="AS216" s="294"/>
      <c r="AT216" s="294"/>
      <c r="AU216" s="294"/>
    </row>
    <row r="217" ht="19.5" customHeight="1">
      <c r="A217" s="271" t="s">
        <v>307</v>
      </c>
      <c r="B217" s="272">
        <v>118.57</v>
      </c>
      <c r="C217" s="273">
        <v>119.660004</v>
      </c>
      <c r="D217" s="273">
        <v>115.940002</v>
      </c>
      <c r="E217" s="273">
        <v>116.989998</v>
      </c>
      <c r="F217" s="273">
        <v>110.911156</v>
      </c>
      <c r="G217" s="273">
        <v>4.069418E8</v>
      </c>
      <c r="H217" s="278" t="s">
        <v>307</v>
      </c>
      <c r="I217" s="273">
        <v>10.7875</v>
      </c>
      <c r="J217" s="273">
        <v>10.98</v>
      </c>
      <c r="K217" s="273">
        <v>10.31625</v>
      </c>
      <c r="L217" s="273">
        <v>10.48625</v>
      </c>
      <c r="M217" s="273">
        <v>10.382219</v>
      </c>
      <c r="N217" s="273">
        <v>1.57292E8</v>
      </c>
      <c r="O217" s="273"/>
      <c r="P217" s="249">
        <f t="shared" si="26"/>
        <v>688752.4871</v>
      </c>
      <c r="Q217" s="249">
        <f t="shared" si="133"/>
        <v>395456.583</v>
      </c>
      <c r="R217" s="249">
        <f t="shared" si="134"/>
        <v>357650.3012</v>
      </c>
      <c r="S217" s="249">
        <f t="shared" si="29"/>
        <v>-518798.2598</v>
      </c>
      <c r="T217" s="277"/>
      <c r="U217" s="252">
        <f t="shared" si="18"/>
        <v>2.01697436</v>
      </c>
      <c r="V217" s="249">
        <f t="shared" si="19"/>
        <v>825471.0301</v>
      </c>
      <c r="W217" s="249">
        <f t="shared" si="20"/>
        <v>306672.7703</v>
      </c>
      <c r="X217" s="249">
        <f t="shared" si="21"/>
        <v>1441859.371</v>
      </c>
      <c r="Y217" s="253">
        <f t="shared" si="22"/>
        <v>1.441859371</v>
      </c>
      <c r="Z217" s="323">
        <f t="shared" si="23"/>
        <v>923061.1115</v>
      </c>
      <c r="AA217" s="253">
        <f t="shared" si="24"/>
        <v>0.9230611115</v>
      </c>
      <c r="AB217" s="309"/>
      <c r="AC217" s="294"/>
      <c r="AD217" s="294"/>
      <c r="AE217" s="294"/>
      <c r="AF217" s="294"/>
      <c r="AG217" s="294"/>
      <c r="AH217" s="294"/>
      <c r="AI217" s="294"/>
      <c r="AJ217" s="294"/>
      <c r="AK217" s="294"/>
      <c r="AL217" s="294"/>
      <c r="AM217" s="294"/>
      <c r="AN217" s="294"/>
      <c r="AO217" s="294"/>
      <c r="AP217" s="294"/>
      <c r="AQ217" s="294"/>
      <c r="AR217" s="294"/>
      <c r="AS217" s="294"/>
      <c r="AT217" s="294"/>
      <c r="AU217" s="294"/>
    </row>
    <row r="218" ht="19.5" customHeight="1">
      <c r="A218" s="271" t="s">
        <v>308</v>
      </c>
      <c r="B218" s="272">
        <v>117.190002</v>
      </c>
      <c r="C218" s="273">
        <v>119.510002</v>
      </c>
      <c r="D218" s="273">
        <v>113.449997</v>
      </c>
      <c r="E218" s="273">
        <v>117.5</v>
      </c>
      <c r="F218" s="273">
        <v>111.394638</v>
      </c>
      <c r="G218" s="273">
        <v>5.981188E8</v>
      </c>
      <c r="H218" s="278" t="s">
        <v>308</v>
      </c>
      <c r="I218" s="273">
        <v>10.525</v>
      </c>
      <c r="J218" s="273">
        <v>10.91625</v>
      </c>
      <c r="K218" s="273">
        <v>9.86</v>
      </c>
      <c r="L218" s="273">
        <v>10.54625</v>
      </c>
      <c r="M218" s="273">
        <v>10.441625</v>
      </c>
      <c r="N218" s="273">
        <v>1.861656E8</v>
      </c>
      <c r="O218" s="273"/>
      <c r="P218" s="249">
        <f t="shared" si="26"/>
        <v>673960.3782</v>
      </c>
      <c r="Q218" s="249">
        <f t="shared" si="133"/>
        <v>377966.9849</v>
      </c>
      <c r="R218" s="249">
        <f t="shared" si="134"/>
        <v>357650.3012</v>
      </c>
      <c r="S218" s="249">
        <f t="shared" si="29"/>
        <v>-522626.5859</v>
      </c>
      <c r="T218" s="277"/>
      <c r="U218" s="252">
        <f t="shared" si="18"/>
        <v>1.973896291</v>
      </c>
      <c r="V218" s="249">
        <f t="shared" si="19"/>
        <v>815116.5539</v>
      </c>
      <c r="W218" s="249">
        <f t="shared" si="20"/>
        <v>292489.968</v>
      </c>
      <c r="X218" s="249">
        <f t="shared" si="21"/>
        <v>1409577.664</v>
      </c>
      <c r="Y218" s="253">
        <f t="shared" si="22"/>
        <v>1.409577664</v>
      </c>
      <c r="Z218" s="323">
        <f t="shared" si="23"/>
        <v>886951.0784</v>
      </c>
      <c r="AA218" s="253">
        <f t="shared" si="24"/>
        <v>0.8869510784</v>
      </c>
      <c r="AB218" s="309"/>
      <c r="AC218" s="294"/>
      <c r="AD218" s="294"/>
      <c r="AE218" s="294"/>
      <c r="AF218" s="294"/>
      <c r="AG218" s="294"/>
      <c r="AH218" s="294"/>
      <c r="AI218" s="294"/>
      <c r="AJ218" s="294"/>
      <c r="AK218" s="294"/>
      <c r="AL218" s="294"/>
      <c r="AM218" s="294"/>
      <c r="AN218" s="294"/>
      <c r="AO218" s="294"/>
      <c r="AP218" s="294"/>
      <c r="AQ218" s="294"/>
      <c r="AR218" s="294"/>
      <c r="AS218" s="294"/>
      <c r="AT218" s="294"/>
      <c r="AU218" s="294"/>
    </row>
    <row r="219" ht="19.5" customHeight="1">
      <c r="A219" s="271" t="s">
        <v>309</v>
      </c>
      <c r="B219" s="326">
        <v>117.459999</v>
      </c>
      <c r="C219" s="327">
        <v>121.519997</v>
      </c>
      <c r="D219" s="327">
        <v>115.220001</v>
      </c>
      <c r="E219" s="327">
        <v>118.480003</v>
      </c>
      <c r="F219" s="327">
        <v>112.323723</v>
      </c>
      <c r="G219" s="327">
        <v>4.984143E8</v>
      </c>
      <c r="H219" s="329" t="s">
        <v>309</v>
      </c>
      <c r="I219" s="327">
        <v>10.54625</v>
      </c>
      <c r="J219" s="327">
        <v>11.31875</v>
      </c>
      <c r="K219" s="327">
        <v>10.14125</v>
      </c>
      <c r="L219" s="327">
        <v>10.765</v>
      </c>
      <c r="M219" s="327">
        <v>10.658204</v>
      </c>
      <c r="N219" s="327">
        <v>1.538632E8</v>
      </c>
      <c r="O219" s="327"/>
      <c r="P219" s="249">
        <f t="shared" si="26"/>
        <v>684475.2535</v>
      </c>
      <c r="Q219" s="249">
        <f t="shared" si="133"/>
        <v>388748.244</v>
      </c>
      <c r="R219" s="249">
        <f t="shared" si="134"/>
        <v>357650.3012</v>
      </c>
      <c r="S219" s="249">
        <f t="shared" si="29"/>
        <v>-526470.8633</v>
      </c>
      <c r="T219" s="328">
        <f>(P219-P207)/P207</f>
        <v>0.05339188298</v>
      </c>
      <c r="U219" s="252">
        <f t="shared" si="18"/>
        <v>1.979455326</v>
      </c>
      <c r="V219" s="249">
        <f t="shared" si="19"/>
        <v>822476.9665</v>
      </c>
      <c r="W219" s="249">
        <f t="shared" si="20"/>
        <v>296006.1032</v>
      </c>
      <c r="X219" s="249">
        <f t="shared" si="21"/>
        <v>1430873.799</v>
      </c>
      <c r="Y219" s="253">
        <f t="shared" si="22"/>
        <v>1.430873799</v>
      </c>
      <c r="Z219" s="323">
        <f t="shared" si="23"/>
        <v>904402.9353</v>
      </c>
      <c r="AA219" s="253">
        <f t="shared" si="24"/>
        <v>0.9044029353</v>
      </c>
      <c r="AB219" s="309"/>
      <c r="AC219" s="294"/>
      <c r="AD219" s="294"/>
      <c r="AE219" s="294"/>
      <c r="AF219" s="294"/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4"/>
      <c r="AU219" s="294"/>
    </row>
    <row r="220" ht="19.5" customHeight="1">
      <c r="A220" s="271" t="s">
        <v>310</v>
      </c>
      <c r="B220" s="272">
        <v>119.269997</v>
      </c>
      <c r="C220" s="273">
        <v>125.919998</v>
      </c>
      <c r="D220" s="273">
        <v>118.889999</v>
      </c>
      <c r="E220" s="273">
        <v>124.57</v>
      </c>
      <c r="F220" s="273">
        <v>118.446533</v>
      </c>
      <c r="G220" s="273">
        <v>3.662546E8</v>
      </c>
      <c r="H220" s="278" t="s">
        <v>310</v>
      </c>
      <c r="I220" s="273">
        <v>10.90875</v>
      </c>
      <c r="J220" s="273">
        <v>12.12875</v>
      </c>
      <c r="K220" s="273">
        <v>10.83375</v>
      </c>
      <c r="L220" s="273">
        <v>11.87125</v>
      </c>
      <c r="M220" s="273">
        <v>11.761251</v>
      </c>
      <c r="N220" s="273">
        <v>1.295288E8</v>
      </c>
      <c r="O220" s="273"/>
      <c r="P220" s="249">
        <f t="shared" si="26"/>
        <v>706277.2218</v>
      </c>
      <c r="Q220" s="249">
        <f>((Q219+R219)/2)*K220/K219</f>
        <v>398683.3595</v>
      </c>
      <c r="R220" s="249">
        <f>(Q219+R219)/2</f>
        <v>373199.2726</v>
      </c>
      <c r="S220" s="249">
        <f t="shared" si="29"/>
        <v>-530331.1586</v>
      </c>
      <c r="T220" s="277"/>
      <c r="U220" s="252">
        <f t="shared" si="18"/>
        <v>2.035476281</v>
      </c>
      <c r="V220" s="249">
        <f t="shared" si="19"/>
        <v>852665.3569</v>
      </c>
      <c r="W220" s="249">
        <f t="shared" si="20"/>
        <v>322334.1983</v>
      </c>
      <c r="X220" s="249">
        <f t="shared" si="21"/>
        <v>1478159.854</v>
      </c>
      <c r="Y220" s="253">
        <f t="shared" si="22"/>
        <v>1.478159854</v>
      </c>
      <c r="Z220" s="323">
        <f t="shared" si="23"/>
        <v>947828.6953</v>
      </c>
      <c r="AA220" s="253">
        <f t="shared" si="24"/>
        <v>0.9478286953</v>
      </c>
      <c r="AB220" s="309"/>
      <c r="AC220" s="294"/>
      <c r="AD220" s="294"/>
      <c r="AE220" s="294"/>
      <c r="AF220" s="294"/>
      <c r="AG220" s="294"/>
      <c r="AH220" s="294"/>
      <c r="AI220" s="294"/>
      <c r="AJ220" s="294"/>
      <c r="AK220" s="294"/>
      <c r="AL220" s="294"/>
      <c r="AM220" s="294"/>
      <c r="AN220" s="294"/>
      <c r="AO220" s="294"/>
      <c r="AP220" s="294"/>
      <c r="AQ220" s="294"/>
      <c r="AR220" s="294"/>
      <c r="AS220" s="294"/>
      <c r="AT220" s="294"/>
      <c r="AU220" s="294"/>
    </row>
    <row r="221" ht="19.5" customHeight="1">
      <c r="A221" s="271" t="s">
        <v>311</v>
      </c>
      <c r="B221" s="272">
        <v>125.449997</v>
      </c>
      <c r="C221" s="273">
        <v>130.699997</v>
      </c>
      <c r="D221" s="273">
        <v>124.860001</v>
      </c>
      <c r="E221" s="273">
        <v>130.020004</v>
      </c>
      <c r="F221" s="273">
        <v>123.628624</v>
      </c>
      <c r="G221" s="273">
        <v>3.074376E8</v>
      </c>
      <c r="H221" s="278" t="s">
        <v>311</v>
      </c>
      <c r="I221" s="273">
        <v>12.02875</v>
      </c>
      <c r="J221" s="273">
        <v>13.04625</v>
      </c>
      <c r="K221" s="273">
        <v>11.9225</v>
      </c>
      <c r="L221" s="273">
        <v>12.91125</v>
      </c>
      <c r="M221" s="273">
        <v>12.791615</v>
      </c>
      <c r="N221" s="273">
        <v>1.395168E8</v>
      </c>
      <c r="O221" s="273"/>
      <c r="P221" s="249">
        <f t="shared" si="26"/>
        <v>741742.5802</v>
      </c>
      <c r="Q221" s="249">
        <f t="shared" ref="Q221:Q231" si="135">Q220*K221/K220</f>
        <v>438749.4961</v>
      </c>
      <c r="R221" s="249">
        <f t="shared" ref="R221:R231" si="136">R220</f>
        <v>373199.2726</v>
      </c>
      <c r="S221" s="249">
        <f t="shared" si="29"/>
        <v>-534207.5384</v>
      </c>
      <c r="T221" s="277"/>
      <c r="U221" s="252">
        <f t="shared" si="18"/>
        <v>2.087094945</v>
      </c>
      <c r="V221" s="249">
        <f t="shared" si="19"/>
        <v>877491.1078</v>
      </c>
      <c r="W221" s="249">
        <f t="shared" si="20"/>
        <v>343283.5694</v>
      </c>
      <c r="X221" s="249">
        <f t="shared" si="21"/>
        <v>1553691.349</v>
      </c>
      <c r="Y221" s="253">
        <f t="shared" si="22"/>
        <v>1.553691349</v>
      </c>
      <c r="Z221" s="323">
        <f t="shared" si="23"/>
        <v>1019483.81</v>
      </c>
      <c r="AA221" s="253">
        <f t="shared" si="24"/>
        <v>1.01948381</v>
      </c>
      <c r="AB221" s="309"/>
      <c r="AC221" s="294"/>
      <c r="AD221" s="294"/>
      <c r="AE221" s="294"/>
      <c r="AF221" s="294"/>
      <c r="AG221" s="294"/>
      <c r="AH221" s="294"/>
      <c r="AI221" s="294"/>
      <c r="AJ221" s="294"/>
      <c r="AK221" s="294"/>
      <c r="AL221" s="294"/>
      <c r="AM221" s="294"/>
      <c r="AN221" s="294"/>
      <c r="AO221" s="294"/>
      <c r="AP221" s="294"/>
      <c r="AQ221" s="294"/>
      <c r="AR221" s="294"/>
      <c r="AS221" s="294"/>
      <c r="AT221" s="294"/>
      <c r="AU221" s="294"/>
    </row>
    <row r="222" ht="19.5" customHeight="1">
      <c r="A222" s="271" t="s">
        <v>312</v>
      </c>
      <c r="B222" s="272">
        <v>130.850006</v>
      </c>
      <c r="C222" s="273">
        <v>132.740005</v>
      </c>
      <c r="D222" s="273">
        <v>129.399994</v>
      </c>
      <c r="E222" s="273">
        <v>132.380005</v>
      </c>
      <c r="F222" s="273">
        <v>125.872597</v>
      </c>
      <c r="G222" s="273">
        <v>4.429635E8</v>
      </c>
      <c r="H222" s="278" t="s">
        <v>312</v>
      </c>
      <c r="I222" s="273">
        <v>13.07</v>
      </c>
      <c r="J222" s="273">
        <v>13.4775</v>
      </c>
      <c r="K222" s="273">
        <v>12.815</v>
      </c>
      <c r="L222" s="273">
        <v>13.4075</v>
      </c>
      <c r="M222" s="273">
        <v>13.283266</v>
      </c>
      <c r="N222" s="273">
        <v>1.309488E8</v>
      </c>
      <c r="O222" s="273"/>
      <c r="P222" s="249">
        <f t="shared" si="26"/>
        <v>768712.8356</v>
      </c>
      <c r="Q222" s="249">
        <f t="shared" si="135"/>
        <v>471593.6081</v>
      </c>
      <c r="R222" s="249">
        <f t="shared" si="136"/>
        <v>373199.2726</v>
      </c>
      <c r="S222" s="249">
        <f t="shared" si="29"/>
        <v>-538100.0698</v>
      </c>
      <c r="T222" s="277"/>
      <c r="U222" s="252">
        <f t="shared" si="18"/>
        <v>2.122118491</v>
      </c>
      <c r="V222" s="249">
        <f t="shared" si="19"/>
        <v>896370.2866</v>
      </c>
      <c r="W222" s="249">
        <f t="shared" si="20"/>
        <v>358270.2168</v>
      </c>
      <c r="X222" s="249">
        <f t="shared" si="21"/>
        <v>1613505.716</v>
      </c>
      <c r="Y222" s="253">
        <f t="shared" si="22"/>
        <v>1.613505716</v>
      </c>
      <c r="Z222" s="323">
        <f t="shared" si="23"/>
        <v>1075405.647</v>
      </c>
      <c r="AA222" s="253">
        <f t="shared" si="24"/>
        <v>1.075405647</v>
      </c>
      <c r="AB222" s="309"/>
      <c r="AC222" s="294"/>
      <c r="AD222" s="294"/>
      <c r="AE222" s="294"/>
      <c r="AF222" s="294"/>
      <c r="AG222" s="294"/>
      <c r="AH222" s="294"/>
      <c r="AI222" s="294"/>
      <c r="AJ222" s="294"/>
      <c r="AK222" s="294"/>
      <c r="AL222" s="294"/>
      <c r="AM222" s="294"/>
      <c r="AN222" s="294"/>
      <c r="AO222" s="294"/>
      <c r="AP222" s="294"/>
      <c r="AQ222" s="294"/>
      <c r="AR222" s="294"/>
      <c r="AS222" s="294"/>
      <c r="AT222" s="294"/>
      <c r="AU222" s="294"/>
    </row>
    <row r="223" ht="19.5" customHeight="1">
      <c r="A223" s="271" t="s">
        <v>313</v>
      </c>
      <c r="B223" s="272">
        <v>132.490005</v>
      </c>
      <c r="C223" s="273">
        <v>136.339996</v>
      </c>
      <c r="D223" s="273">
        <v>130.380005</v>
      </c>
      <c r="E223" s="273">
        <v>135.990005</v>
      </c>
      <c r="F223" s="273">
        <v>129.574097</v>
      </c>
      <c r="G223" s="273">
        <v>3.882481E8</v>
      </c>
      <c r="H223" s="278" t="s">
        <v>313</v>
      </c>
      <c r="I223" s="273">
        <v>13.42875</v>
      </c>
      <c r="J223" s="273">
        <v>14.19375</v>
      </c>
      <c r="K223" s="273">
        <v>12.995</v>
      </c>
      <c r="L223" s="273">
        <v>14.12125</v>
      </c>
      <c r="M223" s="273">
        <v>13.992979</v>
      </c>
      <c r="N223" s="273">
        <v>1.0924E8</v>
      </c>
      <c r="O223" s="273"/>
      <c r="P223" s="249">
        <f t="shared" si="26"/>
        <v>774534.6832</v>
      </c>
      <c r="Q223" s="249">
        <f t="shared" si="135"/>
        <v>478217.6307</v>
      </c>
      <c r="R223" s="249">
        <f t="shared" si="136"/>
        <v>373199.2726</v>
      </c>
      <c r="S223" s="249">
        <f t="shared" si="29"/>
        <v>-542008.8201</v>
      </c>
      <c r="T223" s="277"/>
      <c r="U223" s="252">
        <f t="shared" si="18"/>
        <v>2.117555865</v>
      </c>
      <c r="V223" s="249">
        <f t="shared" si="19"/>
        <v>900445.5799</v>
      </c>
      <c r="W223" s="249">
        <f t="shared" si="20"/>
        <v>358436.7598</v>
      </c>
      <c r="X223" s="249">
        <f t="shared" si="21"/>
        <v>1625951.586</v>
      </c>
      <c r="Y223" s="253">
        <f t="shared" si="22"/>
        <v>1.625951586</v>
      </c>
      <c r="Z223" s="323">
        <f t="shared" si="23"/>
        <v>1083942.766</v>
      </c>
      <c r="AA223" s="253">
        <f t="shared" si="24"/>
        <v>1.083942766</v>
      </c>
      <c r="AB223" s="309"/>
      <c r="AC223" s="294"/>
      <c r="AD223" s="294"/>
      <c r="AE223" s="294"/>
      <c r="AF223" s="294"/>
      <c r="AG223" s="294"/>
      <c r="AH223" s="294"/>
      <c r="AI223" s="294"/>
      <c r="AJ223" s="294"/>
      <c r="AK223" s="294"/>
      <c r="AL223" s="294"/>
      <c r="AM223" s="294"/>
      <c r="AN223" s="294"/>
      <c r="AO223" s="294"/>
      <c r="AP223" s="294"/>
      <c r="AQ223" s="294"/>
      <c r="AR223" s="294"/>
      <c r="AS223" s="294"/>
      <c r="AT223" s="294"/>
      <c r="AU223" s="294"/>
    </row>
    <row r="224" ht="19.5" customHeight="1">
      <c r="A224" s="271" t="s">
        <v>314</v>
      </c>
      <c r="B224" s="272">
        <v>136.440002</v>
      </c>
      <c r="C224" s="273">
        <v>141.839996</v>
      </c>
      <c r="D224" s="273">
        <v>135.869995</v>
      </c>
      <c r="E224" s="273">
        <v>141.289993</v>
      </c>
      <c r="F224" s="273">
        <v>134.624054</v>
      </c>
      <c r="G224" s="273">
        <v>5.324897E8</v>
      </c>
      <c r="H224" s="278" t="s">
        <v>314</v>
      </c>
      <c r="I224" s="273">
        <v>14.21375</v>
      </c>
      <c r="J224" s="273">
        <v>15.3175</v>
      </c>
      <c r="K224" s="273">
        <v>14.07125</v>
      </c>
      <c r="L224" s="273">
        <v>15.1975</v>
      </c>
      <c r="M224" s="273">
        <v>15.059453</v>
      </c>
      <c r="N224" s="273">
        <v>1.168984E8</v>
      </c>
      <c r="O224" s="273"/>
      <c r="P224" s="249">
        <f t="shared" si="26"/>
        <v>807148.4851</v>
      </c>
      <c r="Q224" s="249">
        <f t="shared" si="135"/>
        <v>517823.7658</v>
      </c>
      <c r="R224" s="249">
        <f t="shared" si="136"/>
        <v>373199.2726</v>
      </c>
      <c r="S224" s="249">
        <f t="shared" si="29"/>
        <v>-545933.8569</v>
      </c>
      <c r="T224" s="277"/>
      <c r="U224" s="252">
        <f t="shared" si="18"/>
        <v>2.162070996</v>
      </c>
      <c r="V224" s="249">
        <f t="shared" si="19"/>
        <v>923275.2413</v>
      </c>
      <c r="W224" s="249">
        <f t="shared" si="20"/>
        <v>377341.3844</v>
      </c>
      <c r="X224" s="249">
        <f t="shared" si="21"/>
        <v>1698171.524</v>
      </c>
      <c r="Y224" s="253">
        <f t="shared" si="22"/>
        <v>1.698171524</v>
      </c>
      <c r="Z224" s="323">
        <f t="shared" si="23"/>
        <v>1152237.667</v>
      </c>
      <c r="AA224" s="253">
        <f t="shared" si="24"/>
        <v>1.152237667</v>
      </c>
      <c r="AB224" s="309"/>
      <c r="AC224" s="294"/>
      <c r="AD224" s="294"/>
      <c r="AE224" s="294"/>
      <c r="AF224" s="294"/>
      <c r="AG224" s="294"/>
      <c r="AH224" s="294"/>
      <c r="AI224" s="294"/>
      <c r="AJ224" s="294"/>
      <c r="AK224" s="294"/>
      <c r="AL224" s="294"/>
      <c r="AM224" s="294"/>
      <c r="AN224" s="294"/>
      <c r="AO224" s="294"/>
      <c r="AP224" s="294"/>
      <c r="AQ224" s="294"/>
      <c r="AR224" s="294"/>
      <c r="AS224" s="294"/>
      <c r="AT224" s="294"/>
      <c r="AU224" s="294"/>
    </row>
    <row r="225" ht="19.5" customHeight="1">
      <c r="A225" s="271" t="s">
        <v>315</v>
      </c>
      <c r="B225" s="272">
        <v>141.580002</v>
      </c>
      <c r="C225" s="273">
        <v>143.899994</v>
      </c>
      <c r="D225" s="273">
        <v>136.25</v>
      </c>
      <c r="E225" s="273">
        <v>137.639999</v>
      </c>
      <c r="F225" s="273">
        <v>131.146271</v>
      </c>
      <c r="G225" s="273">
        <v>1.0460032E9</v>
      </c>
      <c r="H225" s="278" t="s">
        <v>315</v>
      </c>
      <c r="I225" s="273">
        <v>15.265</v>
      </c>
      <c r="J225" s="273">
        <v>15.75875</v>
      </c>
      <c r="K225" s="273">
        <v>14.14875</v>
      </c>
      <c r="L225" s="273">
        <v>14.415</v>
      </c>
      <c r="M225" s="273">
        <v>14.284061</v>
      </c>
      <c r="N225" s="273">
        <v>2.258592E8</v>
      </c>
      <c r="O225" s="273"/>
      <c r="P225" s="249">
        <f t="shared" si="26"/>
        <v>809405.9406</v>
      </c>
      <c r="Q225" s="249">
        <f t="shared" si="135"/>
        <v>520675.7755</v>
      </c>
      <c r="R225" s="249">
        <f t="shared" si="136"/>
        <v>373199.2726</v>
      </c>
      <c r="S225" s="249">
        <f t="shared" si="29"/>
        <v>-549875.248</v>
      </c>
      <c r="T225" s="277"/>
      <c r="U225" s="252">
        <f t="shared" si="18"/>
        <v>2.150679118</v>
      </c>
      <c r="V225" s="249">
        <f t="shared" si="19"/>
        <v>924855.4601</v>
      </c>
      <c r="W225" s="249">
        <f t="shared" si="20"/>
        <v>374980.2122</v>
      </c>
      <c r="X225" s="249">
        <f t="shared" si="21"/>
        <v>1703280.989</v>
      </c>
      <c r="Y225" s="253">
        <f t="shared" si="22"/>
        <v>1.703280989</v>
      </c>
      <c r="Z225" s="323">
        <f t="shared" si="23"/>
        <v>1153405.741</v>
      </c>
      <c r="AA225" s="253">
        <f t="shared" si="24"/>
        <v>1.153405741</v>
      </c>
      <c r="AB225" s="309"/>
      <c r="AC225" s="294"/>
      <c r="AD225" s="294"/>
      <c r="AE225" s="294"/>
      <c r="AF225" s="294"/>
      <c r="AG225" s="294"/>
      <c r="AH225" s="294"/>
      <c r="AI225" s="294"/>
      <c r="AJ225" s="294"/>
      <c r="AK225" s="294"/>
      <c r="AL225" s="294"/>
      <c r="AM225" s="294"/>
      <c r="AN225" s="294"/>
      <c r="AO225" s="294"/>
      <c r="AP225" s="294"/>
      <c r="AQ225" s="294"/>
      <c r="AR225" s="294"/>
      <c r="AS225" s="294"/>
      <c r="AT225" s="294"/>
      <c r="AU225" s="294"/>
    </row>
    <row r="226" ht="19.5" customHeight="1">
      <c r="A226" s="271" t="s">
        <v>316</v>
      </c>
      <c r="B226" s="272">
        <v>138.270004</v>
      </c>
      <c r="C226" s="273">
        <v>145.960007</v>
      </c>
      <c r="D226" s="273">
        <v>135.800003</v>
      </c>
      <c r="E226" s="273">
        <v>143.229996</v>
      </c>
      <c r="F226" s="273">
        <v>136.844269</v>
      </c>
      <c r="G226" s="273">
        <v>7.050023E8</v>
      </c>
      <c r="H226" s="278" t="s">
        <v>316</v>
      </c>
      <c r="I226" s="273">
        <v>14.56625</v>
      </c>
      <c r="J226" s="273">
        <v>16.202499</v>
      </c>
      <c r="K226" s="273">
        <v>14.05125</v>
      </c>
      <c r="L226" s="273">
        <v>15.5975</v>
      </c>
      <c r="M226" s="273">
        <v>15.456731</v>
      </c>
      <c r="N226" s="273">
        <v>1.152524E8</v>
      </c>
      <c r="O226" s="273"/>
      <c r="P226" s="249">
        <f t="shared" si="26"/>
        <v>806732.6911</v>
      </c>
      <c r="Q226" s="249">
        <f t="shared" si="135"/>
        <v>517087.7632</v>
      </c>
      <c r="R226" s="249">
        <f t="shared" si="136"/>
        <v>373199.2726</v>
      </c>
      <c r="S226" s="249">
        <f t="shared" si="29"/>
        <v>-553833.0615</v>
      </c>
      <c r="T226" s="277"/>
      <c r="U226" s="252">
        <f t="shared" si="18"/>
        <v>2.130483075</v>
      </c>
      <c r="V226" s="249">
        <f t="shared" si="19"/>
        <v>922984.1855</v>
      </c>
      <c r="W226" s="249">
        <f t="shared" si="20"/>
        <v>369151.124</v>
      </c>
      <c r="X226" s="249">
        <f t="shared" si="21"/>
        <v>1697019.727</v>
      </c>
      <c r="Y226" s="253">
        <f t="shared" si="22"/>
        <v>1.697019727</v>
      </c>
      <c r="Z226" s="323">
        <f t="shared" si="23"/>
        <v>1143186.665</v>
      </c>
      <c r="AA226" s="253">
        <f t="shared" si="24"/>
        <v>1.143186665</v>
      </c>
      <c r="AB226" s="309"/>
      <c r="AC226" s="294"/>
      <c r="AD226" s="294"/>
      <c r="AE226" s="294"/>
      <c r="AF226" s="294"/>
      <c r="AG226" s="294"/>
      <c r="AH226" s="294"/>
      <c r="AI226" s="294"/>
      <c r="AJ226" s="294"/>
      <c r="AK226" s="294"/>
      <c r="AL226" s="294"/>
      <c r="AM226" s="294"/>
      <c r="AN226" s="294"/>
      <c r="AO226" s="294"/>
      <c r="AP226" s="294"/>
      <c r="AQ226" s="294"/>
      <c r="AR226" s="294"/>
      <c r="AS226" s="294"/>
      <c r="AT226" s="294"/>
      <c r="AU226" s="294"/>
    </row>
    <row r="227" ht="19.5" customHeight="1">
      <c r="A227" s="271" t="s">
        <v>317</v>
      </c>
      <c r="B227" s="272">
        <v>143.720001</v>
      </c>
      <c r="C227" s="273">
        <v>146.210007</v>
      </c>
      <c r="D227" s="273">
        <v>140.179993</v>
      </c>
      <c r="E227" s="273">
        <v>146.199997</v>
      </c>
      <c r="F227" s="273">
        <v>139.681915</v>
      </c>
      <c r="G227" s="273">
        <v>8.107719E8</v>
      </c>
      <c r="H227" s="278" t="s">
        <v>317</v>
      </c>
      <c r="I227" s="273">
        <v>15.695</v>
      </c>
      <c r="J227" s="273">
        <v>16.192499</v>
      </c>
      <c r="K227" s="273">
        <v>14.9025</v>
      </c>
      <c r="L227" s="273">
        <v>16.155001</v>
      </c>
      <c r="M227" s="273">
        <v>16.009197</v>
      </c>
      <c r="N227" s="273">
        <v>1.393044E8</v>
      </c>
      <c r="O227" s="273"/>
      <c r="P227" s="249">
        <f t="shared" si="26"/>
        <v>832752.4337</v>
      </c>
      <c r="Q227" s="249">
        <f t="shared" si="135"/>
        <v>548413.8701</v>
      </c>
      <c r="R227" s="249">
        <f t="shared" si="136"/>
        <v>373199.2726</v>
      </c>
      <c r="S227" s="249">
        <f t="shared" si="29"/>
        <v>-557807.3659</v>
      </c>
      <c r="T227" s="277"/>
      <c r="U227" s="252">
        <f t="shared" si="18"/>
        <v>2.161950128</v>
      </c>
      <c r="V227" s="249">
        <f t="shared" si="19"/>
        <v>941198.0053</v>
      </c>
      <c r="W227" s="249">
        <f t="shared" si="20"/>
        <v>383390.6393</v>
      </c>
      <c r="X227" s="249">
        <f t="shared" si="21"/>
        <v>1754365.576</v>
      </c>
      <c r="Y227" s="253">
        <f t="shared" si="22"/>
        <v>1.754365576</v>
      </c>
      <c r="Z227" s="323">
        <f t="shared" si="23"/>
        <v>1196558.21</v>
      </c>
      <c r="AA227" s="253">
        <f t="shared" si="24"/>
        <v>1.19655821</v>
      </c>
      <c r="AB227" s="309"/>
      <c r="AC227" s="294"/>
      <c r="AD227" s="294"/>
      <c r="AE227" s="294"/>
      <c r="AF227" s="294"/>
      <c r="AG227" s="294"/>
      <c r="AH227" s="294"/>
      <c r="AI227" s="294"/>
      <c r="AJ227" s="294"/>
      <c r="AK227" s="294"/>
      <c r="AL227" s="294"/>
      <c r="AM227" s="294"/>
      <c r="AN227" s="294"/>
      <c r="AO227" s="294"/>
      <c r="AP227" s="294"/>
      <c r="AQ227" s="294"/>
      <c r="AR227" s="294"/>
      <c r="AS227" s="294"/>
      <c r="AT227" s="294"/>
      <c r="AU227" s="294"/>
    </row>
    <row r="228" ht="19.5" customHeight="1">
      <c r="A228" s="271" t="s">
        <v>318</v>
      </c>
      <c r="B228" s="272">
        <v>146.389999</v>
      </c>
      <c r="C228" s="273">
        <v>146.589996</v>
      </c>
      <c r="D228" s="273">
        <v>142.100006</v>
      </c>
      <c r="E228" s="273">
        <v>145.449997</v>
      </c>
      <c r="F228" s="273">
        <v>138.965317</v>
      </c>
      <c r="G228" s="273">
        <v>6.31562E8</v>
      </c>
      <c r="H228" s="278" t="s">
        <v>318</v>
      </c>
      <c r="I228" s="273">
        <v>16.235001</v>
      </c>
      <c r="J228" s="273">
        <v>16.2775</v>
      </c>
      <c r="K228" s="273">
        <v>15.3325</v>
      </c>
      <c r="L228" s="273">
        <v>16.055</v>
      </c>
      <c r="M228" s="273">
        <v>15.910101</v>
      </c>
      <c r="N228" s="273">
        <v>8.72872E7</v>
      </c>
      <c r="O228" s="273"/>
      <c r="P228" s="249">
        <f t="shared" si="26"/>
        <v>844158.4515</v>
      </c>
      <c r="Q228" s="249">
        <f t="shared" si="135"/>
        <v>564237.924</v>
      </c>
      <c r="R228" s="249">
        <f t="shared" si="136"/>
        <v>373199.2726</v>
      </c>
      <c r="S228" s="249">
        <f t="shared" si="29"/>
        <v>-561798.2299</v>
      </c>
      <c r="T228" s="277"/>
      <c r="U228" s="252">
        <f t="shared" si="18"/>
        <v>2.166894909</v>
      </c>
      <c r="V228" s="249">
        <f t="shared" si="19"/>
        <v>949182.2177</v>
      </c>
      <c r="W228" s="249">
        <f t="shared" si="20"/>
        <v>387383.9878</v>
      </c>
      <c r="X228" s="249">
        <f t="shared" si="21"/>
        <v>1781595.648</v>
      </c>
      <c r="Y228" s="253">
        <f t="shared" si="22"/>
        <v>1.781595648</v>
      </c>
      <c r="Z228" s="323">
        <f t="shared" si="23"/>
        <v>1219797.418</v>
      </c>
      <c r="AA228" s="253">
        <f t="shared" si="24"/>
        <v>1.219797418</v>
      </c>
      <c r="AB228" s="309"/>
      <c r="AC228" s="294"/>
      <c r="AD228" s="294"/>
      <c r="AE228" s="294"/>
      <c r="AF228" s="294"/>
      <c r="AG228" s="294"/>
      <c r="AH228" s="294"/>
      <c r="AI228" s="294"/>
      <c r="AJ228" s="294"/>
      <c r="AK228" s="294"/>
      <c r="AL228" s="294"/>
      <c r="AM228" s="294"/>
      <c r="AN228" s="294"/>
      <c r="AO228" s="294"/>
      <c r="AP228" s="294"/>
      <c r="AQ228" s="294"/>
      <c r="AR228" s="294"/>
      <c r="AS228" s="294"/>
      <c r="AT228" s="294"/>
      <c r="AU228" s="294"/>
    </row>
    <row r="229" ht="19.5" customHeight="1">
      <c r="A229" s="271" t="s">
        <v>319</v>
      </c>
      <c r="B229" s="272">
        <v>145.669998</v>
      </c>
      <c r="C229" s="273">
        <v>152.369995</v>
      </c>
      <c r="D229" s="273">
        <v>144.929993</v>
      </c>
      <c r="E229" s="273">
        <v>152.149994</v>
      </c>
      <c r="F229" s="273">
        <v>145.684814</v>
      </c>
      <c r="G229" s="273">
        <v>5.490946E8</v>
      </c>
      <c r="H229" s="278" t="s">
        <v>319</v>
      </c>
      <c r="I229" s="273">
        <v>16.1075</v>
      </c>
      <c r="J229" s="273">
        <v>17.57</v>
      </c>
      <c r="K229" s="273">
        <v>15.945</v>
      </c>
      <c r="L229" s="273">
        <v>17.52</v>
      </c>
      <c r="M229" s="273">
        <v>17.361881</v>
      </c>
      <c r="N229" s="273">
        <v>7.9744E7</v>
      </c>
      <c r="O229" s="273"/>
      <c r="P229" s="249">
        <f t="shared" si="26"/>
        <v>860970.2554</v>
      </c>
      <c r="Q229" s="249">
        <f t="shared" si="135"/>
        <v>586778.0009</v>
      </c>
      <c r="R229" s="249">
        <f t="shared" si="136"/>
        <v>373199.2726</v>
      </c>
      <c r="S229" s="249">
        <f t="shared" si="29"/>
        <v>-565805.7226</v>
      </c>
      <c r="T229" s="277"/>
      <c r="U229" s="252">
        <f t="shared" si="18"/>
        <v>2.181260243</v>
      </c>
      <c r="V229" s="249">
        <f t="shared" si="19"/>
        <v>960950.4805</v>
      </c>
      <c r="W229" s="249">
        <f t="shared" si="20"/>
        <v>395144.7579</v>
      </c>
      <c r="X229" s="249">
        <f t="shared" si="21"/>
        <v>1820947.529</v>
      </c>
      <c r="Y229" s="253">
        <f t="shared" si="22"/>
        <v>1.820947529</v>
      </c>
      <c r="Z229" s="323">
        <f t="shared" si="23"/>
        <v>1255141.806</v>
      </c>
      <c r="AA229" s="253">
        <f t="shared" si="24"/>
        <v>1.255141806</v>
      </c>
      <c r="AB229" s="309"/>
      <c r="AC229" s="294"/>
      <c r="AD229" s="294"/>
      <c r="AE229" s="294"/>
      <c r="AF229" s="294"/>
      <c r="AG229" s="294"/>
      <c r="AH229" s="294"/>
      <c r="AI229" s="294"/>
      <c r="AJ229" s="294"/>
      <c r="AK229" s="294"/>
      <c r="AL229" s="294"/>
      <c r="AM229" s="294"/>
      <c r="AN229" s="294"/>
      <c r="AO229" s="294"/>
      <c r="AP229" s="294"/>
      <c r="AQ229" s="294"/>
      <c r="AR229" s="294"/>
      <c r="AS229" s="294"/>
      <c r="AT229" s="294"/>
      <c r="AU229" s="294"/>
    </row>
    <row r="230" ht="19.5" customHeight="1">
      <c r="A230" s="271" t="s">
        <v>320</v>
      </c>
      <c r="B230" s="272">
        <v>152.759995</v>
      </c>
      <c r="C230" s="273">
        <v>156.690002</v>
      </c>
      <c r="D230" s="273">
        <v>150.770004</v>
      </c>
      <c r="E230" s="273">
        <v>155.149994</v>
      </c>
      <c r="F230" s="273">
        <v>148.557297</v>
      </c>
      <c r="G230" s="273">
        <v>5.841984E8</v>
      </c>
      <c r="H230" s="278" t="s">
        <v>320</v>
      </c>
      <c r="I230" s="273">
        <v>17.65</v>
      </c>
      <c r="J230" s="273">
        <v>18.535</v>
      </c>
      <c r="K230" s="273">
        <v>17.205</v>
      </c>
      <c r="L230" s="273">
        <v>18.17</v>
      </c>
      <c r="M230" s="273">
        <v>18.006014</v>
      </c>
      <c r="N230" s="273">
        <v>8.29024E7</v>
      </c>
      <c r="O230" s="273"/>
      <c r="P230" s="249">
        <f t="shared" si="26"/>
        <v>895663.3901</v>
      </c>
      <c r="Q230" s="249">
        <f t="shared" si="135"/>
        <v>633146.159</v>
      </c>
      <c r="R230" s="249">
        <f t="shared" si="136"/>
        <v>373199.2726</v>
      </c>
      <c r="S230" s="249">
        <f t="shared" si="29"/>
        <v>-569829.9131</v>
      </c>
      <c r="T230" s="277"/>
      <c r="U230" s="252">
        <f t="shared" si="18"/>
        <v>2.226739302</v>
      </c>
      <c r="V230" s="249">
        <f t="shared" si="19"/>
        <v>985235.6748</v>
      </c>
      <c r="W230" s="249">
        <f t="shared" si="20"/>
        <v>415405.7617</v>
      </c>
      <c r="X230" s="249">
        <f t="shared" si="21"/>
        <v>1902008.822</v>
      </c>
      <c r="Y230" s="253">
        <f t="shared" si="22"/>
        <v>1.902008822</v>
      </c>
      <c r="Z230" s="323">
        <f t="shared" si="23"/>
        <v>1332178.909</v>
      </c>
      <c r="AA230" s="253">
        <f t="shared" si="24"/>
        <v>1.332178909</v>
      </c>
      <c r="AB230" s="309"/>
      <c r="AC230" s="294"/>
      <c r="AD230" s="294"/>
      <c r="AE230" s="294"/>
      <c r="AF230" s="294"/>
      <c r="AG230" s="294"/>
      <c r="AH230" s="294"/>
      <c r="AI230" s="294"/>
      <c r="AJ230" s="294"/>
      <c r="AK230" s="294"/>
      <c r="AL230" s="294"/>
      <c r="AM230" s="294"/>
      <c r="AN230" s="294"/>
      <c r="AO230" s="294"/>
      <c r="AP230" s="294"/>
      <c r="AQ230" s="294"/>
      <c r="AR230" s="294"/>
      <c r="AS230" s="294"/>
      <c r="AT230" s="294"/>
      <c r="AU230" s="294"/>
    </row>
    <row r="231" ht="19.5" customHeight="1">
      <c r="A231" s="271" t="s">
        <v>321</v>
      </c>
      <c r="B231" s="326">
        <v>154.199997</v>
      </c>
      <c r="C231" s="327">
        <v>158.770004</v>
      </c>
      <c r="D231" s="327">
        <v>152.059998</v>
      </c>
      <c r="E231" s="327">
        <v>155.759995</v>
      </c>
      <c r="F231" s="327">
        <v>149.141373</v>
      </c>
      <c r="G231" s="327">
        <v>6.223839E8</v>
      </c>
      <c r="H231" s="329" t="s">
        <v>321</v>
      </c>
      <c r="I231" s="327">
        <v>17.934999</v>
      </c>
      <c r="J231" s="327">
        <v>19.0725</v>
      </c>
      <c r="K231" s="327">
        <v>17.440001</v>
      </c>
      <c r="L231" s="327">
        <v>18.3325</v>
      </c>
      <c r="M231" s="327">
        <v>18.167048</v>
      </c>
      <c r="N231" s="327">
        <v>9.40588E7</v>
      </c>
      <c r="O231" s="327"/>
      <c r="P231" s="249">
        <f t="shared" si="26"/>
        <v>903326.7208</v>
      </c>
      <c r="Q231" s="249">
        <f t="shared" si="135"/>
        <v>641794.2253</v>
      </c>
      <c r="R231" s="249">
        <f t="shared" si="136"/>
        <v>373199.2726</v>
      </c>
      <c r="S231" s="249">
        <f t="shared" si="29"/>
        <v>-573870.871</v>
      </c>
      <c r="T231" s="328">
        <f>(P231-P219)/P219</f>
        <v>0.3197361281</v>
      </c>
      <c r="U231" s="252">
        <f t="shared" si="18"/>
        <v>2.224413292</v>
      </c>
      <c r="V231" s="249">
        <f t="shared" si="19"/>
        <v>990600.0062</v>
      </c>
      <c r="W231" s="249">
        <f t="shared" si="20"/>
        <v>416729.1352</v>
      </c>
      <c r="X231" s="249">
        <f t="shared" si="21"/>
        <v>1918320.219</v>
      </c>
      <c r="Y231" s="253">
        <f t="shared" si="22"/>
        <v>1.918320219</v>
      </c>
      <c r="Z231" s="323">
        <f t="shared" si="23"/>
        <v>1344449.348</v>
      </c>
      <c r="AA231" s="253">
        <f t="shared" si="24"/>
        <v>1.344449348</v>
      </c>
      <c r="AB231" s="309"/>
      <c r="AC231" s="294"/>
      <c r="AD231" s="294"/>
      <c r="AE231" s="294"/>
      <c r="AF231" s="294"/>
      <c r="AG231" s="294"/>
      <c r="AH231" s="294"/>
      <c r="AI231" s="294"/>
      <c r="AJ231" s="294"/>
      <c r="AK231" s="294"/>
      <c r="AL231" s="294"/>
      <c r="AM231" s="294"/>
      <c r="AN231" s="294"/>
      <c r="AO231" s="294"/>
      <c r="AP231" s="294"/>
      <c r="AQ231" s="294"/>
      <c r="AR231" s="294"/>
      <c r="AS231" s="294"/>
      <c r="AT231" s="294"/>
      <c r="AU231" s="294"/>
    </row>
    <row r="232" ht="19.5" customHeight="1">
      <c r="A232" s="271" t="s">
        <v>322</v>
      </c>
      <c r="B232" s="272">
        <v>156.559998</v>
      </c>
      <c r="C232" s="273">
        <v>170.949997</v>
      </c>
      <c r="D232" s="273">
        <v>156.169998</v>
      </c>
      <c r="E232" s="273">
        <v>169.399994</v>
      </c>
      <c r="F232" s="273">
        <v>162.541</v>
      </c>
      <c r="G232" s="273">
        <v>6.983949E8</v>
      </c>
      <c r="H232" s="278" t="s">
        <v>322</v>
      </c>
      <c r="I232" s="273">
        <v>18.514999</v>
      </c>
      <c r="J232" s="273">
        <v>22.002501</v>
      </c>
      <c r="K232" s="273">
        <v>18.434999</v>
      </c>
      <c r="L232" s="273">
        <v>21.602501</v>
      </c>
      <c r="M232" s="273">
        <v>21.407537</v>
      </c>
      <c r="N232" s="273">
        <v>1.2376E8</v>
      </c>
      <c r="O232" s="273"/>
      <c r="P232" s="249">
        <f t="shared" si="26"/>
        <v>927742.5624</v>
      </c>
      <c r="Q232" s="249">
        <f>((Q231+R231)/2)*K232/K231</f>
        <v>536450.7754</v>
      </c>
      <c r="R232" s="249">
        <f>(Q231+R231)/2</f>
        <v>507496.7489</v>
      </c>
      <c r="S232" s="249">
        <f t="shared" si="29"/>
        <v>-577928.6663</v>
      </c>
      <c r="T232" s="277"/>
      <c r="U232" s="252">
        <f t="shared" si="18"/>
        <v>2.483419486</v>
      </c>
      <c r="V232" s="249">
        <f t="shared" si="19"/>
        <v>1136616.673</v>
      </c>
      <c r="W232" s="249">
        <f t="shared" si="20"/>
        <v>558688.0063</v>
      </c>
      <c r="X232" s="249">
        <f t="shared" si="21"/>
        <v>1971690.087</v>
      </c>
      <c r="Y232" s="253">
        <f t="shared" si="22"/>
        <v>1.971690087</v>
      </c>
      <c r="Z232" s="323">
        <f t="shared" si="23"/>
        <v>1393761.42</v>
      </c>
      <c r="AA232" s="253">
        <f t="shared" si="24"/>
        <v>1.39376142</v>
      </c>
      <c r="AB232" s="309"/>
      <c r="AC232" s="294"/>
      <c r="AD232" s="294"/>
      <c r="AE232" s="294"/>
      <c r="AF232" s="294"/>
      <c r="AG232" s="294"/>
      <c r="AH232" s="294"/>
      <c r="AI232" s="294"/>
      <c r="AJ232" s="294"/>
      <c r="AK232" s="294"/>
      <c r="AL232" s="294"/>
      <c r="AM232" s="294"/>
      <c r="AN232" s="294"/>
      <c r="AO232" s="294"/>
      <c r="AP232" s="294"/>
      <c r="AQ232" s="294"/>
      <c r="AR232" s="294"/>
      <c r="AS232" s="294"/>
      <c r="AT232" s="294"/>
      <c r="AU232" s="294"/>
    </row>
    <row r="233" ht="19.5" customHeight="1">
      <c r="A233" s="271" t="s">
        <v>323</v>
      </c>
      <c r="B233" s="272">
        <v>168.100006</v>
      </c>
      <c r="C233" s="273">
        <v>170.729996</v>
      </c>
      <c r="D233" s="273">
        <v>150.130005</v>
      </c>
      <c r="E233" s="273">
        <v>167.210007</v>
      </c>
      <c r="F233" s="273">
        <v>160.439682</v>
      </c>
      <c r="G233" s="273">
        <v>1.1798412E9</v>
      </c>
      <c r="H233" s="278" t="s">
        <v>323</v>
      </c>
      <c r="I233" s="273">
        <v>21.280001</v>
      </c>
      <c r="J233" s="273">
        <v>21.76</v>
      </c>
      <c r="K233" s="273">
        <v>16.870001</v>
      </c>
      <c r="L233" s="273">
        <v>20.862499</v>
      </c>
      <c r="M233" s="273">
        <v>20.674213</v>
      </c>
      <c r="N233" s="273">
        <v>2.0399E8</v>
      </c>
      <c r="O233" s="273"/>
      <c r="P233" s="249">
        <f t="shared" si="26"/>
        <v>891861.4158</v>
      </c>
      <c r="Q233" s="249">
        <f t="shared" ref="Q233:Q243" si="137">Q232*K233/K232</f>
        <v>490909.9869</v>
      </c>
      <c r="R233" s="249">
        <f t="shared" ref="R233:R243" si="138">R232</f>
        <v>507496.7489</v>
      </c>
      <c r="S233" s="249">
        <f t="shared" si="29"/>
        <v>-582003.3691</v>
      </c>
      <c r="T233" s="277"/>
      <c r="U233" s="252">
        <f t="shared" si="18"/>
        <v>2.404381554</v>
      </c>
      <c r="V233" s="249">
        <f t="shared" si="19"/>
        <v>1111499.87</v>
      </c>
      <c r="W233" s="249">
        <f t="shared" si="20"/>
        <v>529496.501</v>
      </c>
      <c r="X233" s="249">
        <f t="shared" si="21"/>
        <v>1890268.152</v>
      </c>
      <c r="Y233" s="253">
        <f t="shared" si="22"/>
        <v>1.890268152</v>
      </c>
      <c r="Z233" s="323">
        <f t="shared" si="23"/>
        <v>1308264.783</v>
      </c>
      <c r="AA233" s="253">
        <f t="shared" si="24"/>
        <v>1.308264783</v>
      </c>
      <c r="AB233" s="309"/>
      <c r="AC233" s="294"/>
      <c r="AD233" s="294"/>
      <c r="AE233" s="294"/>
      <c r="AF233" s="294"/>
      <c r="AG233" s="294"/>
      <c r="AH233" s="294"/>
      <c r="AI233" s="294"/>
      <c r="AJ233" s="294"/>
      <c r="AK233" s="294"/>
      <c r="AL233" s="294"/>
      <c r="AM233" s="294"/>
      <c r="AN233" s="294"/>
      <c r="AO233" s="294"/>
      <c r="AP233" s="294"/>
      <c r="AQ233" s="294"/>
      <c r="AR233" s="294"/>
      <c r="AS233" s="294"/>
      <c r="AT233" s="294"/>
      <c r="AU233" s="294"/>
    </row>
    <row r="234" ht="19.5" customHeight="1">
      <c r="A234" s="271" t="s">
        <v>324</v>
      </c>
      <c r="B234" s="272">
        <v>167.300003</v>
      </c>
      <c r="C234" s="273">
        <v>175.210007</v>
      </c>
      <c r="D234" s="273">
        <v>156.039993</v>
      </c>
      <c r="E234" s="273">
        <v>160.130005</v>
      </c>
      <c r="F234" s="273">
        <v>153.646378</v>
      </c>
      <c r="G234" s="273">
        <v>1.0853067E9</v>
      </c>
      <c r="H234" s="278" t="s">
        <v>324</v>
      </c>
      <c r="I234" s="273">
        <v>20.8925</v>
      </c>
      <c r="J234" s="273">
        <v>22.870001</v>
      </c>
      <c r="K234" s="273">
        <v>18.09</v>
      </c>
      <c r="L234" s="273">
        <v>19.049999</v>
      </c>
      <c r="M234" s="273">
        <v>18.878073</v>
      </c>
      <c r="N234" s="273">
        <v>2.062544E8</v>
      </c>
      <c r="O234" s="273"/>
      <c r="P234" s="249">
        <f t="shared" si="26"/>
        <v>926970.2554</v>
      </c>
      <c r="Q234" s="249">
        <f t="shared" si="137"/>
        <v>526411.4485</v>
      </c>
      <c r="R234" s="249">
        <f t="shared" si="138"/>
        <v>507496.7489</v>
      </c>
      <c r="S234" s="249">
        <f t="shared" si="29"/>
        <v>-586095.0498</v>
      </c>
      <c r="T234" s="277"/>
      <c r="U234" s="252">
        <f t="shared" si="18"/>
        <v>2.447498925</v>
      </c>
      <c r="V234" s="249">
        <f t="shared" si="19"/>
        <v>1136076.058</v>
      </c>
      <c r="W234" s="249">
        <f t="shared" si="20"/>
        <v>549981.008</v>
      </c>
      <c r="X234" s="249">
        <f t="shared" si="21"/>
        <v>1960878.453</v>
      </c>
      <c r="Y234" s="253">
        <f t="shared" si="22"/>
        <v>1.960878453</v>
      </c>
      <c r="Z234" s="323">
        <f t="shared" si="23"/>
        <v>1374783.403</v>
      </c>
      <c r="AA234" s="253">
        <f t="shared" si="24"/>
        <v>1.374783403</v>
      </c>
      <c r="AB234" s="309"/>
      <c r="AC234" s="294"/>
      <c r="AD234" s="294"/>
      <c r="AE234" s="294"/>
      <c r="AF234" s="294"/>
      <c r="AG234" s="294"/>
      <c r="AH234" s="294"/>
      <c r="AI234" s="294"/>
      <c r="AJ234" s="294"/>
      <c r="AK234" s="294"/>
      <c r="AL234" s="294"/>
      <c r="AM234" s="294"/>
      <c r="AN234" s="294"/>
      <c r="AO234" s="294"/>
      <c r="AP234" s="294"/>
      <c r="AQ234" s="294"/>
      <c r="AR234" s="294"/>
      <c r="AS234" s="294"/>
      <c r="AT234" s="294"/>
      <c r="AU234" s="294"/>
    </row>
    <row r="235" ht="19.5" customHeight="1">
      <c r="A235" s="271" t="s">
        <v>325</v>
      </c>
      <c r="B235" s="272">
        <v>158.990005</v>
      </c>
      <c r="C235" s="273">
        <v>167.0</v>
      </c>
      <c r="D235" s="273">
        <v>153.880005</v>
      </c>
      <c r="E235" s="273">
        <v>160.940002</v>
      </c>
      <c r="F235" s="273">
        <v>154.674103</v>
      </c>
      <c r="G235" s="273">
        <v>9.873805E8</v>
      </c>
      <c r="H235" s="278" t="s">
        <v>325</v>
      </c>
      <c r="I235" s="273">
        <v>18.772499</v>
      </c>
      <c r="J235" s="273">
        <v>20.622499</v>
      </c>
      <c r="K235" s="273">
        <v>17.555</v>
      </c>
      <c r="L235" s="273">
        <v>19.1</v>
      </c>
      <c r="M235" s="273">
        <v>18.92762</v>
      </c>
      <c r="N235" s="273">
        <v>1.744092E8</v>
      </c>
      <c r="O235" s="273"/>
      <c r="P235" s="249">
        <f t="shared" si="26"/>
        <v>914138.6436</v>
      </c>
      <c r="Q235" s="249">
        <f t="shared" si="137"/>
        <v>510843.1718</v>
      </c>
      <c r="R235" s="249">
        <f t="shared" si="138"/>
        <v>507496.7489</v>
      </c>
      <c r="S235" s="249">
        <f t="shared" si="29"/>
        <v>-590203.7792</v>
      </c>
      <c r="T235" s="277"/>
      <c r="U235" s="252">
        <f t="shared" si="18"/>
        <v>2.408719569</v>
      </c>
      <c r="V235" s="249">
        <f t="shared" si="19"/>
        <v>1127093.929</v>
      </c>
      <c r="W235" s="249">
        <f t="shared" si="20"/>
        <v>536890.1503</v>
      </c>
      <c r="X235" s="249">
        <f t="shared" si="21"/>
        <v>1932478.564</v>
      </c>
      <c r="Y235" s="253">
        <f t="shared" si="22"/>
        <v>1.932478564</v>
      </c>
      <c r="Z235" s="323">
        <f t="shared" si="23"/>
        <v>1342274.785</v>
      </c>
      <c r="AA235" s="253">
        <f t="shared" si="24"/>
        <v>1.342274785</v>
      </c>
      <c r="AB235" s="309"/>
      <c r="AC235" s="294"/>
      <c r="AD235" s="294"/>
      <c r="AE235" s="294"/>
      <c r="AF235" s="294"/>
      <c r="AG235" s="294"/>
      <c r="AH235" s="294"/>
      <c r="AI235" s="294"/>
      <c r="AJ235" s="294"/>
      <c r="AK235" s="294"/>
      <c r="AL235" s="294"/>
      <c r="AM235" s="294"/>
      <c r="AN235" s="294"/>
      <c r="AO235" s="294"/>
      <c r="AP235" s="294"/>
      <c r="AQ235" s="294"/>
      <c r="AR235" s="294"/>
      <c r="AS235" s="294"/>
      <c r="AT235" s="294"/>
      <c r="AU235" s="294"/>
    </row>
    <row r="236" ht="19.5" customHeight="1">
      <c r="A236" s="271" t="s">
        <v>326</v>
      </c>
      <c r="B236" s="272">
        <v>160.520004</v>
      </c>
      <c r="C236" s="273">
        <v>171.199997</v>
      </c>
      <c r="D236" s="273">
        <v>159.220001</v>
      </c>
      <c r="E236" s="273">
        <v>170.070007</v>
      </c>
      <c r="F236" s="273">
        <v>163.448654</v>
      </c>
      <c r="G236" s="273">
        <v>6.87987E8</v>
      </c>
      <c r="H236" s="278" t="s">
        <v>326</v>
      </c>
      <c r="I236" s="273">
        <v>19.01</v>
      </c>
      <c r="J236" s="273">
        <v>21.532499</v>
      </c>
      <c r="K236" s="273">
        <v>18.684999</v>
      </c>
      <c r="L236" s="273">
        <v>21.252501</v>
      </c>
      <c r="M236" s="273">
        <v>21.060694</v>
      </c>
      <c r="N236" s="273">
        <v>1.287104E8</v>
      </c>
      <c r="O236" s="273"/>
      <c r="P236" s="249">
        <f t="shared" si="26"/>
        <v>945861.3921</v>
      </c>
      <c r="Q236" s="249">
        <f t="shared" si="137"/>
        <v>543725.671</v>
      </c>
      <c r="R236" s="249">
        <f t="shared" si="138"/>
        <v>507496.7489</v>
      </c>
      <c r="S236" s="249">
        <f t="shared" si="29"/>
        <v>-594329.6283</v>
      </c>
      <c r="T236" s="277"/>
      <c r="U236" s="252">
        <f t="shared" si="18"/>
        <v>2.445373866</v>
      </c>
      <c r="V236" s="249">
        <f t="shared" si="19"/>
        <v>1149299.853</v>
      </c>
      <c r="W236" s="249">
        <f t="shared" si="20"/>
        <v>554970.2252</v>
      </c>
      <c r="X236" s="249">
        <f t="shared" si="21"/>
        <v>1997083.812</v>
      </c>
      <c r="Y236" s="253">
        <f t="shared" si="22"/>
        <v>1.997083812</v>
      </c>
      <c r="Z236" s="323">
        <f t="shared" si="23"/>
        <v>1402754.184</v>
      </c>
      <c r="AA236" s="253">
        <f t="shared" si="24"/>
        <v>1.402754184</v>
      </c>
      <c r="AB236" s="309"/>
      <c r="AC236" s="294"/>
      <c r="AD236" s="294"/>
      <c r="AE236" s="294"/>
      <c r="AF236" s="294"/>
      <c r="AG236" s="294"/>
      <c r="AH236" s="294"/>
      <c r="AI236" s="294"/>
      <c r="AJ236" s="294"/>
      <c r="AK236" s="294"/>
      <c r="AL236" s="294"/>
      <c r="AM236" s="294"/>
      <c r="AN236" s="294"/>
      <c r="AO236" s="294"/>
      <c r="AP236" s="294"/>
      <c r="AQ236" s="294"/>
      <c r="AR236" s="294"/>
      <c r="AS236" s="294"/>
      <c r="AT236" s="294"/>
      <c r="AU236" s="294"/>
    </row>
    <row r="237" ht="19.5" customHeight="1">
      <c r="A237" s="271" t="s">
        <v>327</v>
      </c>
      <c r="B237" s="272">
        <v>170.919998</v>
      </c>
      <c r="C237" s="273">
        <v>177.979996</v>
      </c>
      <c r="D237" s="273">
        <v>169.169998</v>
      </c>
      <c r="E237" s="273">
        <v>171.649994</v>
      </c>
      <c r="F237" s="273">
        <v>164.967102</v>
      </c>
      <c r="G237" s="273">
        <v>7.843385E8</v>
      </c>
      <c r="H237" s="278" t="s">
        <v>327</v>
      </c>
      <c r="I237" s="273">
        <v>21.459999</v>
      </c>
      <c r="J237" s="273">
        <v>23.3225</v>
      </c>
      <c r="K237" s="273">
        <v>21.040001</v>
      </c>
      <c r="L237" s="273">
        <v>21.615</v>
      </c>
      <c r="M237" s="273">
        <v>21.419918</v>
      </c>
      <c r="N237" s="273">
        <v>1.172916E8</v>
      </c>
      <c r="O237" s="273"/>
      <c r="P237" s="249">
        <f t="shared" si="26"/>
        <v>1004970.285</v>
      </c>
      <c r="Q237" s="249">
        <f t="shared" si="137"/>
        <v>612255.2462</v>
      </c>
      <c r="R237" s="249">
        <f t="shared" si="138"/>
        <v>507496.7489</v>
      </c>
      <c r="S237" s="249">
        <f t="shared" si="29"/>
        <v>-598472.6684</v>
      </c>
      <c r="T237" s="277"/>
      <c r="U237" s="252">
        <f t="shared" si="18"/>
        <v>2.52721154</v>
      </c>
      <c r="V237" s="249">
        <f t="shared" si="19"/>
        <v>1190676.079</v>
      </c>
      <c r="W237" s="249">
        <f t="shared" si="20"/>
        <v>592203.4102</v>
      </c>
      <c r="X237" s="249">
        <f t="shared" si="21"/>
        <v>2124722.28</v>
      </c>
      <c r="Y237" s="253">
        <f t="shared" si="22"/>
        <v>2.12472228</v>
      </c>
      <c r="Z237" s="323">
        <f t="shared" si="23"/>
        <v>1526249.612</v>
      </c>
      <c r="AA237" s="253">
        <f t="shared" si="24"/>
        <v>1.526249612</v>
      </c>
      <c r="AB237" s="309"/>
      <c r="AC237" s="294"/>
      <c r="AD237" s="294"/>
      <c r="AE237" s="294"/>
      <c r="AF237" s="294"/>
      <c r="AG237" s="294"/>
      <c r="AH237" s="294"/>
      <c r="AI237" s="294"/>
      <c r="AJ237" s="294"/>
      <c r="AK237" s="294"/>
      <c r="AL237" s="294"/>
      <c r="AM237" s="294"/>
      <c r="AN237" s="294"/>
      <c r="AO237" s="294"/>
      <c r="AP237" s="294"/>
      <c r="AQ237" s="294"/>
      <c r="AR237" s="294"/>
      <c r="AS237" s="294"/>
      <c r="AT237" s="294"/>
      <c r="AU237" s="294"/>
    </row>
    <row r="238" ht="19.5" customHeight="1">
      <c r="A238" s="271" t="s">
        <v>328</v>
      </c>
      <c r="B238" s="272">
        <v>170.039993</v>
      </c>
      <c r="C238" s="273">
        <v>182.929993</v>
      </c>
      <c r="D238" s="273">
        <v>169.669998</v>
      </c>
      <c r="E238" s="273">
        <v>176.449997</v>
      </c>
      <c r="F238" s="273">
        <v>169.943237</v>
      </c>
      <c r="G238" s="273">
        <v>7.080105E8</v>
      </c>
      <c r="H238" s="278" t="s">
        <v>328</v>
      </c>
      <c r="I238" s="273">
        <v>21.247499</v>
      </c>
      <c r="J238" s="273">
        <v>24.5075</v>
      </c>
      <c r="K238" s="273">
        <v>21.157499</v>
      </c>
      <c r="L238" s="273">
        <v>22.705</v>
      </c>
      <c r="M238" s="273">
        <v>22.500082</v>
      </c>
      <c r="N238" s="273">
        <v>1.054764E8</v>
      </c>
      <c r="O238" s="273"/>
      <c r="P238" s="249">
        <f t="shared" si="26"/>
        <v>1007940.582</v>
      </c>
      <c r="Q238" s="249">
        <f t="shared" si="137"/>
        <v>615674.3889</v>
      </c>
      <c r="R238" s="249">
        <f t="shared" si="138"/>
        <v>507496.7489</v>
      </c>
      <c r="S238" s="249">
        <f t="shared" si="29"/>
        <v>-602632.9712</v>
      </c>
      <c r="T238" s="277"/>
      <c r="U238" s="252">
        <f t="shared" si="18"/>
        <v>2.514693692</v>
      </c>
      <c r="V238" s="249">
        <f t="shared" si="19"/>
        <v>1192755.287</v>
      </c>
      <c r="W238" s="249">
        <f t="shared" si="20"/>
        <v>590122.3153</v>
      </c>
      <c r="X238" s="249">
        <f t="shared" si="21"/>
        <v>2131111.72</v>
      </c>
      <c r="Y238" s="253">
        <f t="shared" si="22"/>
        <v>2.13111172</v>
      </c>
      <c r="Z238" s="323">
        <f t="shared" si="23"/>
        <v>1528478.749</v>
      </c>
      <c r="AA238" s="253">
        <f t="shared" si="24"/>
        <v>1.528478749</v>
      </c>
      <c r="AB238" s="309"/>
      <c r="AC238" s="294"/>
      <c r="AD238" s="294"/>
      <c r="AE238" s="294"/>
      <c r="AF238" s="294"/>
      <c r="AG238" s="294"/>
      <c r="AH238" s="294"/>
      <c r="AI238" s="294"/>
      <c r="AJ238" s="294"/>
      <c r="AK238" s="294"/>
      <c r="AL238" s="294"/>
      <c r="AM238" s="294"/>
      <c r="AN238" s="294"/>
      <c r="AO238" s="294"/>
      <c r="AP238" s="294"/>
      <c r="AQ238" s="294"/>
      <c r="AR238" s="294"/>
      <c r="AS238" s="294"/>
      <c r="AT238" s="294"/>
      <c r="AU238" s="294"/>
    </row>
    <row r="239" ht="19.5" customHeight="1">
      <c r="A239" s="271" t="s">
        <v>329</v>
      </c>
      <c r="B239" s="272">
        <v>176.860001</v>
      </c>
      <c r="C239" s="273">
        <v>187.520004</v>
      </c>
      <c r="D239" s="273">
        <v>175.789993</v>
      </c>
      <c r="E239" s="273">
        <v>186.649994</v>
      </c>
      <c r="F239" s="273">
        <v>179.767044</v>
      </c>
      <c r="G239" s="273">
        <v>6.67523E8</v>
      </c>
      <c r="H239" s="278" t="s">
        <v>329</v>
      </c>
      <c r="I239" s="273">
        <v>22.889999</v>
      </c>
      <c r="J239" s="273">
        <v>25.627501</v>
      </c>
      <c r="K239" s="273">
        <v>22.6</v>
      </c>
      <c r="L239" s="273">
        <v>25.379999</v>
      </c>
      <c r="M239" s="273">
        <v>25.150936</v>
      </c>
      <c r="N239" s="273">
        <v>9.92216E7</v>
      </c>
      <c r="O239" s="273"/>
      <c r="P239" s="249">
        <f t="shared" si="26"/>
        <v>1044296.988</v>
      </c>
      <c r="Q239" s="249">
        <f t="shared" si="137"/>
        <v>657650.5659</v>
      </c>
      <c r="R239" s="249">
        <f t="shared" si="138"/>
        <v>507496.7489</v>
      </c>
      <c r="S239" s="249">
        <f t="shared" si="29"/>
        <v>-606810.6086</v>
      </c>
      <c r="T239" s="277"/>
      <c r="U239" s="252">
        <f t="shared" si="18"/>
        <v>2.557295003</v>
      </c>
      <c r="V239" s="249">
        <f t="shared" si="19"/>
        <v>1218204.771</v>
      </c>
      <c r="W239" s="249">
        <f t="shared" si="20"/>
        <v>611394.1621</v>
      </c>
      <c r="X239" s="249">
        <f t="shared" si="21"/>
        <v>2209444.303</v>
      </c>
      <c r="Y239" s="253">
        <f t="shared" si="22"/>
        <v>2.209444303</v>
      </c>
      <c r="Z239" s="323">
        <f t="shared" si="23"/>
        <v>1602633.694</v>
      </c>
      <c r="AA239" s="253">
        <f t="shared" si="24"/>
        <v>1.602633694</v>
      </c>
      <c r="AB239" s="309"/>
      <c r="AC239" s="294"/>
      <c r="AD239" s="294"/>
      <c r="AE239" s="294"/>
      <c r="AF239" s="294"/>
      <c r="AG239" s="294"/>
      <c r="AH239" s="294"/>
      <c r="AI239" s="294"/>
      <c r="AJ239" s="294"/>
      <c r="AK239" s="294"/>
      <c r="AL239" s="294"/>
      <c r="AM239" s="294"/>
      <c r="AN239" s="294"/>
      <c r="AO239" s="294"/>
      <c r="AP239" s="294"/>
      <c r="AQ239" s="294"/>
      <c r="AR239" s="294"/>
      <c r="AS239" s="294"/>
      <c r="AT239" s="294"/>
      <c r="AU239" s="294"/>
    </row>
    <row r="240" ht="19.5" customHeight="1">
      <c r="A240" s="271" t="s">
        <v>330</v>
      </c>
      <c r="B240" s="272">
        <v>186.080002</v>
      </c>
      <c r="C240" s="273">
        <v>186.490005</v>
      </c>
      <c r="D240" s="273">
        <v>180.440002</v>
      </c>
      <c r="E240" s="273">
        <v>185.789993</v>
      </c>
      <c r="F240" s="273">
        <v>178.938828</v>
      </c>
      <c r="G240" s="273">
        <v>6.455344E8</v>
      </c>
      <c r="H240" s="278" t="s">
        <v>330</v>
      </c>
      <c r="I240" s="273">
        <v>25.24</v>
      </c>
      <c r="J240" s="273">
        <v>25.344999</v>
      </c>
      <c r="K240" s="273">
        <v>23.7075</v>
      </c>
      <c r="L240" s="273">
        <v>25.17</v>
      </c>
      <c r="M240" s="273">
        <v>24.942839</v>
      </c>
      <c r="N240" s="273">
        <v>8.13508E7</v>
      </c>
      <c r="O240" s="273"/>
      <c r="P240" s="249">
        <f t="shared" si="26"/>
        <v>1071920.804</v>
      </c>
      <c r="Q240" s="249">
        <f t="shared" si="137"/>
        <v>689878.3535</v>
      </c>
      <c r="R240" s="249">
        <f t="shared" si="138"/>
        <v>507496.7489</v>
      </c>
      <c r="S240" s="249">
        <f t="shared" si="29"/>
        <v>-611005.6528</v>
      </c>
      <c r="T240" s="277"/>
      <c r="U240" s="252">
        <f t="shared" si="18"/>
        <v>2.58494753</v>
      </c>
      <c r="V240" s="249">
        <f t="shared" si="19"/>
        <v>1237541.442</v>
      </c>
      <c r="W240" s="249">
        <f t="shared" si="20"/>
        <v>626535.789</v>
      </c>
      <c r="X240" s="249">
        <f t="shared" si="21"/>
        <v>2269295.906</v>
      </c>
      <c r="Y240" s="253">
        <f t="shared" si="22"/>
        <v>2.269295906</v>
      </c>
      <c r="Z240" s="323">
        <f t="shared" si="23"/>
        <v>1658290.254</v>
      </c>
      <c r="AA240" s="253">
        <f t="shared" si="24"/>
        <v>1.658290254</v>
      </c>
      <c r="AB240" s="309"/>
      <c r="AC240" s="294"/>
      <c r="AD240" s="294"/>
      <c r="AE240" s="294"/>
      <c r="AF240" s="294"/>
      <c r="AG240" s="294"/>
      <c r="AH240" s="294"/>
      <c r="AI240" s="294"/>
      <c r="AJ240" s="294"/>
      <c r="AK240" s="294"/>
      <c r="AL240" s="294"/>
      <c r="AM240" s="294"/>
      <c r="AN240" s="294"/>
      <c r="AO240" s="294"/>
      <c r="AP240" s="294"/>
      <c r="AQ240" s="294"/>
      <c r="AR240" s="294"/>
      <c r="AS240" s="294"/>
      <c r="AT240" s="294"/>
      <c r="AU240" s="294"/>
    </row>
    <row r="241" ht="19.5" customHeight="1">
      <c r="A241" s="271" t="s">
        <v>331</v>
      </c>
      <c r="B241" s="272">
        <v>186.869995</v>
      </c>
      <c r="C241" s="273">
        <v>187.529999</v>
      </c>
      <c r="D241" s="273">
        <v>160.089996</v>
      </c>
      <c r="E241" s="273">
        <v>169.820007</v>
      </c>
      <c r="F241" s="273">
        <v>163.85199</v>
      </c>
      <c r="G241" s="273">
        <v>1.8170706E9</v>
      </c>
      <c r="H241" s="278" t="s">
        <v>331</v>
      </c>
      <c r="I241" s="273">
        <v>25.442499</v>
      </c>
      <c r="J241" s="273">
        <v>25.625</v>
      </c>
      <c r="K241" s="273">
        <v>18.4275</v>
      </c>
      <c r="L241" s="273">
        <v>20.702499</v>
      </c>
      <c r="M241" s="273">
        <v>20.515654</v>
      </c>
      <c r="N241" s="273">
        <v>2.35472E8</v>
      </c>
      <c r="O241" s="273"/>
      <c r="P241" s="249">
        <f t="shared" si="26"/>
        <v>951029.6792</v>
      </c>
      <c r="Q241" s="249">
        <f t="shared" si="137"/>
        <v>536232.5576</v>
      </c>
      <c r="R241" s="249">
        <f t="shared" si="138"/>
        <v>507496.7489</v>
      </c>
      <c r="S241" s="249">
        <f t="shared" si="29"/>
        <v>-615218.1763</v>
      </c>
      <c r="T241" s="277"/>
      <c r="U241" s="252">
        <f t="shared" si="18"/>
        <v>2.370746646</v>
      </c>
      <c r="V241" s="249">
        <f t="shared" si="19"/>
        <v>1152917.654</v>
      </c>
      <c r="W241" s="249">
        <f t="shared" si="20"/>
        <v>537699.4781</v>
      </c>
      <c r="X241" s="249">
        <f t="shared" si="21"/>
        <v>1994758.986</v>
      </c>
      <c r="Y241" s="253">
        <f t="shared" si="22"/>
        <v>1.994758986</v>
      </c>
      <c r="Z241" s="323">
        <f t="shared" si="23"/>
        <v>1379540.809</v>
      </c>
      <c r="AA241" s="253">
        <f t="shared" si="24"/>
        <v>1.379540809</v>
      </c>
      <c r="AB241" s="309"/>
      <c r="AC241" s="294"/>
      <c r="AD241" s="294"/>
      <c r="AE241" s="294"/>
      <c r="AF241" s="294"/>
      <c r="AG241" s="294"/>
      <c r="AH241" s="294"/>
      <c r="AI241" s="294"/>
      <c r="AJ241" s="294"/>
      <c r="AK241" s="294"/>
      <c r="AL241" s="294"/>
      <c r="AM241" s="294"/>
      <c r="AN241" s="294"/>
      <c r="AO241" s="294"/>
      <c r="AP241" s="294"/>
      <c r="AQ241" s="294"/>
      <c r="AR241" s="294"/>
      <c r="AS241" s="294"/>
      <c r="AT241" s="294"/>
      <c r="AU241" s="294"/>
    </row>
    <row r="242" ht="19.5" customHeight="1">
      <c r="A242" s="271" t="s">
        <v>332</v>
      </c>
      <c r="B242" s="272">
        <v>170.070007</v>
      </c>
      <c r="C242" s="273">
        <v>175.580002</v>
      </c>
      <c r="D242" s="273">
        <v>157.130005</v>
      </c>
      <c r="E242" s="273">
        <v>169.369995</v>
      </c>
      <c r="F242" s="273">
        <v>163.417831</v>
      </c>
      <c r="G242" s="273">
        <v>1.1521215E9</v>
      </c>
      <c r="H242" s="278" t="s">
        <v>332</v>
      </c>
      <c r="I242" s="273">
        <v>20.805</v>
      </c>
      <c r="J242" s="273">
        <v>22.115</v>
      </c>
      <c r="K242" s="273">
        <v>17.625</v>
      </c>
      <c r="L242" s="273">
        <v>20.459999</v>
      </c>
      <c r="M242" s="273">
        <v>20.275343</v>
      </c>
      <c r="N242" s="273">
        <v>1.49764E8</v>
      </c>
      <c r="O242" s="273"/>
      <c r="P242" s="249">
        <f t="shared" si="26"/>
        <v>933445.5743</v>
      </c>
      <c r="Q242" s="249">
        <f t="shared" si="137"/>
        <v>512880.1426</v>
      </c>
      <c r="R242" s="249">
        <f t="shared" si="138"/>
        <v>507496.7489</v>
      </c>
      <c r="S242" s="249">
        <f t="shared" si="29"/>
        <v>-619448.252</v>
      </c>
      <c r="T242" s="277"/>
      <c r="U242" s="252">
        <f t="shared" si="18"/>
        <v>2.326170618</v>
      </c>
      <c r="V242" s="249">
        <f t="shared" si="19"/>
        <v>1140608.781</v>
      </c>
      <c r="W242" s="249">
        <f t="shared" si="20"/>
        <v>521160.5289</v>
      </c>
      <c r="X242" s="249">
        <f t="shared" si="21"/>
        <v>1953822.466</v>
      </c>
      <c r="Y242" s="253">
        <f t="shared" si="22"/>
        <v>1.953822466</v>
      </c>
      <c r="Z242" s="323">
        <f t="shared" si="23"/>
        <v>1334374.214</v>
      </c>
      <c r="AA242" s="253">
        <f t="shared" si="24"/>
        <v>1.334374214</v>
      </c>
      <c r="AB242" s="309"/>
      <c r="AC242" s="294"/>
      <c r="AD242" s="294"/>
      <c r="AE242" s="294"/>
      <c r="AF242" s="294"/>
      <c r="AG242" s="294"/>
      <c r="AH242" s="294"/>
      <c r="AI242" s="294"/>
      <c r="AJ242" s="294"/>
      <c r="AK242" s="294"/>
      <c r="AL242" s="294"/>
      <c r="AM242" s="294"/>
      <c r="AN242" s="294"/>
      <c r="AO242" s="294"/>
      <c r="AP242" s="294"/>
      <c r="AQ242" s="294"/>
      <c r="AR242" s="294"/>
      <c r="AS242" s="294"/>
      <c r="AT242" s="294"/>
      <c r="AU242" s="294"/>
    </row>
    <row r="243" ht="19.5" customHeight="1">
      <c r="A243" s="271" t="s">
        <v>333</v>
      </c>
      <c r="B243" s="326">
        <v>173.110001</v>
      </c>
      <c r="C243" s="327">
        <v>173.309998</v>
      </c>
      <c r="D243" s="327">
        <v>143.460007</v>
      </c>
      <c r="E243" s="327">
        <v>154.259995</v>
      </c>
      <c r="F243" s="327">
        <v>148.838852</v>
      </c>
      <c r="G243" s="327">
        <v>1.3955449E9</v>
      </c>
      <c r="H243" s="329" t="s">
        <v>333</v>
      </c>
      <c r="I243" s="327">
        <v>21.34</v>
      </c>
      <c r="J243" s="327">
        <v>21.385</v>
      </c>
      <c r="K243" s="327">
        <v>14.61</v>
      </c>
      <c r="L243" s="327">
        <v>16.797501</v>
      </c>
      <c r="M243" s="327">
        <v>16.645899</v>
      </c>
      <c r="N243" s="327">
        <v>2.174544E8</v>
      </c>
      <c r="O243" s="327"/>
      <c r="P243" s="249">
        <f t="shared" si="26"/>
        <v>852237.6653</v>
      </c>
      <c r="Q243" s="249">
        <f t="shared" si="137"/>
        <v>425144.9012</v>
      </c>
      <c r="R243" s="249">
        <f t="shared" si="138"/>
        <v>507496.7489</v>
      </c>
      <c r="S243" s="249">
        <f t="shared" si="29"/>
        <v>-623695.9531</v>
      </c>
      <c r="T243" s="328">
        <f>(P243-P231)/P231</f>
        <v>-0.05655656394</v>
      </c>
      <c r="U243" s="252">
        <f t="shared" si="18"/>
        <v>2.180123837</v>
      </c>
      <c r="V243" s="249">
        <f t="shared" si="19"/>
        <v>1083763.245</v>
      </c>
      <c r="W243" s="249">
        <f t="shared" si="20"/>
        <v>460067.2916</v>
      </c>
      <c r="X243" s="249">
        <f t="shared" si="21"/>
        <v>1784879.315</v>
      </c>
      <c r="Y243" s="253">
        <f t="shared" si="22"/>
        <v>1.784879315</v>
      </c>
      <c r="Z243" s="323">
        <f t="shared" si="23"/>
        <v>1161183.362</v>
      </c>
      <c r="AA243" s="253">
        <f t="shared" si="24"/>
        <v>1.161183362</v>
      </c>
      <c r="AB243" s="309"/>
      <c r="AC243" s="294"/>
      <c r="AD243" s="294"/>
      <c r="AE243" s="294"/>
      <c r="AF243" s="294"/>
      <c r="AG243" s="294"/>
      <c r="AH243" s="294"/>
      <c r="AI243" s="294"/>
      <c r="AJ243" s="294"/>
      <c r="AK243" s="294"/>
      <c r="AL243" s="294"/>
      <c r="AM243" s="294"/>
      <c r="AN243" s="294"/>
      <c r="AO243" s="294"/>
      <c r="AP243" s="294"/>
      <c r="AQ243" s="294"/>
      <c r="AR243" s="294"/>
      <c r="AS243" s="294"/>
      <c r="AT243" s="294"/>
      <c r="AU243" s="294"/>
    </row>
    <row r="244" ht="19.5" customHeight="1">
      <c r="A244" s="271" t="s">
        <v>334</v>
      </c>
      <c r="B244" s="272">
        <v>150.990005</v>
      </c>
      <c r="C244" s="273">
        <v>168.990005</v>
      </c>
      <c r="D244" s="273">
        <v>149.490005</v>
      </c>
      <c r="E244" s="273">
        <v>168.160004</v>
      </c>
      <c r="F244" s="273">
        <v>162.714554</v>
      </c>
      <c r="G244" s="273">
        <v>9.337065E8</v>
      </c>
      <c r="H244" s="278" t="s">
        <v>334</v>
      </c>
      <c r="I244" s="273">
        <v>16.084999</v>
      </c>
      <c r="J244" s="273">
        <v>19.967501</v>
      </c>
      <c r="K244" s="273">
        <v>15.7425</v>
      </c>
      <c r="L244" s="273">
        <v>19.7925</v>
      </c>
      <c r="M244" s="273">
        <v>19.627283</v>
      </c>
      <c r="N244" s="273">
        <v>1.66696E8</v>
      </c>
      <c r="O244" s="273"/>
      <c r="P244" s="249">
        <f t="shared" si="26"/>
        <v>888059.4356</v>
      </c>
      <c r="Q244" s="249">
        <f>((Q243+R243)/2)*K244/K243</f>
        <v>502467.8705</v>
      </c>
      <c r="R244" s="249">
        <f>(Q243+R243)/2</f>
        <v>466320.8251</v>
      </c>
      <c r="S244" s="249">
        <f t="shared" si="29"/>
        <v>-627961.3529</v>
      </c>
      <c r="T244" s="277"/>
      <c r="U244" s="252">
        <f t="shared" si="18"/>
        <v>2.156789195</v>
      </c>
      <c r="V244" s="249">
        <f t="shared" si="19"/>
        <v>1069309.597</v>
      </c>
      <c r="W244" s="249">
        <f t="shared" si="20"/>
        <v>441348.2441</v>
      </c>
      <c r="X244" s="249">
        <f t="shared" si="21"/>
        <v>1856848.131</v>
      </c>
      <c r="Y244" s="253">
        <f t="shared" si="22"/>
        <v>1.856848131</v>
      </c>
      <c r="Z244" s="323">
        <f t="shared" si="23"/>
        <v>1228886.778</v>
      </c>
      <c r="AA244" s="253">
        <f t="shared" si="24"/>
        <v>1.228886778</v>
      </c>
      <c r="AB244" s="309"/>
      <c r="AC244" s="294"/>
      <c r="AD244" s="294"/>
      <c r="AE244" s="294"/>
      <c r="AF244" s="294"/>
      <c r="AG244" s="294"/>
      <c r="AH244" s="294"/>
      <c r="AI244" s="294"/>
      <c r="AJ244" s="294"/>
      <c r="AK244" s="294"/>
      <c r="AL244" s="294"/>
      <c r="AM244" s="294"/>
      <c r="AN244" s="294"/>
      <c r="AO244" s="294"/>
      <c r="AP244" s="294"/>
      <c r="AQ244" s="294"/>
      <c r="AR244" s="294"/>
      <c r="AS244" s="294"/>
      <c r="AT244" s="294"/>
      <c r="AU244" s="294"/>
    </row>
    <row r="245" ht="19.5" customHeight="1">
      <c r="A245" s="271" t="s">
        <v>335</v>
      </c>
      <c r="B245" s="272">
        <v>167.330002</v>
      </c>
      <c r="C245" s="273">
        <v>174.660004</v>
      </c>
      <c r="D245" s="273">
        <v>166.570007</v>
      </c>
      <c r="E245" s="273">
        <v>173.190002</v>
      </c>
      <c r="F245" s="273">
        <v>167.581696</v>
      </c>
      <c r="G245" s="273">
        <v>5.359641E8</v>
      </c>
      <c r="H245" s="278" t="s">
        <v>335</v>
      </c>
      <c r="I245" s="273">
        <v>19.594999</v>
      </c>
      <c r="J245" s="273">
        <v>21.275</v>
      </c>
      <c r="K245" s="273">
        <v>19.3825</v>
      </c>
      <c r="L245" s="273">
        <v>20.905001</v>
      </c>
      <c r="M245" s="273">
        <v>20.730501</v>
      </c>
      <c r="N245" s="273">
        <v>1.092192E8</v>
      </c>
      <c r="O245" s="273"/>
      <c r="P245" s="249">
        <f t="shared" si="26"/>
        <v>989524.7941</v>
      </c>
      <c r="Q245" s="249">
        <f t="shared" ref="Q245:Q255" si="139">Q244*K245/K244</f>
        <v>618649.1028</v>
      </c>
      <c r="R245" s="249">
        <f t="shared" ref="R245:R255" si="140">R244</f>
        <v>466320.8251</v>
      </c>
      <c r="S245" s="249">
        <f t="shared" si="29"/>
        <v>-632244.5252</v>
      </c>
      <c r="T245" s="277"/>
      <c r="U245" s="252">
        <f t="shared" si="18"/>
        <v>2.302662279</v>
      </c>
      <c r="V245" s="249">
        <f t="shared" si="19"/>
        <v>1140335.348</v>
      </c>
      <c r="W245" s="249">
        <f t="shared" si="20"/>
        <v>508090.8227</v>
      </c>
      <c r="X245" s="249">
        <f t="shared" si="21"/>
        <v>2074494.722</v>
      </c>
      <c r="Y245" s="253">
        <f t="shared" si="22"/>
        <v>2.074494722</v>
      </c>
      <c r="Z245" s="323">
        <f t="shared" si="23"/>
        <v>1442250.197</v>
      </c>
      <c r="AA245" s="253">
        <f t="shared" si="24"/>
        <v>1.442250197</v>
      </c>
      <c r="AB245" s="309"/>
      <c r="AC245" s="294"/>
      <c r="AD245" s="294"/>
      <c r="AE245" s="294"/>
      <c r="AF245" s="294"/>
      <c r="AG245" s="294"/>
      <c r="AH245" s="294"/>
      <c r="AI245" s="294"/>
      <c r="AJ245" s="294"/>
      <c r="AK245" s="294"/>
      <c r="AL245" s="294"/>
      <c r="AM245" s="294"/>
      <c r="AN245" s="294"/>
      <c r="AO245" s="294"/>
      <c r="AP245" s="294"/>
      <c r="AQ245" s="294"/>
      <c r="AR245" s="294"/>
      <c r="AS245" s="294"/>
      <c r="AT245" s="294"/>
      <c r="AU245" s="294"/>
    </row>
    <row r="246" ht="19.5" customHeight="1">
      <c r="A246" s="271" t="s">
        <v>336</v>
      </c>
      <c r="B246" s="272">
        <v>174.440002</v>
      </c>
      <c r="C246" s="273">
        <v>182.830002</v>
      </c>
      <c r="D246" s="273">
        <v>169.339996</v>
      </c>
      <c r="E246" s="273">
        <v>179.660004</v>
      </c>
      <c r="F246" s="273">
        <v>173.842194</v>
      </c>
      <c r="G246" s="273">
        <v>7.819727E8</v>
      </c>
      <c r="H246" s="278" t="s">
        <v>336</v>
      </c>
      <c r="I246" s="273">
        <v>21.2075</v>
      </c>
      <c r="J246" s="273">
        <v>23.290001</v>
      </c>
      <c r="K246" s="273">
        <v>19.9625</v>
      </c>
      <c r="L246" s="273">
        <v>22.4825</v>
      </c>
      <c r="M246" s="273">
        <v>22.29483</v>
      </c>
      <c r="N246" s="273">
        <v>1.219928E8</v>
      </c>
      <c r="O246" s="273"/>
      <c r="P246" s="249">
        <f t="shared" si="26"/>
        <v>1005980.174</v>
      </c>
      <c r="Q246" s="249">
        <f t="shared" si="139"/>
        <v>637161.497</v>
      </c>
      <c r="R246" s="249">
        <f t="shared" si="140"/>
        <v>466320.8251</v>
      </c>
      <c r="S246" s="249">
        <f t="shared" si="29"/>
        <v>-636545.5441</v>
      </c>
      <c r="T246" s="277"/>
      <c r="U246" s="252">
        <f t="shared" si="18"/>
        <v>2.312954687</v>
      </c>
      <c r="V246" s="249">
        <f t="shared" si="19"/>
        <v>1151854.114</v>
      </c>
      <c r="W246" s="249">
        <f t="shared" si="20"/>
        <v>515308.57</v>
      </c>
      <c r="X246" s="249">
        <f t="shared" si="21"/>
        <v>2109462.496</v>
      </c>
      <c r="Y246" s="253">
        <f t="shared" si="22"/>
        <v>2.109462496</v>
      </c>
      <c r="Z246" s="323">
        <f t="shared" si="23"/>
        <v>1472916.952</v>
      </c>
      <c r="AA246" s="253">
        <f t="shared" si="24"/>
        <v>1.472916952</v>
      </c>
      <c r="AB246" s="309"/>
      <c r="AC246" s="294"/>
      <c r="AD246" s="294"/>
      <c r="AE246" s="294"/>
      <c r="AF246" s="294"/>
      <c r="AG246" s="294"/>
      <c r="AH246" s="294"/>
      <c r="AI246" s="294"/>
      <c r="AJ246" s="294"/>
      <c r="AK246" s="294"/>
      <c r="AL246" s="294"/>
      <c r="AM246" s="294"/>
      <c r="AN246" s="294"/>
      <c r="AO246" s="294"/>
      <c r="AP246" s="294"/>
      <c r="AQ246" s="294"/>
      <c r="AR246" s="294"/>
      <c r="AS246" s="294"/>
      <c r="AT246" s="294"/>
      <c r="AU246" s="294"/>
    </row>
    <row r="247" ht="19.5" customHeight="1">
      <c r="A247" s="271" t="s">
        <v>337</v>
      </c>
      <c r="B247" s="272">
        <v>181.509995</v>
      </c>
      <c r="C247" s="273">
        <v>191.320007</v>
      </c>
      <c r="D247" s="273">
        <v>180.770004</v>
      </c>
      <c r="E247" s="273">
        <v>189.539993</v>
      </c>
      <c r="F247" s="273">
        <v>183.735977</v>
      </c>
      <c r="G247" s="273">
        <v>5.501577E8</v>
      </c>
      <c r="H247" s="278" t="s">
        <v>337</v>
      </c>
      <c r="I247" s="273">
        <v>22.9025</v>
      </c>
      <c r="J247" s="273">
        <v>25.3825</v>
      </c>
      <c r="K247" s="273">
        <v>22.74</v>
      </c>
      <c r="L247" s="273">
        <v>24.92</v>
      </c>
      <c r="M247" s="273">
        <v>24.729399</v>
      </c>
      <c r="N247" s="273">
        <v>8.80632E7</v>
      </c>
      <c r="O247" s="273"/>
      <c r="P247" s="249">
        <f t="shared" si="26"/>
        <v>1073881.212</v>
      </c>
      <c r="Q247" s="249">
        <f t="shared" si="139"/>
        <v>725813.5224</v>
      </c>
      <c r="R247" s="249">
        <f t="shared" si="140"/>
        <v>466320.8251</v>
      </c>
      <c r="S247" s="249">
        <f t="shared" si="29"/>
        <v>-640864.4838</v>
      </c>
      <c r="T247" s="277"/>
      <c r="U247" s="252">
        <f t="shared" si="18"/>
        <v>2.403319385</v>
      </c>
      <c r="V247" s="249">
        <f t="shared" si="19"/>
        <v>1199384.84</v>
      </c>
      <c r="W247" s="249">
        <f t="shared" si="20"/>
        <v>558520.3566</v>
      </c>
      <c r="X247" s="249">
        <f t="shared" si="21"/>
        <v>2266015.559</v>
      </c>
      <c r="Y247" s="253">
        <f t="shared" si="22"/>
        <v>2.266015559</v>
      </c>
      <c r="Z247" s="323">
        <f t="shared" si="23"/>
        <v>1625151.076</v>
      </c>
      <c r="AA247" s="253">
        <f t="shared" si="24"/>
        <v>1.625151076</v>
      </c>
      <c r="AB247" s="309"/>
      <c r="AC247" s="294"/>
      <c r="AD247" s="294"/>
      <c r="AE247" s="294"/>
      <c r="AF247" s="294"/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  <c r="AU247" s="294"/>
    </row>
    <row r="248" ht="19.5" customHeight="1">
      <c r="A248" s="271" t="s">
        <v>338</v>
      </c>
      <c r="B248" s="272">
        <v>190.779999</v>
      </c>
      <c r="C248" s="273">
        <v>191.320007</v>
      </c>
      <c r="D248" s="273">
        <v>173.869995</v>
      </c>
      <c r="E248" s="273">
        <v>173.949997</v>
      </c>
      <c r="F248" s="273">
        <v>168.623383</v>
      </c>
      <c r="G248" s="273">
        <v>9.01554E8</v>
      </c>
      <c r="H248" s="278" t="s">
        <v>338</v>
      </c>
      <c r="I248" s="273">
        <v>25.2325</v>
      </c>
      <c r="J248" s="273">
        <v>25.377501</v>
      </c>
      <c r="K248" s="273">
        <v>20.815001</v>
      </c>
      <c r="L248" s="273">
        <v>20.817499</v>
      </c>
      <c r="M248" s="273">
        <v>20.658276</v>
      </c>
      <c r="N248" s="273">
        <v>1.840024E8</v>
      </c>
      <c r="O248" s="273"/>
      <c r="P248" s="249">
        <f t="shared" si="26"/>
        <v>1032891.059</v>
      </c>
      <c r="Q248" s="249">
        <f t="shared" si="139"/>
        <v>664371.5565</v>
      </c>
      <c r="R248" s="249">
        <f t="shared" si="140"/>
        <v>466320.8251</v>
      </c>
      <c r="S248" s="249">
        <f t="shared" si="29"/>
        <v>-645201.4192</v>
      </c>
      <c r="T248" s="277"/>
      <c r="U248" s="252">
        <f t="shared" si="18"/>
        <v>2.323633892</v>
      </c>
      <c r="V248" s="249">
        <f t="shared" si="19"/>
        <v>1170691.734</v>
      </c>
      <c r="W248" s="249">
        <f t="shared" si="20"/>
        <v>525490.3145</v>
      </c>
      <c r="X248" s="249">
        <f t="shared" si="21"/>
        <v>2163583.441</v>
      </c>
      <c r="Y248" s="253">
        <f t="shared" si="22"/>
        <v>2.163583441</v>
      </c>
      <c r="Z248" s="323">
        <f t="shared" si="23"/>
        <v>1518382.022</v>
      </c>
      <c r="AA248" s="253">
        <f t="shared" si="24"/>
        <v>1.518382022</v>
      </c>
      <c r="AB248" s="309"/>
      <c r="AC248" s="294"/>
      <c r="AD248" s="294"/>
      <c r="AE248" s="294"/>
      <c r="AF248" s="294"/>
      <c r="AG248" s="294"/>
      <c r="AH248" s="294"/>
      <c r="AI248" s="294"/>
      <c r="AJ248" s="294"/>
      <c r="AK248" s="294"/>
      <c r="AL248" s="294"/>
      <c r="AM248" s="294"/>
      <c r="AN248" s="294"/>
      <c r="AO248" s="294"/>
      <c r="AP248" s="294"/>
      <c r="AQ248" s="294"/>
      <c r="AR248" s="294"/>
      <c r="AS248" s="294"/>
      <c r="AT248" s="294"/>
      <c r="AU248" s="294"/>
    </row>
    <row r="249" ht="19.5" customHeight="1">
      <c r="A249" s="271" t="s">
        <v>339</v>
      </c>
      <c r="B249" s="272">
        <v>173.479996</v>
      </c>
      <c r="C249" s="273">
        <v>189.770004</v>
      </c>
      <c r="D249" s="273">
        <v>169.270004</v>
      </c>
      <c r="E249" s="273">
        <v>186.740005</v>
      </c>
      <c r="F249" s="273">
        <v>181.021744</v>
      </c>
      <c r="G249" s="273">
        <v>6.887304E8</v>
      </c>
      <c r="H249" s="278" t="s">
        <v>339</v>
      </c>
      <c r="I249" s="273">
        <v>20.727501</v>
      </c>
      <c r="J249" s="273">
        <v>24.695</v>
      </c>
      <c r="K249" s="273">
        <v>19.709999</v>
      </c>
      <c r="L249" s="273">
        <v>24.002501</v>
      </c>
      <c r="M249" s="273">
        <v>23.818918</v>
      </c>
      <c r="N249" s="273">
        <v>1.21086E8</v>
      </c>
      <c r="O249" s="273"/>
      <c r="P249" s="249">
        <f t="shared" si="26"/>
        <v>1005564.38</v>
      </c>
      <c r="Q249" s="249">
        <f t="shared" si="139"/>
        <v>629102.19</v>
      </c>
      <c r="R249" s="249">
        <f t="shared" si="140"/>
        <v>466320.8251</v>
      </c>
      <c r="S249" s="249">
        <f t="shared" si="29"/>
        <v>-649556.4251</v>
      </c>
      <c r="T249" s="277"/>
      <c r="U249" s="252">
        <f t="shared" si="18"/>
        <v>2.265985138</v>
      </c>
      <c r="V249" s="249">
        <f t="shared" si="19"/>
        <v>1151563.058</v>
      </c>
      <c r="W249" s="249">
        <f t="shared" si="20"/>
        <v>502006.6331</v>
      </c>
      <c r="X249" s="249">
        <f t="shared" si="21"/>
        <v>2100987.395</v>
      </c>
      <c r="Y249" s="253">
        <f t="shared" si="22"/>
        <v>2.100987395</v>
      </c>
      <c r="Z249" s="323">
        <f t="shared" si="23"/>
        <v>1451430.97</v>
      </c>
      <c r="AA249" s="253">
        <f t="shared" si="24"/>
        <v>1.45143097</v>
      </c>
      <c r="AB249" s="309"/>
      <c r="AC249" s="294"/>
      <c r="AD249" s="294"/>
      <c r="AE249" s="294"/>
      <c r="AF249" s="294"/>
      <c r="AG249" s="294"/>
      <c r="AH249" s="294"/>
      <c r="AI249" s="294"/>
      <c r="AJ249" s="294"/>
      <c r="AK249" s="294"/>
      <c r="AL249" s="294"/>
      <c r="AM249" s="294"/>
      <c r="AN249" s="294"/>
      <c r="AO249" s="294"/>
      <c r="AP249" s="294"/>
      <c r="AQ249" s="294"/>
      <c r="AR249" s="294"/>
      <c r="AS249" s="294"/>
      <c r="AT249" s="294"/>
      <c r="AU249" s="294"/>
    </row>
    <row r="250" ht="19.5" customHeight="1">
      <c r="A250" s="271" t="s">
        <v>340</v>
      </c>
      <c r="B250" s="272">
        <v>190.320007</v>
      </c>
      <c r="C250" s="273">
        <v>195.550003</v>
      </c>
      <c r="D250" s="273">
        <v>188.380005</v>
      </c>
      <c r="E250" s="273">
        <v>191.100006</v>
      </c>
      <c r="F250" s="273">
        <v>185.657791</v>
      </c>
      <c r="G250" s="273">
        <v>4.940255E8</v>
      </c>
      <c r="H250" s="278" t="s">
        <v>340</v>
      </c>
      <c r="I250" s="273">
        <v>24.897499</v>
      </c>
      <c r="J250" s="273">
        <v>26.200001</v>
      </c>
      <c r="K250" s="273">
        <v>24.4025</v>
      </c>
      <c r="L250" s="273">
        <v>25.0375</v>
      </c>
      <c r="M250" s="273">
        <v>24.856449</v>
      </c>
      <c r="N250" s="273">
        <v>7.85968E7</v>
      </c>
      <c r="O250" s="273"/>
      <c r="P250" s="249">
        <f t="shared" si="26"/>
        <v>1119089.139</v>
      </c>
      <c r="Q250" s="249">
        <f t="shared" si="139"/>
        <v>778877.066</v>
      </c>
      <c r="R250" s="249">
        <f t="shared" si="140"/>
        <v>466320.8251</v>
      </c>
      <c r="S250" s="249">
        <f t="shared" si="29"/>
        <v>-653929.5769</v>
      </c>
      <c r="T250" s="277"/>
      <c r="U250" s="252">
        <f t="shared" si="18"/>
        <v>2.424435321</v>
      </c>
      <c r="V250" s="249">
        <f t="shared" si="19"/>
        <v>1231030.389</v>
      </c>
      <c r="W250" s="249">
        <f t="shared" si="20"/>
        <v>577100.8122</v>
      </c>
      <c r="X250" s="249">
        <f t="shared" si="21"/>
        <v>2364287.03</v>
      </c>
      <c r="Y250" s="253">
        <f t="shared" si="22"/>
        <v>2.36428703</v>
      </c>
      <c r="Z250" s="323">
        <f t="shared" si="23"/>
        <v>1710357.453</v>
      </c>
      <c r="AA250" s="253">
        <f t="shared" si="24"/>
        <v>1.710357453</v>
      </c>
      <c r="AB250" s="309"/>
      <c r="AC250" s="294"/>
      <c r="AD250" s="294"/>
      <c r="AE250" s="294"/>
      <c r="AF250" s="294"/>
      <c r="AG250" s="294"/>
      <c r="AH250" s="294"/>
      <c r="AI250" s="294"/>
      <c r="AJ250" s="294"/>
      <c r="AK250" s="294"/>
      <c r="AL250" s="294"/>
      <c r="AM250" s="294"/>
      <c r="AN250" s="294"/>
      <c r="AO250" s="294"/>
      <c r="AP250" s="294"/>
      <c r="AQ250" s="294"/>
      <c r="AR250" s="294"/>
      <c r="AS250" s="294"/>
      <c r="AT250" s="294"/>
      <c r="AU250" s="294"/>
    </row>
    <row r="251" ht="19.5" customHeight="1">
      <c r="A251" s="271" t="s">
        <v>341</v>
      </c>
      <c r="B251" s="272">
        <v>191.429993</v>
      </c>
      <c r="C251" s="273">
        <v>194.979996</v>
      </c>
      <c r="D251" s="273">
        <v>179.199997</v>
      </c>
      <c r="E251" s="273">
        <v>187.470001</v>
      </c>
      <c r="F251" s="273">
        <v>182.131195</v>
      </c>
      <c r="G251" s="273">
        <v>8.142865E8</v>
      </c>
      <c r="H251" s="278" t="s">
        <v>341</v>
      </c>
      <c r="I251" s="273">
        <v>25.1075</v>
      </c>
      <c r="J251" s="273">
        <v>26.012501</v>
      </c>
      <c r="K251" s="273">
        <v>21.9275</v>
      </c>
      <c r="L251" s="273">
        <v>23.8575</v>
      </c>
      <c r="M251" s="273">
        <v>23.684978</v>
      </c>
      <c r="N251" s="273">
        <v>1.474268E8</v>
      </c>
      <c r="O251" s="273"/>
      <c r="P251" s="249">
        <f t="shared" si="26"/>
        <v>1064554.438</v>
      </c>
      <c r="Q251" s="249">
        <f t="shared" si="139"/>
        <v>699880.2116</v>
      </c>
      <c r="R251" s="249">
        <f t="shared" si="140"/>
        <v>466320.8251</v>
      </c>
      <c r="S251" s="249">
        <f t="shared" si="29"/>
        <v>-658320.9501</v>
      </c>
      <c r="T251" s="277"/>
      <c r="U251" s="252">
        <f t="shared" si="18"/>
        <v>2.325423887</v>
      </c>
      <c r="V251" s="249">
        <f t="shared" si="19"/>
        <v>1192856.098</v>
      </c>
      <c r="W251" s="249">
        <f t="shared" si="20"/>
        <v>534535.1483</v>
      </c>
      <c r="X251" s="249">
        <f t="shared" si="21"/>
        <v>2230755.474</v>
      </c>
      <c r="Y251" s="253">
        <f t="shared" si="22"/>
        <v>2.230755474</v>
      </c>
      <c r="Z251" s="323">
        <f t="shared" si="23"/>
        <v>1572434.524</v>
      </c>
      <c r="AA251" s="253">
        <f t="shared" si="24"/>
        <v>1.572434524</v>
      </c>
      <c r="AB251" s="309"/>
      <c r="AC251" s="294"/>
      <c r="AD251" s="294"/>
      <c r="AE251" s="294"/>
      <c r="AF251" s="294"/>
      <c r="AG251" s="294"/>
      <c r="AH251" s="294"/>
      <c r="AI251" s="294"/>
      <c r="AJ251" s="294"/>
      <c r="AK251" s="294"/>
      <c r="AL251" s="294"/>
      <c r="AM251" s="294"/>
      <c r="AN251" s="294"/>
      <c r="AO251" s="294"/>
      <c r="AP251" s="294"/>
      <c r="AQ251" s="294"/>
      <c r="AR251" s="294"/>
      <c r="AS251" s="294"/>
      <c r="AT251" s="294"/>
      <c r="AU251" s="294"/>
    </row>
    <row r="252" ht="19.5" customHeight="1">
      <c r="A252" s="271" t="s">
        <v>342</v>
      </c>
      <c r="B252" s="272">
        <v>186.220001</v>
      </c>
      <c r="C252" s="273">
        <v>194.710007</v>
      </c>
      <c r="D252" s="273">
        <v>185.029999</v>
      </c>
      <c r="E252" s="273">
        <v>188.809998</v>
      </c>
      <c r="F252" s="273">
        <v>183.433029</v>
      </c>
      <c r="G252" s="273">
        <v>5.506502E8</v>
      </c>
      <c r="H252" s="278" t="s">
        <v>342</v>
      </c>
      <c r="I252" s="273">
        <v>23.540001</v>
      </c>
      <c r="J252" s="273">
        <v>25.674999</v>
      </c>
      <c r="K252" s="273">
        <v>23.225</v>
      </c>
      <c r="L252" s="273">
        <v>24.182501</v>
      </c>
      <c r="M252" s="273">
        <v>24.007629</v>
      </c>
      <c r="N252" s="273">
        <v>7.9662E7</v>
      </c>
      <c r="O252" s="273"/>
      <c r="P252" s="249">
        <f t="shared" si="26"/>
        <v>1099188.113</v>
      </c>
      <c r="Q252" s="249">
        <f t="shared" si="139"/>
        <v>741293.7141</v>
      </c>
      <c r="R252" s="249">
        <f t="shared" si="140"/>
        <v>466320.8251</v>
      </c>
      <c r="S252" s="249">
        <f t="shared" si="29"/>
        <v>-662730.6207</v>
      </c>
      <c r="T252" s="277"/>
      <c r="U252" s="252">
        <f t="shared" si="18"/>
        <v>2.362210058</v>
      </c>
      <c r="V252" s="249">
        <f t="shared" si="19"/>
        <v>1217099.671</v>
      </c>
      <c r="W252" s="249">
        <f t="shared" si="20"/>
        <v>554369.0504</v>
      </c>
      <c r="X252" s="249">
        <f t="shared" si="21"/>
        <v>2306802.652</v>
      </c>
      <c r="Y252" s="253">
        <f t="shared" si="22"/>
        <v>2.306802652</v>
      </c>
      <c r="Z252" s="323">
        <f t="shared" si="23"/>
        <v>1644072.031</v>
      </c>
      <c r="AA252" s="253">
        <f t="shared" si="24"/>
        <v>1.644072031</v>
      </c>
      <c r="AB252" s="309"/>
      <c r="AC252" s="294"/>
      <c r="AD252" s="294"/>
      <c r="AE252" s="294"/>
      <c r="AF252" s="294"/>
      <c r="AG252" s="294"/>
      <c r="AH252" s="294"/>
      <c r="AI252" s="294"/>
      <c r="AJ252" s="294"/>
      <c r="AK252" s="294"/>
      <c r="AL252" s="294"/>
      <c r="AM252" s="294"/>
      <c r="AN252" s="294"/>
      <c r="AO252" s="294"/>
      <c r="AP252" s="294"/>
      <c r="AQ252" s="294"/>
      <c r="AR252" s="294"/>
      <c r="AS252" s="294"/>
      <c r="AT252" s="294"/>
      <c r="AU252" s="294"/>
    </row>
    <row r="253" ht="19.5" customHeight="1">
      <c r="A253" s="271" t="s">
        <v>343</v>
      </c>
      <c r="B253" s="272">
        <v>189.5</v>
      </c>
      <c r="C253" s="273">
        <v>197.830002</v>
      </c>
      <c r="D253" s="273">
        <v>181.820007</v>
      </c>
      <c r="E253" s="273">
        <v>197.080002</v>
      </c>
      <c r="F253" s="273">
        <v>191.853638</v>
      </c>
      <c r="G253" s="273">
        <v>5.769834E8</v>
      </c>
      <c r="H253" s="278" t="s">
        <v>343</v>
      </c>
      <c r="I253" s="273">
        <v>24.360001</v>
      </c>
      <c r="J253" s="273">
        <v>26.442499</v>
      </c>
      <c r="K253" s="273">
        <v>22.4125</v>
      </c>
      <c r="L253" s="273">
        <v>26.2225</v>
      </c>
      <c r="M253" s="273">
        <v>26.032879</v>
      </c>
      <c r="N253" s="273">
        <v>8.57292E7</v>
      </c>
      <c r="O253" s="273"/>
      <c r="P253" s="249">
        <f t="shared" si="26"/>
        <v>1080118.853</v>
      </c>
      <c r="Q253" s="249">
        <f t="shared" si="139"/>
        <v>715360.4033</v>
      </c>
      <c r="R253" s="249">
        <f t="shared" si="140"/>
        <v>466320.8251</v>
      </c>
      <c r="S253" s="249">
        <f t="shared" si="29"/>
        <v>-667158.665</v>
      </c>
      <c r="T253" s="277"/>
      <c r="U253" s="252">
        <f t="shared" si="18"/>
        <v>2.317948877</v>
      </c>
      <c r="V253" s="249">
        <f t="shared" si="19"/>
        <v>1203751.189</v>
      </c>
      <c r="W253" s="249">
        <f t="shared" si="20"/>
        <v>536592.5245</v>
      </c>
      <c r="X253" s="249">
        <f t="shared" si="21"/>
        <v>2261800.082</v>
      </c>
      <c r="Y253" s="253">
        <f t="shared" si="22"/>
        <v>2.261800082</v>
      </c>
      <c r="Z253" s="323">
        <f t="shared" si="23"/>
        <v>1594641.417</v>
      </c>
      <c r="AA253" s="253">
        <f t="shared" si="24"/>
        <v>1.594641417</v>
      </c>
      <c r="AB253" s="309"/>
      <c r="AC253" s="294"/>
      <c r="AD253" s="294"/>
      <c r="AE253" s="294"/>
      <c r="AF253" s="294"/>
      <c r="AG253" s="294"/>
      <c r="AH253" s="294"/>
      <c r="AI253" s="294"/>
      <c r="AJ253" s="294"/>
      <c r="AK253" s="294"/>
      <c r="AL253" s="294"/>
      <c r="AM253" s="294"/>
      <c r="AN253" s="294"/>
      <c r="AO253" s="294"/>
      <c r="AP253" s="294"/>
      <c r="AQ253" s="294"/>
      <c r="AR253" s="294"/>
      <c r="AS253" s="294"/>
      <c r="AT253" s="294"/>
      <c r="AU253" s="294"/>
    </row>
    <row r="254" ht="19.5" customHeight="1">
      <c r="A254" s="271" t="s">
        <v>344</v>
      </c>
      <c r="B254" s="272">
        <v>197.929993</v>
      </c>
      <c r="C254" s="273">
        <v>206.050003</v>
      </c>
      <c r="D254" s="273">
        <v>197.630005</v>
      </c>
      <c r="E254" s="273">
        <v>205.100006</v>
      </c>
      <c r="F254" s="273">
        <v>199.66095</v>
      </c>
      <c r="G254" s="273">
        <v>3.514297E8</v>
      </c>
      <c r="H254" s="278" t="s">
        <v>344</v>
      </c>
      <c r="I254" s="273">
        <v>26.455</v>
      </c>
      <c r="J254" s="273">
        <v>28.6</v>
      </c>
      <c r="K254" s="273">
        <v>26.377501</v>
      </c>
      <c r="L254" s="273">
        <v>28.33</v>
      </c>
      <c r="M254" s="273">
        <v>28.125137</v>
      </c>
      <c r="N254" s="273">
        <v>5.32656E7</v>
      </c>
      <c r="O254" s="273"/>
      <c r="P254" s="249">
        <f t="shared" si="26"/>
        <v>1174039.634</v>
      </c>
      <c r="Q254" s="249">
        <f t="shared" si="139"/>
        <v>841914.9918</v>
      </c>
      <c r="R254" s="249">
        <f t="shared" si="140"/>
        <v>466320.8251</v>
      </c>
      <c r="S254" s="249">
        <f t="shared" si="29"/>
        <v>-671605.1594</v>
      </c>
      <c r="T254" s="277"/>
      <c r="U254" s="252">
        <f t="shared" si="18"/>
        <v>2.442447673</v>
      </c>
      <c r="V254" s="249">
        <f t="shared" si="19"/>
        <v>1269495.736</v>
      </c>
      <c r="W254" s="249">
        <f t="shared" si="20"/>
        <v>597890.5762</v>
      </c>
      <c r="X254" s="249">
        <f t="shared" si="21"/>
        <v>2482275.45</v>
      </c>
      <c r="Y254" s="253">
        <f t="shared" si="22"/>
        <v>2.48227545</v>
      </c>
      <c r="Z254" s="323">
        <f t="shared" si="23"/>
        <v>1810670.291</v>
      </c>
      <c r="AA254" s="253">
        <f t="shared" si="24"/>
        <v>1.810670291</v>
      </c>
      <c r="AB254" s="309"/>
      <c r="AC254" s="294"/>
      <c r="AD254" s="294"/>
      <c r="AE254" s="294"/>
      <c r="AF254" s="294"/>
      <c r="AG254" s="294"/>
      <c r="AH254" s="294"/>
      <c r="AI254" s="294"/>
      <c r="AJ254" s="294"/>
      <c r="AK254" s="294"/>
      <c r="AL254" s="294"/>
      <c r="AM254" s="294"/>
      <c r="AN254" s="294"/>
      <c r="AO254" s="294"/>
      <c r="AP254" s="294"/>
      <c r="AQ254" s="294"/>
      <c r="AR254" s="294"/>
      <c r="AS254" s="294"/>
      <c r="AT254" s="294"/>
      <c r="AU254" s="294"/>
    </row>
    <row r="255" ht="19.5" customHeight="1">
      <c r="A255" s="271" t="s">
        <v>345</v>
      </c>
      <c r="B255" s="326">
        <v>205.110001</v>
      </c>
      <c r="C255" s="327">
        <v>214.559998</v>
      </c>
      <c r="D255" s="327">
        <v>199.229996</v>
      </c>
      <c r="E255" s="327">
        <v>212.610001</v>
      </c>
      <c r="F255" s="327">
        <v>206.971786</v>
      </c>
      <c r="G255" s="327">
        <v>4.299511E8</v>
      </c>
      <c r="H255" s="329" t="s">
        <v>345</v>
      </c>
      <c r="I255" s="327">
        <v>28.3375</v>
      </c>
      <c r="J255" s="327">
        <v>31.047501</v>
      </c>
      <c r="K255" s="327">
        <v>26.717501</v>
      </c>
      <c r="L255" s="327">
        <v>30.4725</v>
      </c>
      <c r="M255" s="327">
        <v>30.252146</v>
      </c>
      <c r="N255" s="327">
        <v>7.42756E7</v>
      </c>
      <c r="O255" s="327"/>
      <c r="P255" s="249">
        <f t="shared" si="26"/>
        <v>1183544.531</v>
      </c>
      <c r="Q255" s="249">
        <f t="shared" si="139"/>
        <v>852767.0849</v>
      </c>
      <c r="R255" s="249">
        <f t="shared" si="140"/>
        <v>466320.8251</v>
      </c>
      <c r="S255" s="249">
        <f t="shared" si="29"/>
        <v>-676070.1809</v>
      </c>
      <c r="T255" s="328">
        <f>(P255-P243)/P243</f>
        <v>0.3887493816</v>
      </c>
      <c r="U255" s="252">
        <f t="shared" si="18"/>
        <v>2.44037587</v>
      </c>
      <c r="V255" s="249">
        <f t="shared" si="19"/>
        <v>1276149.164</v>
      </c>
      <c r="W255" s="249">
        <f t="shared" si="20"/>
        <v>600078.9826</v>
      </c>
      <c r="X255" s="249">
        <f t="shared" si="21"/>
        <v>2502632.441</v>
      </c>
      <c r="Y255" s="253">
        <f t="shared" si="22"/>
        <v>2.502632441</v>
      </c>
      <c r="Z255" s="323">
        <f t="shared" si="23"/>
        <v>1826562.26</v>
      </c>
      <c r="AA255" s="253">
        <f t="shared" si="24"/>
        <v>1.82656226</v>
      </c>
      <c r="AB255" s="309"/>
      <c r="AC255" s="294"/>
      <c r="AD255" s="294"/>
      <c r="AE255" s="294"/>
      <c r="AF255" s="294"/>
      <c r="AG255" s="294"/>
      <c r="AH255" s="294"/>
      <c r="AI255" s="294"/>
      <c r="AJ255" s="294"/>
      <c r="AK255" s="294"/>
      <c r="AL255" s="294"/>
      <c r="AM255" s="294"/>
      <c r="AN255" s="294"/>
      <c r="AO255" s="294"/>
      <c r="AP255" s="294"/>
      <c r="AQ255" s="294"/>
      <c r="AR255" s="294"/>
      <c r="AS255" s="294"/>
      <c r="AT255" s="294"/>
      <c r="AU255" s="294"/>
    </row>
    <row r="256" ht="19.5" customHeight="1">
      <c r="A256" s="271" t="s">
        <v>346</v>
      </c>
      <c r="B256" s="272">
        <v>214.399994</v>
      </c>
      <c r="C256" s="273">
        <v>225.880005</v>
      </c>
      <c r="D256" s="273">
        <v>212.240005</v>
      </c>
      <c r="E256" s="273">
        <v>219.070007</v>
      </c>
      <c r="F256" s="273">
        <v>213.722824</v>
      </c>
      <c r="G256" s="273">
        <v>5.85493E8</v>
      </c>
      <c r="H256" s="278" t="s">
        <v>346</v>
      </c>
      <c r="I256" s="273">
        <v>30.977501</v>
      </c>
      <c r="J256" s="273">
        <v>34.299999</v>
      </c>
      <c r="K256" s="273">
        <v>30.3375</v>
      </c>
      <c r="L256" s="273">
        <v>32.185001</v>
      </c>
      <c r="M256" s="273">
        <v>31.965462</v>
      </c>
      <c r="N256" s="273">
        <v>8.53928E7</v>
      </c>
      <c r="O256" s="273"/>
      <c r="P256" s="249">
        <f t="shared" si="26"/>
        <v>1260831.713</v>
      </c>
      <c r="Q256" s="249">
        <f>((Q255+R255)/2)*K256/K255</f>
        <v>748906.6711</v>
      </c>
      <c r="R256" s="249">
        <f>(Q255+R255)/2</f>
        <v>659543.955</v>
      </c>
      <c r="S256" s="249">
        <f t="shared" si="29"/>
        <v>-680553.8067</v>
      </c>
      <c r="T256" s="277"/>
      <c r="U256" s="252">
        <f t="shared" si="18"/>
        <v>2.821783743</v>
      </c>
      <c r="V256" s="249">
        <f t="shared" si="19"/>
        <v>1515744.396</v>
      </c>
      <c r="W256" s="249">
        <f t="shared" si="20"/>
        <v>835190.5891</v>
      </c>
      <c r="X256" s="249">
        <f t="shared" si="21"/>
        <v>2669282.339</v>
      </c>
      <c r="Y256" s="253">
        <f t="shared" si="22"/>
        <v>2.669282339</v>
      </c>
      <c r="Z256" s="323">
        <f t="shared" si="23"/>
        <v>1988728.532</v>
      </c>
      <c r="AA256" s="253">
        <f t="shared" si="24"/>
        <v>1.988728532</v>
      </c>
      <c r="AB256" s="309"/>
      <c r="AC256" s="294"/>
      <c r="AD256" s="294"/>
      <c r="AE256" s="294"/>
      <c r="AF256" s="294"/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  <c r="AU256" s="294"/>
    </row>
    <row r="257" ht="19.5" customHeight="1">
      <c r="A257" s="271" t="s">
        <v>347</v>
      </c>
      <c r="B257" s="272">
        <v>220.139999</v>
      </c>
      <c r="C257" s="273">
        <v>237.470001</v>
      </c>
      <c r="D257" s="273">
        <v>198.169998</v>
      </c>
      <c r="E257" s="273">
        <v>205.800003</v>
      </c>
      <c r="F257" s="273">
        <v>200.776718</v>
      </c>
      <c r="G257" s="273">
        <v>9.523923E8</v>
      </c>
      <c r="H257" s="278" t="s">
        <v>347</v>
      </c>
      <c r="I257" s="273">
        <v>32.509998</v>
      </c>
      <c r="J257" s="273">
        <v>37.759998</v>
      </c>
      <c r="K257" s="273">
        <v>26.0875</v>
      </c>
      <c r="L257" s="273">
        <v>28.395</v>
      </c>
      <c r="M257" s="273">
        <v>28.201315</v>
      </c>
      <c r="N257" s="273">
        <v>1.529848E8</v>
      </c>
      <c r="O257" s="273"/>
      <c r="P257" s="249">
        <f t="shared" si="26"/>
        <v>1177247.513</v>
      </c>
      <c r="Q257" s="249">
        <f t="shared" ref="Q257:Q267" si="141">Q256*K257/K256</f>
        <v>643991.8511</v>
      </c>
      <c r="R257" s="249">
        <f t="shared" ref="R257:R267" si="142">R256</f>
        <v>659543.955</v>
      </c>
      <c r="S257" s="249">
        <f t="shared" si="29"/>
        <v>-685056.1142</v>
      </c>
      <c r="T257" s="277"/>
      <c r="U257" s="252">
        <f t="shared" si="18"/>
        <v>2.681227756</v>
      </c>
      <c r="V257" s="249">
        <f t="shared" si="19"/>
        <v>1457235.456</v>
      </c>
      <c r="W257" s="249">
        <f t="shared" si="20"/>
        <v>772179.3416</v>
      </c>
      <c r="X257" s="249">
        <f t="shared" si="21"/>
        <v>2480783.319</v>
      </c>
      <c r="Y257" s="253">
        <f t="shared" si="22"/>
        <v>2.480783319</v>
      </c>
      <c r="Z257" s="323">
        <f t="shared" si="23"/>
        <v>1795727.205</v>
      </c>
      <c r="AA257" s="253">
        <f t="shared" si="24"/>
        <v>1.795727205</v>
      </c>
      <c r="AB257" s="309"/>
      <c r="AC257" s="294"/>
      <c r="AD257" s="294"/>
      <c r="AE257" s="294"/>
      <c r="AF257" s="294"/>
      <c r="AG257" s="294"/>
      <c r="AH257" s="294"/>
      <c r="AI257" s="294"/>
      <c r="AJ257" s="294"/>
      <c r="AK257" s="294"/>
      <c r="AL257" s="294"/>
      <c r="AM257" s="294"/>
      <c r="AN257" s="294"/>
      <c r="AO257" s="294"/>
      <c r="AP257" s="294"/>
      <c r="AQ257" s="294"/>
      <c r="AR257" s="294"/>
      <c r="AS257" s="294"/>
      <c r="AT257" s="294"/>
      <c r="AU257" s="294"/>
    </row>
    <row r="258" ht="19.5" customHeight="1">
      <c r="A258" s="271" t="s">
        <v>348</v>
      </c>
      <c r="B258" s="272">
        <v>208.880005</v>
      </c>
      <c r="C258" s="273">
        <v>219.610001</v>
      </c>
      <c r="D258" s="273">
        <v>164.929993</v>
      </c>
      <c r="E258" s="273">
        <v>190.399994</v>
      </c>
      <c r="F258" s="273">
        <v>185.752625</v>
      </c>
      <c r="G258" s="273">
        <v>2.1917757E9</v>
      </c>
      <c r="H258" s="278" t="s">
        <v>348</v>
      </c>
      <c r="I258" s="273">
        <v>28.9925</v>
      </c>
      <c r="J258" s="273">
        <v>31.9825</v>
      </c>
      <c r="K258" s="273">
        <v>17.0075</v>
      </c>
      <c r="L258" s="273">
        <v>22.395</v>
      </c>
      <c r="M258" s="273">
        <v>22.242237</v>
      </c>
      <c r="N258" s="273">
        <v>3.038252E8</v>
      </c>
      <c r="O258" s="273"/>
      <c r="P258" s="249">
        <f t="shared" si="26"/>
        <v>979782.1366</v>
      </c>
      <c r="Q258" s="249">
        <f t="shared" si="141"/>
        <v>419844.4239</v>
      </c>
      <c r="R258" s="249">
        <f t="shared" si="142"/>
        <v>659543.955</v>
      </c>
      <c r="S258" s="249">
        <f t="shared" si="29"/>
        <v>-689577.1813</v>
      </c>
      <c r="T258" s="277"/>
      <c r="U258" s="252">
        <f t="shared" si="18"/>
        <v>2.377291674</v>
      </c>
      <c r="V258" s="249">
        <f t="shared" si="19"/>
        <v>1319009.692</v>
      </c>
      <c r="W258" s="249">
        <f t="shared" si="20"/>
        <v>629432.5111</v>
      </c>
      <c r="X258" s="249">
        <f t="shared" si="21"/>
        <v>2059170.515</v>
      </c>
      <c r="Y258" s="253">
        <f t="shared" si="22"/>
        <v>2.059170515</v>
      </c>
      <c r="Z258" s="323">
        <f t="shared" si="23"/>
        <v>1369593.334</v>
      </c>
      <c r="AA258" s="253">
        <f t="shared" si="24"/>
        <v>1.369593334</v>
      </c>
      <c r="AB258" s="309"/>
      <c r="AC258" s="294"/>
      <c r="AD258" s="294"/>
      <c r="AE258" s="294"/>
      <c r="AF258" s="294"/>
      <c r="AG258" s="294"/>
      <c r="AH258" s="294"/>
      <c r="AI258" s="294"/>
      <c r="AJ258" s="294"/>
      <c r="AK258" s="294"/>
      <c r="AL258" s="294"/>
      <c r="AM258" s="294"/>
      <c r="AN258" s="294"/>
      <c r="AO258" s="294"/>
      <c r="AP258" s="294"/>
      <c r="AQ258" s="294"/>
      <c r="AR258" s="294"/>
      <c r="AS258" s="294"/>
      <c r="AT258" s="294"/>
      <c r="AU258" s="294"/>
    </row>
    <row r="259" ht="19.5" customHeight="1">
      <c r="A259" s="271" t="s">
        <v>349</v>
      </c>
      <c r="B259" s="272">
        <v>184.770004</v>
      </c>
      <c r="C259" s="273">
        <v>220.039993</v>
      </c>
      <c r="D259" s="273">
        <v>180.860001</v>
      </c>
      <c r="E259" s="273">
        <v>218.910004</v>
      </c>
      <c r="F259" s="273">
        <v>214.021866</v>
      </c>
      <c r="G259" s="273">
        <v>1.0920712E9</v>
      </c>
      <c r="H259" s="278" t="s">
        <v>349</v>
      </c>
      <c r="I259" s="273">
        <v>21.105</v>
      </c>
      <c r="J259" s="273">
        <v>29.4625</v>
      </c>
      <c r="K259" s="273">
        <v>20.1875</v>
      </c>
      <c r="L259" s="273">
        <v>29.245001</v>
      </c>
      <c r="M259" s="273">
        <v>29.048622</v>
      </c>
      <c r="N259" s="273">
        <v>1.815044E8</v>
      </c>
      <c r="O259" s="273"/>
      <c r="P259" s="249">
        <f t="shared" si="26"/>
        <v>1074415.848</v>
      </c>
      <c r="Q259" s="249">
        <f t="shared" si="141"/>
        <v>498345.3951</v>
      </c>
      <c r="R259" s="249">
        <f t="shared" si="142"/>
        <v>659543.955</v>
      </c>
      <c r="S259" s="249">
        <f t="shared" si="29"/>
        <v>-694117.0863</v>
      </c>
      <c r="T259" s="277"/>
      <c r="U259" s="252">
        <f t="shared" si="18"/>
        <v>2.4980797</v>
      </c>
      <c r="V259" s="249">
        <f t="shared" si="19"/>
        <v>1385253.29</v>
      </c>
      <c r="W259" s="249">
        <f t="shared" si="20"/>
        <v>691136.2038</v>
      </c>
      <c r="X259" s="249">
        <f t="shared" si="21"/>
        <v>2232305.198</v>
      </c>
      <c r="Y259" s="253">
        <f t="shared" si="22"/>
        <v>2.232305198</v>
      </c>
      <c r="Z259" s="323">
        <f t="shared" si="23"/>
        <v>1538188.111</v>
      </c>
      <c r="AA259" s="253">
        <f t="shared" si="24"/>
        <v>1.538188111</v>
      </c>
      <c r="AB259" s="309"/>
      <c r="AC259" s="294"/>
      <c r="AD259" s="294"/>
      <c r="AE259" s="294"/>
      <c r="AF259" s="294"/>
      <c r="AG259" s="294"/>
      <c r="AH259" s="294"/>
      <c r="AI259" s="294"/>
      <c r="AJ259" s="294"/>
      <c r="AK259" s="294"/>
      <c r="AL259" s="294"/>
      <c r="AM259" s="294"/>
      <c r="AN259" s="294"/>
      <c r="AO259" s="294"/>
      <c r="AP259" s="294"/>
      <c r="AQ259" s="294"/>
      <c r="AR259" s="294"/>
      <c r="AS259" s="294"/>
      <c r="AT259" s="294"/>
      <c r="AU259" s="294"/>
    </row>
    <row r="260" ht="19.5" customHeight="1">
      <c r="A260" s="271" t="s">
        <v>350</v>
      </c>
      <c r="B260" s="272">
        <v>214.5</v>
      </c>
      <c r="C260" s="273">
        <v>233.600006</v>
      </c>
      <c r="D260" s="273">
        <v>211.119995</v>
      </c>
      <c r="E260" s="273">
        <v>233.360001</v>
      </c>
      <c r="F260" s="273">
        <v>228.149216</v>
      </c>
      <c r="G260" s="273">
        <v>8.46592E8</v>
      </c>
      <c r="H260" s="278" t="s">
        <v>350</v>
      </c>
      <c r="I260" s="273">
        <v>27.985001</v>
      </c>
      <c r="J260" s="273">
        <v>33.047501</v>
      </c>
      <c r="K260" s="273">
        <v>27.09</v>
      </c>
      <c r="L260" s="273">
        <v>32.8675</v>
      </c>
      <c r="M260" s="273">
        <v>32.646797</v>
      </c>
      <c r="N260" s="273">
        <v>1.388456E8</v>
      </c>
      <c r="O260" s="273"/>
      <c r="P260" s="249">
        <f t="shared" si="26"/>
        <v>1254178.188</v>
      </c>
      <c r="Q260" s="249">
        <f t="shared" si="141"/>
        <v>668739.4057</v>
      </c>
      <c r="R260" s="249">
        <f t="shared" si="142"/>
        <v>659543.955</v>
      </c>
      <c r="S260" s="249">
        <f t="shared" si="29"/>
        <v>-698675.9075</v>
      </c>
      <c r="T260" s="277"/>
      <c r="U260" s="252">
        <f t="shared" si="18"/>
        <v>2.739069893</v>
      </c>
      <c r="V260" s="249">
        <f t="shared" si="19"/>
        <v>1511086.928</v>
      </c>
      <c r="W260" s="249">
        <f t="shared" si="20"/>
        <v>812411.021</v>
      </c>
      <c r="X260" s="249">
        <f t="shared" si="21"/>
        <v>2582461.549</v>
      </c>
      <c r="Y260" s="253">
        <f t="shared" si="22"/>
        <v>2.582461549</v>
      </c>
      <c r="Z260" s="323">
        <f t="shared" si="23"/>
        <v>1883785.641</v>
      </c>
      <c r="AA260" s="253">
        <f t="shared" si="24"/>
        <v>1.883785641</v>
      </c>
      <c r="AB260" s="309"/>
      <c r="AC260" s="294"/>
      <c r="AD260" s="294"/>
      <c r="AE260" s="294"/>
      <c r="AF260" s="294"/>
      <c r="AG260" s="294"/>
      <c r="AH260" s="294"/>
      <c r="AI260" s="294"/>
      <c r="AJ260" s="294"/>
      <c r="AK260" s="294"/>
      <c r="AL260" s="294"/>
      <c r="AM260" s="294"/>
      <c r="AN260" s="294"/>
      <c r="AO260" s="294"/>
      <c r="AP260" s="294"/>
      <c r="AQ260" s="294"/>
      <c r="AR260" s="294"/>
      <c r="AS260" s="294"/>
      <c r="AT260" s="294"/>
      <c r="AU260" s="294"/>
    </row>
    <row r="261" ht="19.5" customHeight="1">
      <c r="A261" s="271" t="s">
        <v>351</v>
      </c>
      <c r="B261" s="272">
        <v>232.460007</v>
      </c>
      <c r="C261" s="273">
        <v>251.149994</v>
      </c>
      <c r="D261" s="273">
        <v>231.470001</v>
      </c>
      <c r="E261" s="273">
        <v>247.600006</v>
      </c>
      <c r="F261" s="273">
        <v>242.071228</v>
      </c>
      <c r="G261" s="273">
        <v>9.283604E8</v>
      </c>
      <c r="H261" s="278" t="s">
        <v>351</v>
      </c>
      <c r="I261" s="273">
        <v>32.709999</v>
      </c>
      <c r="J261" s="273">
        <v>38.130001</v>
      </c>
      <c r="K261" s="273">
        <v>32.307499</v>
      </c>
      <c r="L261" s="273">
        <v>36.922501</v>
      </c>
      <c r="M261" s="273">
        <v>36.674572</v>
      </c>
      <c r="N261" s="273">
        <v>1.447896E8</v>
      </c>
      <c r="O261" s="273"/>
      <c r="P261" s="249">
        <f t="shared" si="26"/>
        <v>1375069.313</v>
      </c>
      <c r="Q261" s="249">
        <f t="shared" si="141"/>
        <v>797537.7512</v>
      </c>
      <c r="R261" s="249">
        <f t="shared" si="142"/>
        <v>659543.955</v>
      </c>
      <c r="S261" s="249">
        <f t="shared" si="29"/>
        <v>-703253.7237</v>
      </c>
      <c r="T261" s="277"/>
      <c r="U261" s="252">
        <f t="shared" si="18"/>
        <v>2.893142545</v>
      </c>
      <c r="V261" s="249">
        <f t="shared" si="19"/>
        <v>1595710.716</v>
      </c>
      <c r="W261" s="249">
        <f t="shared" si="20"/>
        <v>892456.9921</v>
      </c>
      <c r="X261" s="249">
        <f t="shared" si="21"/>
        <v>2832151.019</v>
      </c>
      <c r="Y261" s="253">
        <f t="shared" si="22"/>
        <v>2.832151019</v>
      </c>
      <c r="Z261" s="323">
        <f t="shared" si="23"/>
        <v>2128897.295</v>
      </c>
      <c r="AA261" s="253">
        <f t="shared" si="24"/>
        <v>2.128897295</v>
      </c>
      <c r="AB261" s="309"/>
      <c r="AC261" s="294"/>
      <c r="AD261" s="294"/>
      <c r="AE261" s="294"/>
      <c r="AF261" s="294"/>
      <c r="AG261" s="294"/>
      <c r="AH261" s="294"/>
      <c r="AI261" s="294"/>
      <c r="AJ261" s="294"/>
      <c r="AK261" s="294"/>
      <c r="AL261" s="294"/>
      <c r="AM261" s="294"/>
      <c r="AN261" s="294"/>
      <c r="AO261" s="294"/>
      <c r="AP261" s="294"/>
      <c r="AQ261" s="294"/>
      <c r="AR261" s="294"/>
      <c r="AS261" s="294"/>
      <c r="AT261" s="294"/>
      <c r="AU261" s="294"/>
    </row>
    <row r="262" ht="19.5" customHeight="1">
      <c r="A262" s="271" t="s">
        <v>352</v>
      </c>
      <c r="B262" s="272">
        <v>247.639999</v>
      </c>
      <c r="C262" s="273">
        <v>269.790009</v>
      </c>
      <c r="D262" s="273">
        <v>247.080002</v>
      </c>
      <c r="E262" s="273">
        <v>265.790009</v>
      </c>
      <c r="F262" s="273">
        <v>260.306946</v>
      </c>
      <c r="G262" s="273">
        <v>9.249351E8</v>
      </c>
      <c r="H262" s="278" t="s">
        <v>352</v>
      </c>
      <c r="I262" s="273">
        <v>37.009998</v>
      </c>
      <c r="J262" s="273">
        <v>43.845001</v>
      </c>
      <c r="K262" s="273">
        <v>36.849998</v>
      </c>
      <c r="L262" s="273">
        <v>42.419998</v>
      </c>
      <c r="M262" s="273">
        <v>42.135147</v>
      </c>
      <c r="N262" s="273">
        <v>1.221412E8</v>
      </c>
      <c r="O262" s="273"/>
      <c r="P262" s="249">
        <f t="shared" si="26"/>
        <v>1467801.992</v>
      </c>
      <c r="Q262" s="249">
        <f t="shared" si="141"/>
        <v>909673.1548</v>
      </c>
      <c r="R262" s="249">
        <f t="shared" si="142"/>
        <v>659543.955</v>
      </c>
      <c r="S262" s="249">
        <f t="shared" si="29"/>
        <v>-707850.6142</v>
      </c>
      <c r="T262" s="277"/>
      <c r="U262" s="252">
        <f t="shared" si="18"/>
        <v>3.005360035</v>
      </c>
      <c r="V262" s="249">
        <f t="shared" si="19"/>
        <v>1660623.591</v>
      </c>
      <c r="W262" s="249">
        <f t="shared" si="20"/>
        <v>952772.977</v>
      </c>
      <c r="X262" s="249">
        <f t="shared" si="21"/>
        <v>3037019.102</v>
      </c>
      <c r="Y262" s="253">
        <f t="shared" si="22"/>
        <v>3.037019102</v>
      </c>
      <c r="Z262" s="323">
        <f t="shared" si="23"/>
        <v>2329168.488</v>
      </c>
      <c r="AA262" s="253">
        <f t="shared" si="24"/>
        <v>2.329168488</v>
      </c>
      <c r="AB262" s="309"/>
      <c r="AC262" s="294"/>
      <c r="AD262" s="294"/>
      <c r="AE262" s="294"/>
      <c r="AF262" s="294"/>
      <c r="AG262" s="294"/>
      <c r="AH262" s="294"/>
      <c r="AI262" s="294"/>
      <c r="AJ262" s="294"/>
      <c r="AK262" s="294"/>
      <c r="AL262" s="294"/>
      <c r="AM262" s="294"/>
      <c r="AN262" s="294"/>
      <c r="AO262" s="294"/>
      <c r="AP262" s="294"/>
      <c r="AQ262" s="294"/>
      <c r="AR262" s="294"/>
      <c r="AS262" s="294"/>
      <c r="AT262" s="294"/>
      <c r="AU262" s="294"/>
    </row>
    <row r="263" ht="19.5" customHeight="1">
      <c r="A263" s="271" t="s">
        <v>353</v>
      </c>
      <c r="B263" s="272">
        <v>268.0</v>
      </c>
      <c r="C263" s="273">
        <v>296.75</v>
      </c>
      <c r="D263" s="273">
        <v>264.630005</v>
      </c>
      <c r="E263" s="273">
        <v>294.880005</v>
      </c>
      <c r="F263" s="273">
        <v>288.796844</v>
      </c>
      <c r="G263" s="273">
        <v>7.014146E8</v>
      </c>
      <c r="H263" s="278" t="s">
        <v>353</v>
      </c>
      <c r="I263" s="273">
        <v>43.137501</v>
      </c>
      <c r="J263" s="273">
        <v>52.674999</v>
      </c>
      <c r="K263" s="273">
        <v>41.987499</v>
      </c>
      <c r="L263" s="273">
        <v>52.080002</v>
      </c>
      <c r="M263" s="273">
        <v>51.730289</v>
      </c>
      <c r="N263" s="273">
        <v>7.4779E7</v>
      </c>
      <c r="O263" s="273"/>
      <c r="P263" s="249">
        <f t="shared" si="26"/>
        <v>1572059.436</v>
      </c>
      <c r="Q263" s="249">
        <f t="shared" si="141"/>
        <v>1036496.682</v>
      </c>
      <c r="R263" s="249">
        <f t="shared" si="142"/>
        <v>659543.955</v>
      </c>
      <c r="S263" s="249">
        <f t="shared" si="29"/>
        <v>-712466.6585</v>
      </c>
      <c r="T263" s="277"/>
      <c r="U263" s="252">
        <f t="shared" si="18"/>
        <v>3.132221507</v>
      </c>
      <c r="V263" s="249">
        <f t="shared" si="19"/>
        <v>1733603.802</v>
      </c>
      <c r="W263" s="249">
        <f t="shared" si="20"/>
        <v>1021137.143</v>
      </c>
      <c r="X263" s="249">
        <f t="shared" si="21"/>
        <v>3268100.073</v>
      </c>
      <c r="Y263" s="253">
        <f t="shared" si="22"/>
        <v>3.268100073</v>
      </c>
      <c r="Z263" s="323">
        <f t="shared" si="23"/>
        <v>2555633.415</v>
      </c>
      <c r="AA263" s="253">
        <f t="shared" si="24"/>
        <v>2.555633415</v>
      </c>
      <c r="AB263" s="309"/>
      <c r="AC263" s="294"/>
      <c r="AD263" s="294"/>
      <c r="AE263" s="294"/>
      <c r="AF263" s="294"/>
      <c r="AG263" s="294"/>
      <c r="AH263" s="294"/>
      <c r="AI263" s="294"/>
      <c r="AJ263" s="294"/>
      <c r="AK263" s="294"/>
      <c r="AL263" s="294"/>
      <c r="AM263" s="294"/>
      <c r="AN263" s="294"/>
      <c r="AO263" s="294"/>
      <c r="AP263" s="294"/>
      <c r="AQ263" s="294"/>
      <c r="AR263" s="294"/>
      <c r="AS263" s="294"/>
      <c r="AT263" s="294"/>
      <c r="AU263" s="294"/>
    </row>
    <row r="264" ht="19.5" customHeight="1">
      <c r="A264" s="271" t="s">
        <v>354</v>
      </c>
      <c r="B264" s="272">
        <v>297.619995</v>
      </c>
      <c r="C264" s="273">
        <v>303.5</v>
      </c>
      <c r="D264" s="273">
        <v>260.109985</v>
      </c>
      <c r="E264" s="273">
        <v>277.839996</v>
      </c>
      <c r="F264" s="273">
        <v>272.108307</v>
      </c>
      <c r="G264" s="273">
        <v>1.3253743E9</v>
      </c>
      <c r="H264" s="278" t="s">
        <v>354</v>
      </c>
      <c r="I264" s="273">
        <v>52.994999</v>
      </c>
      <c r="J264" s="273">
        <v>55.014999</v>
      </c>
      <c r="K264" s="273">
        <v>40.189999</v>
      </c>
      <c r="L264" s="273">
        <v>45.825001</v>
      </c>
      <c r="M264" s="273">
        <v>45.517292</v>
      </c>
      <c r="N264" s="273">
        <v>1.356276E8</v>
      </c>
      <c r="O264" s="273"/>
      <c r="P264" s="249">
        <f t="shared" si="26"/>
        <v>1545207.832</v>
      </c>
      <c r="Q264" s="249">
        <f t="shared" si="141"/>
        <v>992123.8851</v>
      </c>
      <c r="R264" s="249">
        <f t="shared" si="142"/>
        <v>659543.955</v>
      </c>
      <c r="S264" s="249">
        <f t="shared" si="29"/>
        <v>-717101.9362</v>
      </c>
      <c r="T264" s="277"/>
      <c r="U264" s="252">
        <f t="shared" si="18"/>
        <v>3.074530517</v>
      </c>
      <c r="V264" s="249">
        <f t="shared" si="19"/>
        <v>1714807.679</v>
      </c>
      <c r="W264" s="249">
        <f t="shared" si="20"/>
        <v>997705.7427</v>
      </c>
      <c r="X264" s="249">
        <f t="shared" si="21"/>
        <v>3196875.672</v>
      </c>
      <c r="Y264" s="253">
        <f t="shared" si="22"/>
        <v>3.196875672</v>
      </c>
      <c r="Z264" s="323">
        <f t="shared" si="23"/>
        <v>2479773.735</v>
      </c>
      <c r="AA264" s="253">
        <f t="shared" si="24"/>
        <v>2.479773735</v>
      </c>
      <c r="AB264" s="309"/>
      <c r="AC264" s="294"/>
      <c r="AD264" s="294"/>
      <c r="AE264" s="294"/>
      <c r="AF264" s="294"/>
      <c r="AG264" s="294"/>
      <c r="AH264" s="294"/>
      <c r="AI264" s="294"/>
      <c r="AJ264" s="294"/>
      <c r="AK264" s="294"/>
      <c r="AL264" s="294"/>
      <c r="AM264" s="294"/>
      <c r="AN264" s="294"/>
      <c r="AO264" s="294"/>
      <c r="AP264" s="294"/>
      <c r="AQ264" s="294"/>
      <c r="AR264" s="294"/>
      <c r="AS264" s="294"/>
      <c r="AT264" s="294"/>
      <c r="AU264" s="294"/>
    </row>
    <row r="265" ht="19.5" customHeight="1">
      <c r="A265" s="271" t="s">
        <v>355</v>
      </c>
      <c r="B265" s="272">
        <v>281.790009</v>
      </c>
      <c r="C265" s="273">
        <v>297.459991</v>
      </c>
      <c r="D265" s="273">
        <v>267.070007</v>
      </c>
      <c r="E265" s="273">
        <v>269.380005</v>
      </c>
      <c r="F265" s="273">
        <v>263.822876</v>
      </c>
      <c r="G265" s="273">
        <v>9.368265E8</v>
      </c>
      <c r="H265" s="278" t="s">
        <v>355</v>
      </c>
      <c r="I265" s="273">
        <v>47.055</v>
      </c>
      <c r="J265" s="273">
        <v>52.200001</v>
      </c>
      <c r="K265" s="273">
        <v>41.904999</v>
      </c>
      <c r="L265" s="273">
        <v>42.75</v>
      </c>
      <c r="M265" s="273">
        <v>42.462936</v>
      </c>
      <c r="N265" s="273">
        <v>1.13851E8</v>
      </c>
      <c r="O265" s="273"/>
      <c r="P265" s="249">
        <f t="shared" si="26"/>
        <v>1586554.497</v>
      </c>
      <c r="Q265" s="249">
        <f t="shared" si="141"/>
        <v>1034460.101</v>
      </c>
      <c r="R265" s="249">
        <f t="shared" si="142"/>
        <v>659543.955</v>
      </c>
      <c r="S265" s="249">
        <f t="shared" si="29"/>
        <v>-721756.5276</v>
      </c>
      <c r="T265" s="277"/>
      <c r="U265" s="252">
        <f t="shared" si="18"/>
        <v>3.111989107</v>
      </c>
      <c r="V265" s="249">
        <f t="shared" si="19"/>
        <v>1743750.345</v>
      </c>
      <c r="W265" s="249">
        <f t="shared" si="20"/>
        <v>1021993.817</v>
      </c>
      <c r="X265" s="249">
        <f t="shared" si="21"/>
        <v>3280558.553</v>
      </c>
      <c r="Y265" s="253">
        <f t="shared" si="22"/>
        <v>3.280558553</v>
      </c>
      <c r="Z265" s="323">
        <f t="shared" si="23"/>
        <v>2558802.025</v>
      </c>
      <c r="AA265" s="253">
        <f t="shared" si="24"/>
        <v>2.558802025</v>
      </c>
      <c r="AB265" s="309"/>
      <c r="AC265" s="294"/>
      <c r="AD265" s="294"/>
      <c r="AE265" s="294"/>
      <c r="AF265" s="294"/>
      <c r="AG265" s="294"/>
      <c r="AH265" s="294"/>
      <c r="AI265" s="294"/>
      <c r="AJ265" s="294"/>
      <c r="AK265" s="294"/>
      <c r="AL265" s="294"/>
      <c r="AM265" s="294"/>
      <c r="AN265" s="294"/>
      <c r="AO265" s="294"/>
      <c r="AP265" s="294"/>
      <c r="AQ265" s="294"/>
      <c r="AR265" s="294"/>
      <c r="AS265" s="294"/>
      <c r="AT265" s="294"/>
      <c r="AU265" s="294"/>
    </row>
    <row r="266" ht="19.5" customHeight="1">
      <c r="A266" s="271" t="s">
        <v>356</v>
      </c>
      <c r="B266" s="272">
        <v>271.850006</v>
      </c>
      <c r="C266" s="273">
        <v>300.170013</v>
      </c>
      <c r="D266" s="273">
        <v>266.970001</v>
      </c>
      <c r="E266" s="273">
        <v>299.619995</v>
      </c>
      <c r="F266" s="273">
        <v>293.438995</v>
      </c>
      <c r="G266" s="273">
        <v>7.516458E8</v>
      </c>
      <c r="H266" s="278" t="s">
        <v>356</v>
      </c>
      <c r="I266" s="273">
        <v>43.400002</v>
      </c>
      <c r="J266" s="273">
        <v>52.66</v>
      </c>
      <c r="K266" s="273">
        <v>41.900002</v>
      </c>
      <c r="L266" s="273">
        <v>52.404999</v>
      </c>
      <c r="M266" s="273">
        <v>52.053104</v>
      </c>
      <c r="N266" s="273">
        <v>7.03196E7</v>
      </c>
      <c r="O266" s="273"/>
      <c r="P266" s="249">
        <f t="shared" si="26"/>
        <v>1585960.402</v>
      </c>
      <c r="Q266" s="249">
        <f t="shared" si="141"/>
        <v>1034336.746</v>
      </c>
      <c r="R266" s="249">
        <f t="shared" si="142"/>
        <v>659543.955</v>
      </c>
      <c r="S266" s="249">
        <f t="shared" si="29"/>
        <v>-726430.5131</v>
      </c>
      <c r="T266" s="277"/>
      <c r="U266" s="252">
        <f t="shared" si="18"/>
        <v>3.091148178</v>
      </c>
      <c r="V266" s="249">
        <f t="shared" si="19"/>
        <v>1743334.478</v>
      </c>
      <c r="W266" s="249">
        <f t="shared" si="20"/>
        <v>1016903.965</v>
      </c>
      <c r="X266" s="249">
        <f t="shared" si="21"/>
        <v>3279841.102</v>
      </c>
      <c r="Y266" s="253">
        <f t="shared" si="22"/>
        <v>3.279841102</v>
      </c>
      <c r="Z266" s="323">
        <f t="shared" si="23"/>
        <v>2553410.589</v>
      </c>
      <c r="AA266" s="253">
        <f t="shared" si="24"/>
        <v>2.553410589</v>
      </c>
      <c r="AB266" s="309"/>
      <c r="AC266" s="294"/>
      <c r="AD266" s="294"/>
      <c r="AE266" s="294"/>
      <c r="AF266" s="294"/>
      <c r="AG266" s="294"/>
      <c r="AH266" s="294"/>
      <c r="AI266" s="294"/>
      <c r="AJ266" s="294"/>
      <c r="AK266" s="294"/>
      <c r="AL266" s="294"/>
      <c r="AM266" s="294"/>
      <c r="AN266" s="294"/>
      <c r="AO266" s="294"/>
      <c r="AP266" s="294"/>
      <c r="AQ266" s="294"/>
      <c r="AR266" s="294"/>
      <c r="AS266" s="294"/>
      <c r="AT266" s="294"/>
      <c r="AU266" s="294"/>
    </row>
    <row r="267" ht="19.5" customHeight="1">
      <c r="A267" s="271" t="s">
        <v>357</v>
      </c>
      <c r="B267" s="326">
        <v>301.970001</v>
      </c>
      <c r="C267" s="327">
        <v>314.690002</v>
      </c>
      <c r="D267" s="327">
        <v>298.089996</v>
      </c>
      <c r="E267" s="327">
        <v>313.73999</v>
      </c>
      <c r="F267" s="327">
        <v>307.267731</v>
      </c>
      <c r="G267" s="327">
        <v>5.698706E8</v>
      </c>
      <c r="H267" s="329" t="s">
        <v>357</v>
      </c>
      <c r="I267" s="327">
        <v>53.255001</v>
      </c>
      <c r="J267" s="327">
        <v>57.959999</v>
      </c>
      <c r="K267" s="327">
        <v>51.880001</v>
      </c>
      <c r="L267" s="327">
        <v>57.555</v>
      </c>
      <c r="M267" s="327">
        <v>57.168526</v>
      </c>
      <c r="N267" s="327">
        <v>5.61828E7</v>
      </c>
      <c r="O267" s="327"/>
      <c r="P267" s="249">
        <f t="shared" si="26"/>
        <v>1770831.659</v>
      </c>
      <c r="Q267" s="249">
        <f t="shared" si="141"/>
        <v>1280701.404</v>
      </c>
      <c r="R267" s="249">
        <f t="shared" si="142"/>
        <v>659543.955</v>
      </c>
      <c r="S267" s="249">
        <f t="shared" si="29"/>
        <v>-731123.9736</v>
      </c>
      <c r="T267" s="328">
        <f>(P267-P255)/P255</f>
        <v>0.49621042</v>
      </c>
      <c r="U267" s="252">
        <f t="shared" si="18"/>
        <v>3.324163483</v>
      </c>
      <c r="V267" s="249">
        <f t="shared" si="19"/>
        <v>1872744.358</v>
      </c>
      <c r="W267" s="249">
        <f t="shared" si="20"/>
        <v>1141620.385</v>
      </c>
      <c r="X267" s="249">
        <f t="shared" si="21"/>
        <v>3711077.018</v>
      </c>
      <c r="Y267" s="253">
        <f t="shared" si="22"/>
        <v>3.711077018</v>
      </c>
      <c r="Z267" s="323">
        <f t="shared" si="23"/>
        <v>2979953.045</v>
      </c>
      <c r="AA267" s="253">
        <f t="shared" si="24"/>
        <v>2.979953045</v>
      </c>
      <c r="AB267" s="309"/>
      <c r="AC267" s="294"/>
      <c r="AD267" s="294"/>
      <c r="AE267" s="294"/>
      <c r="AF267" s="294"/>
      <c r="AG267" s="294"/>
      <c r="AH267" s="294"/>
      <c r="AI267" s="294"/>
      <c r="AJ267" s="294"/>
      <c r="AK267" s="294"/>
      <c r="AL267" s="294"/>
      <c r="AM267" s="294"/>
      <c r="AN267" s="294"/>
      <c r="AO267" s="294"/>
      <c r="AP267" s="294"/>
      <c r="AQ267" s="294"/>
      <c r="AR267" s="294"/>
      <c r="AS267" s="294"/>
      <c r="AT267" s="294"/>
      <c r="AU267" s="294"/>
    </row>
    <row r="268" ht="19.5" customHeight="1">
      <c r="A268" s="271" t="s">
        <v>358</v>
      </c>
      <c r="B268" s="272">
        <v>315.109985</v>
      </c>
      <c r="C268" s="273">
        <v>330.320007</v>
      </c>
      <c r="D268" s="273">
        <v>305.179993</v>
      </c>
      <c r="E268" s="273">
        <v>314.559998</v>
      </c>
      <c r="F268" s="273">
        <v>308.629242</v>
      </c>
      <c r="G268" s="273">
        <v>6.55263E8</v>
      </c>
      <c r="H268" s="278" t="s">
        <v>358</v>
      </c>
      <c r="I268" s="273">
        <v>58.110001</v>
      </c>
      <c r="J268" s="273">
        <v>63.605</v>
      </c>
      <c r="K268" s="273">
        <v>54.48</v>
      </c>
      <c r="L268" s="273">
        <v>57.685001</v>
      </c>
      <c r="M268" s="273">
        <v>57.297649</v>
      </c>
      <c r="N268" s="273">
        <v>7.81004E7</v>
      </c>
      <c r="O268" s="273"/>
      <c r="P268" s="249">
        <f t="shared" si="26"/>
        <v>1812950.453</v>
      </c>
      <c r="Q268" s="249">
        <f>((Q267+R267)/2)*K268/K267</f>
        <v>1018740.99</v>
      </c>
      <c r="R268" s="249">
        <f>(Q267+R267)/2</f>
        <v>970122.6795</v>
      </c>
      <c r="S268" s="249">
        <f t="shared" si="29"/>
        <v>-735836.9902</v>
      </c>
      <c r="T268" s="277"/>
      <c r="U268" s="252">
        <f t="shared" si="18"/>
        <v>3.782187047</v>
      </c>
      <c r="V268" s="249">
        <f t="shared" si="19"/>
        <v>2200383.09</v>
      </c>
      <c r="W268" s="249">
        <f t="shared" si="20"/>
        <v>1464546.1</v>
      </c>
      <c r="X268" s="249">
        <f t="shared" si="21"/>
        <v>3801814.123</v>
      </c>
      <c r="Y268" s="253">
        <f t="shared" si="22"/>
        <v>3.801814123</v>
      </c>
      <c r="Z268" s="323">
        <f t="shared" si="23"/>
        <v>3065977.133</v>
      </c>
      <c r="AA268" s="253">
        <f t="shared" si="24"/>
        <v>3.065977133</v>
      </c>
      <c r="AB268" s="309"/>
      <c r="AC268" s="294"/>
      <c r="AD268" s="294"/>
      <c r="AE268" s="294"/>
      <c r="AF268" s="294"/>
      <c r="AG268" s="294"/>
      <c r="AH268" s="294"/>
      <c r="AI268" s="294"/>
      <c r="AJ268" s="294"/>
      <c r="AK268" s="294"/>
      <c r="AL268" s="294"/>
      <c r="AM268" s="294"/>
      <c r="AN268" s="294"/>
      <c r="AO268" s="294"/>
      <c r="AP268" s="294"/>
      <c r="AQ268" s="294"/>
      <c r="AR268" s="294"/>
      <c r="AS268" s="294"/>
      <c r="AT268" s="294"/>
      <c r="AU268" s="294"/>
    </row>
    <row r="269" ht="19.5" customHeight="1">
      <c r="A269" s="271" t="s">
        <v>359</v>
      </c>
      <c r="B269" s="272">
        <v>318.109985</v>
      </c>
      <c r="C269" s="273">
        <v>338.190002</v>
      </c>
      <c r="D269" s="273">
        <v>310.880005</v>
      </c>
      <c r="E269" s="273">
        <v>314.140015</v>
      </c>
      <c r="F269" s="273">
        <v>308.217194</v>
      </c>
      <c r="G269" s="273">
        <v>7.954686E8</v>
      </c>
      <c r="H269" s="278" t="s">
        <v>359</v>
      </c>
      <c r="I269" s="273">
        <v>58.939999</v>
      </c>
      <c r="J269" s="273">
        <v>66.480003</v>
      </c>
      <c r="K269" s="273">
        <v>56.044998</v>
      </c>
      <c r="L269" s="273">
        <v>57.27</v>
      </c>
      <c r="M269" s="273">
        <v>56.885437</v>
      </c>
      <c r="N269" s="273">
        <v>7.47164E7</v>
      </c>
      <c r="O269" s="273"/>
      <c r="P269" s="249">
        <f t="shared" si="26"/>
        <v>1846811.911</v>
      </c>
      <c r="Q269" s="249">
        <f t="shared" ref="Q269:Q279" si="143">Q268*K269/K268</f>
        <v>1048005.447</v>
      </c>
      <c r="R269" s="249">
        <f t="shared" ref="R269:R279" si="144">R268</f>
        <v>970122.6795</v>
      </c>
      <c r="S269" s="249">
        <f t="shared" si="29"/>
        <v>-740569.6443</v>
      </c>
      <c r="T269" s="277"/>
      <c r="U269" s="252">
        <f t="shared" si="18"/>
        <v>3.803740286</v>
      </c>
      <c r="V269" s="249">
        <f t="shared" si="19"/>
        <v>2224086.11</v>
      </c>
      <c r="W269" s="249">
        <f t="shared" si="20"/>
        <v>1483516.466</v>
      </c>
      <c r="X269" s="249">
        <f t="shared" si="21"/>
        <v>3864940.037</v>
      </c>
      <c r="Y269" s="253">
        <f t="shared" si="22"/>
        <v>3.864940037</v>
      </c>
      <c r="Z269" s="323">
        <f t="shared" si="23"/>
        <v>3124370.393</v>
      </c>
      <c r="AA269" s="253">
        <f t="shared" si="24"/>
        <v>3.124370393</v>
      </c>
      <c r="AB269" s="309"/>
      <c r="AC269" s="294"/>
      <c r="AD269" s="294"/>
      <c r="AE269" s="294"/>
      <c r="AF269" s="294"/>
      <c r="AG269" s="294"/>
      <c r="AH269" s="294"/>
      <c r="AI269" s="294"/>
      <c r="AJ269" s="294"/>
      <c r="AK269" s="294"/>
      <c r="AL269" s="294"/>
      <c r="AM269" s="294"/>
      <c r="AN269" s="294"/>
      <c r="AO269" s="294"/>
      <c r="AP269" s="294"/>
      <c r="AQ269" s="294"/>
      <c r="AR269" s="294"/>
      <c r="AS269" s="294"/>
      <c r="AT269" s="294"/>
      <c r="AU269" s="294"/>
    </row>
    <row r="270" ht="19.5" customHeight="1">
      <c r="A270" s="271" t="s">
        <v>360</v>
      </c>
      <c r="B270" s="272">
        <v>319.269989</v>
      </c>
      <c r="C270" s="273">
        <v>324.329987</v>
      </c>
      <c r="D270" s="273">
        <v>297.450012</v>
      </c>
      <c r="E270" s="273">
        <v>319.130005</v>
      </c>
      <c r="F270" s="273">
        <v>313.113098</v>
      </c>
      <c r="G270" s="273">
        <v>1.6211736E9</v>
      </c>
      <c r="H270" s="278" t="s">
        <v>360</v>
      </c>
      <c r="I270" s="273">
        <v>59.115002</v>
      </c>
      <c r="J270" s="273">
        <v>60.919998</v>
      </c>
      <c r="K270" s="273">
        <v>51.200001</v>
      </c>
      <c r="L270" s="273">
        <v>58.595001</v>
      </c>
      <c r="M270" s="273">
        <v>58.201542</v>
      </c>
      <c r="N270" s="273">
        <v>1.168626E8</v>
      </c>
      <c r="O270" s="273"/>
      <c r="P270" s="249">
        <f t="shared" si="26"/>
        <v>1767029.774</v>
      </c>
      <c r="Q270" s="249">
        <f t="shared" si="143"/>
        <v>957407.1165</v>
      </c>
      <c r="R270" s="249">
        <f t="shared" si="144"/>
        <v>970122.6795</v>
      </c>
      <c r="S270" s="249">
        <f t="shared" si="29"/>
        <v>-745322.0178</v>
      </c>
      <c r="T270" s="277"/>
      <c r="U270" s="252">
        <f t="shared" si="18"/>
        <v>3.672442767</v>
      </c>
      <c r="V270" s="249">
        <f t="shared" si="19"/>
        <v>2168238.614</v>
      </c>
      <c r="W270" s="249">
        <f t="shared" si="20"/>
        <v>1422916.597</v>
      </c>
      <c r="X270" s="249">
        <f t="shared" si="21"/>
        <v>3694559.57</v>
      </c>
      <c r="Y270" s="253">
        <f t="shared" si="22"/>
        <v>3.69455957</v>
      </c>
      <c r="Z270" s="323">
        <f t="shared" si="23"/>
        <v>2949237.552</v>
      </c>
      <c r="AA270" s="253">
        <f t="shared" si="24"/>
        <v>2.949237552</v>
      </c>
      <c r="AB270" s="309"/>
      <c r="AC270" s="294"/>
      <c r="AD270" s="294"/>
      <c r="AE270" s="294"/>
      <c r="AF270" s="294"/>
      <c r="AG270" s="294"/>
      <c r="AH270" s="294"/>
      <c r="AI270" s="294"/>
      <c r="AJ270" s="294"/>
      <c r="AK270" s="294"/>
      <c r="AL270" s="294"/>
      <c r="AM270" s="294"/>
      <c r="AN270" s="294"/>
      <c r="AO270" s="294"/>
      <c r="AP270" s="294"/>
      <c r="AQ270" s="294"/>
      <c r="AR270" s="294"/>
      <c r="AS270" s="294"/>
      <c r="AT270" s="294"/>
      <c r="AU270" s="294"/>
    </row>
    <row r="271" ht="19.5" customHeight="1">
      <c r="A271" s="271" t="s">
        <v>361</v>
      </c>
      <c r="B271" s="272">
        <v>323.070007</v>
      </c>
      <c r="C271" s="273">
        <v>342.799988</v>
      </c>
      <c r="D271" s="273">
        <v>322.809998</v>
      </c>
      <c r="E271" s="273">
        <v>337.98999</v>
      </c>
      <c r="F271" s="273">
        <v>332.036346</v>
      </c>
      <c r="G271" s="273">
        <v>7.711398E8</v>
      </c>
      <c r="H271" s="278" t="s">
        <v>361</v>
      </c>
      <c r="I271" s="273">
        <v>60.115002</v>
      </c>
      <c r="J271" s="273">
        <v>67.449997</v>
      </c>
      <c r="K271" s="273">
        <v>60.009998</v>
      </c>
      <c r="L271" s="273">
        <v>65.535004</v>
      </c>
      <c r="M271" s="273">
        <v>65.09494</v>
      </c>
      <c r="N271" s="273">
        <v>5.64114E7</v>
      </c>
      <c r="O271" s="273"/>
      <c r="P271" s="249">
        <f t="shared" si="26"/>
        <v>1917683.156</v>
      </c>
      <c r="Q271" s="249">
        <f t="shared" si="143"/>
        <v>1122148.399</v>
      </c>
      <c r="R271" s="249">
        <f t="shared" si="144"/>
        <v>970122.6795</v>
      </c>
      <c r="S271" s="249">
        <f t="shared" si="29"/>
        <v>-750094.1929</v>
      </c>
      <c r="T271" s="277"/>
      <c r="U271" s="252">
        <f t="shared" si="18"/>
        <v>3.849924267</v>
      </c>
      <c r="V271" s="249">
        <f t="shared" si="19"/>
        <v>2273695.982</v>
      </c>
      <c r="W271" s="249">
        <f t="shared" si="20"/>
        <v>1523601.789</v>
      </c>
      <c r="X271" s="249">
        <f t="shared" si="21"/>
        <v>4009954.235</v>
      </c>
      <c r="Y271" s="253">
        <f t="shared" si="22"/>
        <v>4.009954235</v>
      </c>
      <c r="Z271" s="323">
        <f t="shared" si="23"/>
        <v>3259860.042</v>
      </c>
      <c r="AA271" s="253">
        <f t="shared" si="24"/>
        <v>3.259860042</v>
      </c>
      <c r="AB271" s="309"/>
      <c r="AC271" s="294"/>
      <c r="AD271" s="294"/>
      <c r="AE271" s="294"/>
      <c r="AF271" s="294"/>
      <c r="AG271" s="294"/>
      <c r="AH271" s="294"/>
      <c r="AI271" s="294"/>
      <c r="AJ271" s="294"/>
      <c r="AK271" s="294"/>
      <c r="AL271" s="294"/>
      <c r="AM271" s="294"/>
      <c r="AN271" s="294"/>
      <c r="AO271" s="294"/>
      <c r="AP271" s="294"/>
      <c r="AQ271" s="294"/>
      <c r="AR271" s="294"/>
      <c r="AS271" s="294"/>
      <c r="AT271" s="294"/>
      <c r="AU271" s="294"/>
    </row>
    <row r="272" ht="19.5" customHeight="1">
      <c r="A272" s="271" t="s">
        <v>362</v>
      </c>
      <c r="B272" s="272">
        <v>339.230011</v>
      </c>
      <c r="C272" s="273">
        <v>340.0</v>
      </c>
      <c r="D272" s="273">
        <v>316.0</v>
      </c>
      <c r="E272" s="273">
        <v>333.929993</v>
      </c>
      <c r="F272" s="273">
        <v>328.047821</v>
      </c>
      <c r="G272" s="273">
        <v>9.654108E8</v>
      </c>
      <c r="H272" s="278" t="s">
        <v>362</v>
      </c>
      <c r="I272" s="273">
        <v>66.040001</v>
      </c>
      <c r="J272" s="273">
        <v>66.334999</v>
      </c>
      <c r="K272" s="273">
        <v>57.189999</v>
      </c>
      <c r="L272" s="273">
        <v>63.689999</v>
      </c>
      <c r="M272" s="273">
        <v>63.262321</v>
      </c>
      <c r="N272" s="273">
        <v>7.58614E7</v>
      </c>
      <c r="O272" s="273"/>
      <c r="P272" s="249">
        <f t="shared" si="26"/>
        <v>1877227.723</v>
      </c>
      <c r="Q272" s="249">
        <f t="shared" si="143"/>
        <v>1069416.23</v>
      </c>
      <c r="R272" s="249">
        <f t="shared" si="144"/>
        <v>970122.6795</v>
      </c>
      <c r="S272" s="249">
        <f t="shared" si="29"/>
        <v>-754886.252</v>
      </c>
      <c r="T272" s="277"/>
      <c r="U272" s="252">
        <f t="shared" si="18"/>
        <v>3.771893308</v>
      </c>
      <c r="V272" s="249">
        <f t="shared" si="19"/>
        <v>2245377.178</v>
      </c>
      <c r="W272" s="249">
        <f t="shared" si="20"/>
        <v>1490490.926</v>
      </c>
      <c r="X272" s="249">
        <f t="shared" si="21"/>
        <v>3916766.632</v>
      </c>
      <c r="Y272" s="253">
        <f t="shared" si="22"/>
        <v>3.916766632</v>
      </c>
      <c r="Z272" s="323">
        <f t="shared" si="23"/>
        <v>3161880.38</v>
      </c>
      <c r="AA272" s="253">
        <f t="shared" si="24"/>
        <v>3.16188038</v>
      </c>
      <c r="AB272" s="309"/>
      <c r="AC272" s="294"/>
      <c r="AD272" s="294"/>
      <c r="AE272" s="294"/>
      <c r="AF272" s="294"/>
      <c r="AG272" s="294"/>
      <c r="AH272" s="294"/>
      <c r="AI272" s="294"/>
      <c r="AJ272" s="294"/>
      <c r="AK272" s="294"/>
      <c r="AL272" s="294"/>
      <c r="AM272" s="294"/>
      <c r="AN272" s="294"/>
      <c r="AO272" s="294"/>
      <c r="AP272" s="294"/>
      <c r="AQ272" s="294"/>
      <c r="AR272" s="294"/>
      <c r="AS272" s="294"/>
      <c r="AT272" s="294"/>
      <c r="AU272" s="294"/>
    </row>
    <row r="273" ht="19.5" customHeight="1">
      <c r="A273" s="271" t="s">
        <v>363</v>
      </c>
      <c r="B273" s="272">
        <v>335.299988</v>
      </c>
      <c r="C273" s="273">
        <v>355.230011</v>
      </c>
      <c r="D273" s="273">
        <v>328.279999</v>
      </c>
      <c r="E273" s="273">
        <v>354.429993</v>
      </c>
      <c r="F273" s="273">
        <v>348.186798</v>
      </c>
      <c r="G273" s="273">
        <v>7.512885E8</v>
      </c>
      <c r="H273" s="278" t="s">
        <v>363</v>
      </c>
      <c r="I273" s="273">
        <v>64.260002</v>
      </c>
      <c r="J273" s="273">
        <v>72.120003</v>
      </c>
      <c r="K273" s="273">
        <v>61.57</v>
      </c>
      <c r="L273" s="273">
        <v>71.809998</v>
      </c>
      <c r="M273" s="273">
        <v>71.327797</v>
      </c>
      <c r="N273" s="273">
        <v>4.58176E7</v>
      </c>
      <c r="O273" s="273"/>
      <c r="P273" s="249">
        <f t="shared" si="26"/>
        <v>1950178.212</v>
      </c>
      <c r="Q273" s="249">
        <f t="shared" si="143"/>
        <v>1151319.434</v>
      </c>
      <c r="R273" s="249">
        <f t="shared" si="144"/>
        <v>970122.6795</v>
      </c>
      <c r="S273" s="249">
        <f t="shared" si="29"/>
        <v>-759698.2781</v>
      </c>
      <c r="T273" s="277"/>
      <c r="U273" s="252">
        <f t="shared" si="18"/>
        <v>3.844027261</v>
      </c>
      <c r="V273" s="249">
        <f t="shared" si="19"/>
        <v>2296442.521</v>
      </c>
      <c r="W273" s="249">
        <f t="shared" si="20"/>
        <v>1536744.243</v>
      </c>
      <c r="X273" s="249">
        <f t="shared" si="21"/>
        <v>4071620.325</v>
      </c>
      <c r="Y273" s="253">
        <f t="shared" si="22"/>
        <v>4.071620325</v>
      </c>
      <c r="Z273" s="323">
        <f t="shared" si="23"/>
        <v>3311922.047</v>
      </c>
      <c r="AA273" s="253">
        <f t="shared" si="24"/>
        <v>3.311922047</v>
      </c>
      <c r="AB273" s="309"/>
      <c r="AC273" s="294"/>
      <c r="AD273" s="294"/>
      <c r="AE273" s="294"/>
      <c r="AF273" s="294"/>
      <c r="AG273" s="294"/>
      <c r="AH273" s="294"/>
      <c r="AI273" s="294"/>
      <c r="AJ273" s="294"/>
      <c r="AK273" s="294"/>
      <c r="AL273" s="294"/>
      <c r="AM273" s="294"/>
      <c r="AN273" s="294"/>
      <c r="AO273" s="294"/>
      <c r="AP273" s="294"/>
      <c r="AQ273" s="294"/>
      <c r="AR273" s="294"/>
      <c r="AS273" s="294"/>
      <c r="AT273" s="294"/>
      <c r="AU273" s="294"/>
    </row>
    <row r="274" ht="19.5" customHeight="1">
      <c r="A274" s="271" t="s">
        <v>364</v>
      </c>
      <c r="B274" s="272">
        <v>354.070007</v>
      </c>
      <c r="C274" s="273">
        <v>368.890015</v>
      </c>
      <c r="D274" s="273">
        <v>352.040009</v>
      </c>
      <c r="E274" s="273">
        <v>364.570007</v>
      </c>
      <c r="F274" s="273">
        <v>358.563568</v>
      </c>
      <c r="G274" s="273">
        <v>8.132857E8</v>
      </c>
      <c r="H274" s="278" t="s">
        <v>364</v>
      </c>
      <c r="I274" s="273">
        <v>71.639999</v>
      </c>
      <c r="J274" s="273">
        <v>77.639999</v>
      </c>
      <c r="K274" s="273">
        <v>70.730003</v>
      </c>
      <c r="L274" s="273">
        <v>75.800003</v>
      </c>
      <c r="M274" s="273">
        <v>75.291016</v>
      </c>
      <c r="N274" s="273">
        <v>5.52846E7</v>
      </c>
      <c r="O274" s="273"/>
      <c r="P274" s="249">
        <f t="shared" si="26"/>
        <v>2091326.786</v>
      </c>
      <c r="Q274" s="249">
        <f t="shared" si="143"/>
        <v>1322605.604</v>
      </c>
      <c r="R274" s="249">
        <f t="shared" si="144"/>
        <v>970122.6795</v>
      </c>
      <c r="S274" s="249">
        <f t="shared" si="29"/>
        <v>-764530.3542</v>
      </c>
      <c r="T274" s="277"/>
      <c r="U274" s="252">
        <f t="shared" si="18"/>
        <v>4.004353063</v>
      </c>
      <c r="V274" s="249">
        <f t="shared" si="19"/>
        <v>2395246.523</v>
      </c>
      <c r="W274" s="249">
        <f t="shared" si="20"/>
        <v>1630716.168</v>
      </c>
      <c r="X274" s="249">
        <f t="shared" si="21"/>
        <v>4384055.069</v>
      </c>
      <c r="Y274" s="253">
        <f t="shared" si="22"/>
        <v>4.384055069</v>
      </c>
      <c r="Z274" s="323">
        <f t="shared" si="23"/>
        <v>3619524.715</v>
      </c>
      <c r="AA274" s="253">
        <f t="shared" si="24"/>
        <v>3.619524715</v>
      </c>
      <c r="AB274" s="309"/>
      <c r="AC274" s="294"/>
      <c r="AD274" s="294"/>
      <c r="AE274" s="294"/>
      <c r="AF274" s="294"/>
      <c r="AG274" s="294"/>
      <c r="AH274" s="294"/>
      <c r="AI274" s="294"/>
      <c r="AJ274" s="294"/>
      <c r="AK274" s="294"/>
      <c r="AL274" s="294"/>
      <c r="AM274" s="294"/>
      <c r="AN274" s="294"/>
      <c r="AO274" s="294"/>
      <c r="AP274" s="294"/>
      <c r="AQ274" s="294"/>
      <c r="AR274" s="294"/>
      <c r="AS274" s="294"/>
      <c r="AT274" s="294"/>
      <c r="AU274" s="294"/>
    </row>
    <row r="275" ht="19.5" customHeight="1">
      <c r="A275" s="271" t="s">
        <v>365</v>
      </c>
      <c r="B275" s="272">
        <v>366.279999</v>
      </c>
      <c r="C275" s="273">
        <v>380.76001</v>
      </c>
      <c r="D275" s="273">
        <v>359.959991</v>
      </c>
      <c r="E275" s="273">
        <v>379.950012</v>
      </c>
      <c r="F275" s="273">
        <v>373.690186</v>
      </c>
      <c r="G275" s="273">
        <v>6.834665E8</v>
      </c>
      <c r="H275" s="278" t="s">
        <v>365</v>
      </c>
      <c r="I275" s="273">
        <v>76.510002</v>
      </c>
      <c r="J275" s="273">
        <v>82.510002</v>
      </c>
      <c r="K275" s="273">
        <v>73.800003</v>
      </c>
      <c r="L275" s="273">
        <v>82.160004</v>
      </c>
      <c r="M275" s="273">
        <v>81.608299</v>
      </c>
      <c r="N275" s="273">
        <v>4.73665E7</v>
      </c>
      <c r="O275" s="273"/>
      <c r="P275" s="249">
        <f t="shared" si="26"/>
        <v>2138376.184</v>
      </c>
      <c r="Q275" s="249">
        <f t="shared" si="143"/>
        <v>1380012.631</v>
      </c>
      <c r="R275" s="249">
        <f t="shared" si="144"/>
        <v>970122.6795</v>
      </c>
      <c r="S275" s="249">
        <f t="shared" si="29"/>
        <v>-769382.5641</v>
      </c>
      <c r="T275" s="277"/>
      <c r="U275" s="252">
        <f t="shared" si="18"/>
        <v>4.040251247</v>
      </c>
      <c r="V275" s="249">
        <f t="shared" si="19"/>
        <v>2428181.101</v>
      </c>
      <c r="W275" s="249">
        <f t="shared" si="20"/>
        <v>1658798.537</v>
      </c>
      <c r="X275" s="249">
        <f t="shared" si="21"/>
        <v>4488511.494</v>
      </c>
      <c r="Y275" s="253">
        <f t="shared" si="22"/>
        <v>4.488511494</v>
      </c>
      <c r="Z275" s="323">
        <f t="shared" si="23"/>
        <v>3719128.93</v>
      </c>
      <c r="AA275" s="253">
        <f t="shared" si="24"/>
        <v>3.71912893</v>
      </c>
      <c r="AB275" s="309"/>
      <c r="AC275" s="294"/>
      <c r="AD275" s="294"/>
      <c r="AE275" s="294"/>
      <c r="AF275" s="294"/>
      <c r="AG275" s="294"/>
      <c r="AH275" s="294"/>
      <c r="AI275" s="294"/>
      <c r="AJ275" s="294"/>
      <c r="AK275" s="294"/>
      <c r="AL275" s="294"/>
      <c r="AM275" s="294"/>
      <c r="AN275" s="294"/>
      <c r="AO275" s="294"/>
      <c r="AP275" s="294"/>
      <c r="AQ275" s="294"/>
      <c r="AR275" s="294"/>
      <c r="AS275" s="294"/>
      <c r="AT275" s="294"/>
      <c r="AU275" s="294"/>
    </row>
    <row r="276" ht="19.5" customHeight="1">
      <c r="A276" s="271" t="s">
        <v>366</v>
      </c>
      <c r="B276" s="272">
        <v>381.040009</v>
      </c>
      <c r="C276" s="273">
        <v>382.779999</v>
      </c>
      <c r="D276" s="273">
        <v>357.100006</v>
      </c>
      <c r="E276" s="273">
        <v>357.959991</v>
      </c>
      <c r="F276" s="273">
        <v>352.0625</v>
      </c>
      <c r="G276" s="273">
        <v>9.318499E8</v>
      </c>
      <c r="H276" s="278" t="s">
        <v>366</v>
      </c>
      <c r="I276" s="273">
        <v>82.639999</v>
      </c>
      <c r="J276" s="273">
        <v>83.370003</v>
      </c>
      <c r="K276" s="273">
        <v>72.730003</v>
      </c>
      <c r="L276" s="273">
        <v>72.769997</v>
      </c>
      <c r="M276" s="273">
        <v>72.281357</v>
      </c>
      <c r="N276" s="273">
        <v>6.29031E7</v>
      </c>
      <c r="O276" s="273"/>
      <c r="P276" s="249">
        <f t="shared" si="26"/>
        <v>2121386.174</v>
      </c>
      <c r="Q276" s="249">
        <f t="shared" si="143"/>
        <v>1360004.318</v>
      </c>
      <c r="R276" s="249">
        <f t="shared" si="144"/>
        <v>970122.6795</v>
      </c>
      <c r="S276" s="249">
        <f t="shared" si="29"/>
        <v>-774254.9914</v>
      </c>
      <c r="T276" s="277"/>
      <c r="U276" s="252">
        <f t="shared" si="18"/>
        <v>3.992882045</v>
      </c>
      <c r="V276" s="249">
        <f t="shared" si="19"/>
        <v>2416288.094</v>
      </c>
      <c r="W276" s="249">
        <f t="shared" si="20"/>
        <v>1642033.103</v>
      </c>
      <c r="X276" s="249">
        <f t="shared" si="21"/>
        <v>4451513.172</v>
      </c>
      <c r="Y276" s="253">
        <f t="shared" si="22"/>
        <v>4.451513172</v>
      </c>
      <c r="Z276" s="323">
        <f t="shared" si="23"/>
        <v>3677258.181</v>
      </c>
      <c r="AA276" s="253">
        <f t="shared" si="24"/>
        <v>3.677258181</v>
      </c>
      <c r="AB276" s="309"/>
      <c r="AC276" s="294"/>
      <c r="AD276" s="294"/>
      <c r="AE276" s="294"/>
      <c r="AF276" s="294"/>
      <c r="AG276" s="294"/>
      <c r="AH276" s="294"/>
      <c r="AI276" s="294"/>
      <c r="AJ276" s="294"/>
      <c r="AK276" s="294"/>
      <c r="AL276" s="294"/>
      <c r="AM276" s="294"/>
      <c r="AN276" s="294"/>
      <c r="AO276" s="294"/>
      <c r="AP276" s="294"/>
      <c r="AQ276" s="294"/>
      <c r="AR276" s="294"/>
      <c r="AS276" s="294"/>
      <c r="AT276" s="294"/>
      <c r="AU276" s="294"/>
    </row>
    <row r="277" ht="19.5" customHeight="1">
      <c r="A277" s="271" t="s">
        <v>367</v>
      </c>
      <c r="B277" s="272">
        <v>358.600006</v>
      </c>
      <c r="C277" s="273">
        <v>386.279999</v>
      </c>
      <c r="D277" s="273">
        <v>350.320007</v>
      </c>
      <c r="E277" s="273">
        <v>386.109985</v>
      </c>
      <c r="F277" s="273">
        <v>380.169678</v>
      </c>
      <c r="G277" s="273">
        <v>8.787479E8</v>
      </c>
      <c r="H277" s="278" t="s">
        <v>367</v>
      </c>
      <c r="I277" s="273">
        <v>73.089996</v>
      </c>
      <c r="J277" s="273">
        <v>84.599998</v>
      </c>
      <c r="K277" s="273">
        <v>69.730003</v>
      </c>
      <c r="L277" s="273">
        <v>84.540001</v>
      </c>
      <c r="M277" s="273">
        <v>83.972328</v>
      </c>
      <c r="N277" s="273">
        <v>5.71178E7</v>
      </c>
      <c r="O277" s="273"/>
      <c r="P277" s="249">
        <f t="shared" si="26"/>
        <v>2081108.952</v>
      </c>
      <c r="Q277" s="249">
        <f t="shared" si="143"/>
        <v>1303906.246</v>
      </c>
      <c r="R277" s="249">
        <f t="shared" si="144"/>
        <v>970122.6795</v>
      </c>
      <c r="S277" s="249">
        <f t="shared" si="29"/>
        <v>-779147.7205</v>
      </c>
      <c r="T277" s="277"/>
      <c r="U277" s="252">
        <f t="shared" si="18"/>
        <v>3.916114431</v>
      </c>
      <c r="V277" s="249">
        <f t="shared" si="19"/>
        <v>2388094.039</v>
      </c>
      <c r="W277" s="249">
        <f t="shared" si="20"/>
        <v>1608946.319</v>
      </c>
      <c r="X277" s="249">
        <f t="shared" si="21"/>
        <v>4355137.878</v>
      </c>
      <c r="Y277" s="253">
        <f t="shared" si="22"/>
        <v>4.355137878</v>
      </c>
      <c r="Z277" s="323">
        <f t="shared" si="23"/>
        <v>3575990.158</v>
      </c>
      <c r="AA277" s="253">
        <f t="shared" si="24"/>
        <v>3.575990158</v>
      </c>
      <c r="AB277" s="309"/>
      <c r="AC277" s="294"/>
      <c r="AD277" s="294"/>
      <c r="AE277" s="294"/>
      <c r="AF277" s="294"/>
      <c r="AG277" s="294"/>
      <c r="AH277" s="294"/>
      <c r="AI277" s="294"/>
      <c r="AJ277" s="294"/>
      <c r="AK277" s="294"/>
      <c r="AL277" s="294"/>
      <c r="AM277" s="294"/>
      <c r="AN277" s="294"/>
      <c r="AO277" s="294"/>
      <c r="AP277" s="294"/>
      <c r="AQ277" s="294"/>
      <c r="AR277" s="294"/>
      <c r="AS277" s="294"/>
      <c r="AT277" s="294"/>
      <c r="AU277" s="294"/>
    </row>
    <row r="278" ht="19.5" customHeight="1">
      <c r="A278" s="271" t="s">
        <v>368</v>
      </c>
      <c r="B278" s="272">
        <v>386.559998</v>
      </c>
      <c r="C278" s="273">
        <v>408.709991</v>
      </c>
      <c r="D278" s="273">
        <v>384.420013</v>
      </c>
      <c r="E278" s="273">
        <v>393.820007</v>
      </c>
      <c r="F278" s="273">
        <v>387.761139</v>
      </c>
      <c r="G278" s="273">
        <v>9.222445E8</v>
      </c>
      <c r="H278" s="278" t="s">
        <v>368</v>
      </c>
      <c r="I278" s="273">
        <v>84.739998</v>
      </c>
      <c r="J278" s="273">
        <v>94.540001</v>
      </c>
      <c r="K278" s="273">
        <v>83.790001</v>
      </c>
      <c r="L278" s="273">
        <v>87.610001</v>
      </c>
      <c r="M278" s="273">
        <v>87.021706</v>
      </c>
      <c r="N278" s="273">
        <v>6.23369E7</v>
      </c>
      <c r="O278" s="273"/>
      <c r="P278" s="249">
        <f t="shared" si="26"/>
        <v>2283683.246</v>
      </c>
      <c r="Q278" s="249">
        <f t="shared" si="143"/>
        <v>1566819.173</v>
      </c>
      <c r="R278" s="249">
        <f t="shared" si="144"/>
        <v>970122.6795</v>
      </c>
      <c r="S278" s="249">
        <f t="shared" si="29"/>
        <v>-784060.836</v>
      </c>
      <c r="T278" s="277"/>
      <c r="U278" s="252">
        <f t="shared" si="18"/>
        <v>4.149940637</v>
      </c>
      <c r="V278" s="249">
        <f t="shared" si="19"/>
        <v>2529896.044</v>
      </c>
      <c r="W278" s="249">
        <f t="shared" si="20"/>
        <v>1745835.208</v>
      </c>
      <c r="X278" s="249">
        <f t="shared" si="21"/>
        <v>4820625.099</v>
      </c>
      <c r="Y278" s="253">
        <f t="shared" si="22"/>
        <v>4.820625099</v>
      </c>
      <c r="Z278" s="323">
        <f t="shared" si="23"/>
        <v>4036564.263</v>
      </c>
      <c r="AA278" s="253">
        <f t="shared" si="24"/>
        <v>4.036564263</v>
      </c>
      <c r="AB278" s="309"/>
      <c r="AC278" s="294"/>
      <c r="AD278" s="294"/>
      <c r="AE278" s="294"/>
      <c r="AF278" s="294"/>
      <c r="AG278" s="294"/>
      <c r="AH278" s="294"/>
      <c r="AI278" s="294"/>
      <c r="AJ278" s="294"/>
      <c r="AK278" s="294"/>
      <c r="AL278" s="294"/>
      <c r="AM278" s="294"/>
      <c r="AN278" s="294"/>
      <c r="AO278" s="294"/>
      <c r="AP278" s="294"/>
      <c r="AQ278" s="294"/>
      <c r="AR278" s="294"/>
      <c r="AS278" s="294"/>
      <c r="AT278" s="294"/>
      <c r="AU278" s="294"/>
    </row>
    <row r="279" ht="19.5" customHeight="1">
      <c r="A279" s="271" t="s">
        <v>369</v>
      </c>
      <c r="B279" s="326">
        <v>398.279999</v>
      </c>
      <c r="C279" s="327">
        <v>404.579987</v>
      </c>
      <c r="D279" s="327">
        <v>377.470001</v>
      </c>
      <c r="E279" s="327">
        <v>397.850006</v>
      </c>
      <c r="F279" s="327">
        <v>391.729095</v>
      </c>
      <c r="G279" s="327">
        <v>1.2328172E9</v>
      </c>
      <c r="H279" s="329" t="s">
        <v>369</v>
      </c>
      <c r="I279" s="327">
        <v>89.650002</v>
      </c>
      <c r="J279" s="327">
        <v>92.25</v>
      </c>
      <c r="K279" s="327">
        <v>80.330002</v>
      </c>
      <c r="L279" s="327">
        <v>89.019997</v>
      </c>
      <c r="M279" s="327">
        <v>88.422226</v>
      </c>
      <c r="N279" s="327">
        <v>1.017614E8</v>
      </c>
      <c r="O279" s="327"/>
      <c r="P279" s="249">
        <f t="shared" si="26"/>
        <v>2242396.046</v>
      </c>
      <c r="Q279" s="249">
        <f t="shared" si="143"/>
        <v>1502119.416</v>
      </c>
      <c r="R279" s="249">
        <f t="shared" si="144"/>
        <v>970122.6795</v>
      </c>
      <c r="S279" s="249">
        <f t="shared" si="29"/>
        <v>-788994.4229</v>
      </c>
      <c r="T279" s="328">
        <f>(P279-P267)/P267</f>
        <v>0.2662954345</v>
      </c>
      <c r="U279" s="252">
        <f t="shared" si="18"/>
        <v>4.071662146</v>
      </c>
      <c r="V279" s="249">
        <f t="shared" si="19"/>
        <v>2500995.004</v>
      </c>
      <c r="W279" s="249">
        <f t="shared" si="20"/>
        <v>1712000.581</v>
      </c>
      <c r="X279" s="249">
        <f t="shared" si="21"/>
        <v>4714638.141</v>
      </c>
      <c r="Y279" s="253">
        <f t="shared" si="22"/>
        <v>4.714638141</v>
      </c>
      <c r="Z279" s="323">
        <f t="shared" si="23"/>
        <v>3925643.718</v>
      </c>
      <c r="AA279" s="253">
        <f t="shared" si="24"/>
        <v>3.925643718</v>
      </c>
      <c r="AB279" s="309"/>
      <c r="AC279" s="294"/>
      <c r="AD279" s="294"/>
      <c r="AE279" s="294"/>
      <c r="AF279" s="294"/>
      <c r="AG279" s="294"/>
      <c r="AH279" s="294"/>
      <c r="AI279" s="294"/>
      <c r="AJ279" s="294"/>
      <c r="AK279" s="294"/>
      <c r="AL279" s="294"/>
      <c r="AM279" s="294"/>
      <c r="AN279" s="294"/>
      <c r="AO279" s="294"/>
      <c r="AP279" s="294"/>
      <c r="AQ279" s="294"/>
      <c r="AR279" s="294"/>
      <c r="AS279" s="294"/>
      <c r="AT279" s="294"/>
      <c r="AU279" s="294"/>
    </row>
    <row r="280" ht="19.5" customHeight="1">
      <c r="A280" s="271" t="s">
        <v>370</v>
      </c>
      <c r="B280" s="272">
        <v>399.049988</v>
      </c>
      <c r="C280" s="273">
        <v>402.279999</v>
      </c>
      <c r="D280" s="273">
        <v>334.149994</v>
      </c>
      <c r="E280" s="273">
        <v>363.049988</v>
      </c>
      <c r="F280" s="273">
        <v>357.921021</v>
      </c>
      <c r="G280" s="273">
        <v>1.847203E9</v>
      </c>
      <c r="H280" s="278" t="s">
        <v>370</v>
      </c>
      <c r="I280" s="273">
        <v>89.650002</v>
      </c>
      <c r="J280" s="273">
        <v>91.099998</v>
      </c>
      <c r="K280" s="273">
        <v>62.369999</v>
      </c>
      <c r="L280" s="273">
        <v>73.709999</v>
      </c>
      <c r="M280" s="273">
        <v>73.21505</v>
      </c>
      <c r="N280" s="273">
        <v>2.354233E8</v>
      </c>
      <c r="O280" s="273"/>
      <c r="P280" s="249">
        <f t="shared" si="26"/>
        <v>1985049.469</v>
      </c>
      <c r="Q280" s="249">
        <f>((Q279+R279)/2)*K280/K279</f>
        <v>959751.8559</v>
      </c>
      <c r="R280" s="249">
        <f>(Q279+R279)/2</f>
        <v>1236121.048</v>
      </c>
      <c r="S280" s="249">
        <f t="shared" si="29"/>
        <v>-793948.5663</v>
      </c>
      <c r="T280" s="277"/>
      <c r="U280" s="252">
        <f t="shared" si="18"/>
        <v>4.057152634</v>
      </c>
      <c r="V280" s="249">
        <f t="shared" si="19"/>
        <v>2576210.834</v>
      </c>
      <c r="W280" s="249">
        <f t="shared" si="20"/>
        <v>1782262.268</v>
      </c>
      <c r="X280" s="249">
        <f t="shared" si="21"/>
        <v>4180922.373</v>
      </c>
      <c r="Y280" s="253">
        <f t="shared" si="22"/>
        <v>4.180922373</v>
      </c>
      <c r="Z280" s="323">
        <f t="shared" si="23"/>
        <v>3386973.806</v>
      </c>
      <c r="AA280" s="253">
        <f t="shared" si="24"/>
        <v>3.386973806</v>
      </c>
      <c r="AB280" s="309"/>
      <c r="AC280" s="294"/>
      <c r="AD280" s="294"/>
      <c r="AE280" s="294"/>
      <c r="AF280" s="294"/>
      <c r="AG280" s="294"/>
      <c r="AH280" s="294"/>
      <c r="AI280" s="294"/>
      <c r="AJ280" s="294"/>
      <c r="AK280" s="294"/>
      <c r="AL280" s="294"/>
      <c r="AM280" s="294"/>
      <c r="AN280" s="294"/>
      <c r="AO280" s="294"/>
      <c r="AP280" s="294"/>
      <c r="AQ280" s="294"/>
      <c r="AR280" s="294"/>
      <c r="AS280" s="294"/>
      <c r="AT280" s="294"/>
      <c r="AU280" s="294"/>
    </row>
    <row r="281" ht="19.5" customHeight="1">
      <c r="A281" s="271" t="s">
        <v>371</v>
      </c>
      <c r="B281" s="272">
        <v>364.429993</v>
      </c>
      <c r="C281" s="273">
        <v>370.100006</v>
      </c>
      <c r="D281" s="273">
        <v>318.26001</v>
      </c>
      <c r="E281" s="273">
        <v>346.799988</v>
      </c>
      <c r="F281" s="273">
        <v>341.900604</v>
      </c>
      <c r="G281" s="273">
        <v>1.5229236E9</v>
      </c>
      <c r="H281" s="278" t="s">
        <v>371</v>
      </c>
      <c r="I281" s="273">
        <v>74.139999</v>
      </c>
      <c r="J281" s="273">
        <v>76.449997</v>
      </c>
      <c r="K281" s="273">
        <v>56.119999</v>
      </c>
      <c r="L281" s="273">
        <v>66.669998</v>
      </c>
      <c r="M281" s="273">
        <v>66.222313</v>
      </c>
      <c r="N281" s="273">
        <v>1.590101E8</v>
      </c>
      <c r="O281" s="273"/>
      <c r="P281" s="249">
        <f t="shared" si="26"/>
        <v>1890653.525</v>
      </c>
      <c r="Q281" s="249">
        <f t="shared" ref="Q281:Q291" si="145">Q280*K281/K280</f>
        <v>863576.6243</v>
      </c>
      <c r="R281" s="249">
        <f t="shared" ref="R281:R291" si="146">R280</f>
        <v>1236121.048</v>
      </c>
      <c r="S281" s="249">
        <f t="shared" si="29"/>
        <v>-798923.352</v>
      </c>
      <c r="T281" s="277"/>
      <c r="U281" s="252">
        <f t="shared" si="18"/>
        <v>3.91373536</v>
      </c>
      <c r="V281" s="249">
        <f t="shared" si="19"/>
        <v>2510133.673</v>
      </c>
      <c r="W281" s="249">
        <f t="shared" si="20"/>
        <v>1711210.321</v>
      </c>
      <c r="X281" s="249">
        <f t="shared" si="21"/>
        <v>3990351.197</v>
      </c>
      <c r="Y281" s="253">
        <f t="shared" si="22"/>
        <v>3.990351197</v>
      </c>
      <c r="Z281" s="323">
        <f t="shared" si="23"/>
        <v>3191427.845</v>
      </c>
      <c r="AA281" s="253">
        <f t="shared" si="24"/>
        <v>3.191427845</v>
      </c>
      <c r="AB281" s="309"/>
      <c r="AC281" s="294"/>
      <c r="AD281" s="294"/>
      <c r="AE281" s="294"/>
      <c r="AF281" s="294"/>
      <c r="AG281" s="294"/>
      <c r="AH281" s="294"/>
      <c r="AI281" s="294"/>
      <c r="AJ281" s="294"/>
      <c r="AK281" s="294"/>
      <c r="AL281" s="294"/>
      <c r="AM281" s="294"/>
      <c r="AN281" s="294"/>
      <c r="AO281" s="294"/>
      <c r="AP281" s="294"/>
      <c r="AQ281" s="294"/>
      <c r="AR281" s="294"/>
      <c r="AS281" s="294"/>
      <c r="AT281" s="294"/>
      <c r="AU281" s="294"/>
    </row>
    <row r="282" ht="19.5" customHeight="1">
      <c r="A282" s="271" t="s">
        <v>372</v>
      </c>
      <c r="B282" s="272">
        <v>345.75</v>
      </c>
      <c r="C282" s="273">
        <v>371.829987</v>
      </c>
      <c r="D282" s="273">
        <v>317.450012</v>
      </c>
      <c r="E282" s="273">
        <v>362.540009</v>
      </c>
      <c r="F282" s="273">
        <v>357.418304</v>
      </c>
      <c r="G282" s="273">
        <v>1.6867928E9</v>
      </c>
      <c r="H282" s="278" t="s">
        <v>372</v>
      </c>
      <c r="I282" s="273">
        <v>66.120003</v>
      </c>
      <c r="J282" s="273">
        <v>75.860001</v>
      </c>
      <c r="K282" s="273">
        <v>55.43</v>
      </c>
      <c r="L282" s="273">
        <v>71.919998</v>
      </c>
      <c r="M282" s="273">
        <v>71.437057</v>
      </c>
      <c r="N282" s="273">
        <v>1.740802E8</v>
      </c>
      <c r="O282" s="273"/>
      <c r="P282" s="249">
        <f t="shared" si="26"/>
        <v>1885841.655</v>
      </c>
      <c r="Q282" s="249">
        <f t="shared" si="145"/>
        <v>852958.8941</v>
      </c>
      <c r="R282" s="249">
        <f t="shared" si="146"/>
        <v>1236121.048</v>
      </c>
      <c r="S282" s="249">
        <f t="shared" si="29"/>
        <v>-803918.8659</v>
      </c>
      <c r="T282" s="277"/>
      <c r="U282" s="252">
        <f t="shared" si="18"/>
        <v>3.883430076</v>
      </c>
      <c r="V282" s="249">
        <f t="shared" si="19"/>
        <v>2506765.364</v>
      </c>
      <c r="W282" s="249">
        <f t="shared" si="20"/>
        <v>1702846.499</v>
      </c>
      <c r="X282" s="249">
        <f t="shared" si="21"/>
        <v>3974921.597</v>
      </c>
      <c r="Y282" s="253">
        <f t="shared" si="22"/>
        <v>3.974921597</v>
      </c>
      <c r="Z282" s="323">
        <f t="shared" si="23"/>
        <v>3171002.731</v>
      </c>
      <c r="AA282" s="253">
        <f t="shared" si="24"/>
        <v>3.171002731</v>
      </c>
      <c r="AB282" s="309"/>
      <c r="AC282" s="294"/>
      <c r="AD282" s="294"/>
      <c r="AE282" s="294"/>
      <c r="AF282" s="294"/>
      <c r="AG282" s="294"/>
      <c r="AH282" s="294"/>
      <c r="AI282" s="294"/>
      <c r="AJ282" s="294"/>
      <c r="AK282" s="294"/>
      <c r="AL282" s="294"/>
      <c r="AM282" s="294"/>
      <c r="AN282" s="294"/>
      <c r="AO282" s="294"/>
      <c r="AP282" s="294"/>
      <c r="AQ282" s="294"/>
      <c r="AR282" s="294"/>
      <c r="AS282" s="294"/>
      <c r="AT282" s="294"/>
      <c r="AU282" s="294"/>
    </row>
    <row r="283" ht="19.5" customHeight="1">
      <c r="A283" s="271" t="s">
        <v>373</v>
      </c>
      <c r="B283" s="272">
        <v>362.809998</v>
      </c>
      <c r="C283" s="273">
        <v>369.309998</v>
      </c>
      <c r="D283" s="273">
        <v>312.600006</v>
      </c>
      <c r="E283" s="273">
        <v>313.25</v>
      </c>
      <c r="F283" s="273">
        <v>309.20636</v>
      </c>
      <c r="G283" s="273">
        <v>1.5019591E9</v>
      </c>
      <c r="H283" s="278" t="s">
        <v>373</v>
      </c>
      <c r="I283" s="273">
        <v>72.220001</v>
      </c>
      <c r="J283" s="273">
        <v>74.769997</v>
      </c>
      <c r="K283" s="273">
        <v>53.009998</v>
      </c>
      <c r="L283" s="273">
        <v>53.200001</v>
      </c>
      <c r="M283" s="273">
        <v>52.842766</v>
      </c>
      <c r="N283" s="273">
        <v>1.590007E8</v>
      </c>
      <c r="O283" s="273"/>
      <c r="P283" s="249">
        <f t="shared" si="26"/>
        <v>1857029.739</v>
      </c>
      <c r="Q283" s="249">
        <f t="shared" si="145"/>
        <v>815719.8136</v>
      </c>
      <c r="R283" s="249">
        <f t="shared" si="146"/>
        <v>1236121.048</v>
      </c>
      <c r="S283" s="249">
        <f t="shared" si="29"/>
        <v>-808935.1945</v>
      </c>
      <c r="T283" s="277"/>
      <c r="U283" s="252">
        <f t="shared" si="18"/>
        <v>3.823731254</v>
      </c>
      <c r="V283" s="249">
        <f t="shared" si="19"/>
        <v>2486597.023</v>
      </c>
      <c r="W283" s="249">
        <f t="shared" si="20"/>
        <v>1677661.828</v>
      </c>
      <c r="X283" s="249">
        <f t="shared" si="21"/>
        <v>3908870.6</v>
      </c>
      <c r="Y283" s="253">
        <f t="shared" si="22"/>
        <v>3.9088706</v>
      </c>
      <c r="Z283" s="323">
        <f t="shared" si="23"/>
        <v>3099935.405</v>
      </c>
      <c r="AA283" s="253">
        <f t="shared" si="24"/>
        <v>3.099935405</v>
      </c>
      <c r="AB283" s="309"/>
      <c r="AC283" s="294"/>
      <c r="AD283" s="294"/>
      <c r="AE283" s="294"/>
      <c r="AF283" s="294"/>
      <c r="AG283" s="294"/>
      <c r="AH283" s="294"/>
      <c r="AI283" s="294"/>
      <c r="AJ283" s="294"/>
      <c r="AK283" s="294"/>
      <c r="AL283" s="294"/>
      <c r="AM283" s="294"/>
      <c r="AN283" s="294"/>
      <c r="AO283" s="294"/>
      <c r="AP283" s="294"/>
      <c r="AQ283" s="294"/>
      <c r="AR283" s="294"/>
      <c r="AS283" s="294"/>
      <c r="AT283" s="294"/>
      <c r="AU283" s="294"/>
    </row>
    <row r="284" ht="19.5" customHeight="1">
      <c r="A284" s="271" t="s">
        <v>374</v>
      </c>
      <c r="B284" s="272">
        <v>312.829987</v>
      </c>
      <c r="C284" s="273">
        <v>330.290009</v>
      </c>
      <c r="D284" s="273">
        <v>280.209991</v>
      </c>
      <c r="E284" s="273">
        <v>308.279999</v>
      </c>
      <c r="F284" s="273">
        <v>304.300568</v>
      </c>
      <c r="G284" s="273">
        <v>1.9511625E9</v>
      </c>
      <c r="H284" s="278" t="s">
        <v>374</v>
      </c>
      <c r="I284" s="273">
        <v>53.060001</v>
      </c>
      <c r="J284" s="273">
        <v>59.060001</v>
      </c>
      <c r="K284" s="273">
        <v>41.959999</v>
      </c>
      <c r="L284" s="273">
        <v>50.669998</v>
      </c>
      <c r="M284" s="273">
        <v>50.329754</v>
      </c>
      <c r="N284" s="273">
        <v>1.978816E8</v>
      </c>
      <c r="O284" s="273"/>
      <c r="P284" s="249">
        <f t="shared" si="26"/>
        <v>1664613.808</v>
      </c>
      <c r="Q284" s="249">
        <f t="shared" si="145"/>
        <v>645682.0195</v>
      </c>
      <c r="R284" s="249">
        <f t="shared" si="146"/>
        <v>1236121.048</v>
      </c>
      <c r="S284" s="249">
        <f t="shared" si="29"/>
        <v>-813972.4245</v>
      </c>
      <c r="T284" s="277"/>
      <c r="U284" s="252">
        <f t="shared" si="18"/>
        <v>3.563677058</v>
      </c>
      <c r="V284" s="249">
        <f t="shared" si="19"/>
        <v>2351905.871</v>
      </c>
      <c r="W284" s="249">
        <f t="shared" si="20"/>
        <v>1537933.447</v>
      </c>
      <c r="X284" s="249">
        <f t="shared" si="21"/>
        <v>3546416.875</v>
      </c>
      <c r="Y284" s="253">
        <f t="shared" si="22"/>
        <v>3.546416875</v>
      </c>
      <c r="Z284" s="323">
        <f t="shared" si="23"/>
        <v>2732444.451</v>
      </c>
      <c r="AA284" s="253">
        <f t="shared" si="24"/>
        <v>2.732444451</v>
      </c>
      <c r="AB284" s="309"/>
      <c r="AC284" s="294"/>
      <c r="AD284" s="294"/>
      <c r="AE284" s="294"/>
      <c r="AF284" s="294"/>
      <c r="AG284" s="294"/>
      <c r="AH284" s="294"/>
      <c r="AI284" s="294"/>
      <c r="AJ284" s="294"/>
      <c r="AK284" s="294"/>
      <c r="AL284" s="294"/>
      <c r="AM284" s="294"/>
      <c r="AN284" s="294"/>
      <c r="AO284" s="294"/>
      <c r="AP284" s="294"/>
      <c r="AQ284" s="294"/>
      <c r="AR284" s="294"/>
      <c r="AS284" s="294"/>
      <c r="AT284" s="294"/>
      <c r="AU284" s="294"/>
    </row>
    <row r="285" ht="19.5" customHeight="1">
      <c r="A285" s="271" t="s">
        <v>375</v>
      </c>
      <c r="B285" s="272">
        <v>310.470001</v>
      </c>
      <c r="C285" s="273">
        <v>314.559998</v>
      </c>
      <c r="D285" s="273">
        <v>269.279999</v>
      </c>
      <c r="E285" s="273">
        <v>280.279999</v>
      </c>
      <c r="F285" s="273">
        <v>276.661987</v>
      </c>
      <c r="G285" s="273">
        <v>1.359608E9</v>
      </c>
      <c r="H285" s="278" t="s">
        <v>375</v>
      </c>
      <c r="I285" s="273">
        <v>51.41</v>
      </c>
      <c r="J285" s="273">
        <v>52.700001</v>
      </c>
      <c r="K285" s="273">
        <v>38.240002</v>
      </c>
      <c r="L285" s="273">
        <v>41.41</v>
      </c>
      <c r="M285" s="273">
        <v>41.131935</v>
      </c>
      <c r="N285" s="273">
        <v>1.292261E8</v>
      </c>
      <c r="O285" s="273"/>
      <c r="P285" s="249">
        <f t="shared" si="26"/>
        <v>1599683.162</v>
      </c>
      <c r="Q285" s="249">
        <f t="shared" si="145"/>
        <v>588438.5678</v>
      </c>
      <c r="R285" s="249">
        <f t="shared" si="146"/>
        <v>1236121.048</v>
      </c>
      <c r="S285" s="249">
        <f t="shared" si="29"/>
        <v>-819030.643</v>
      </c>
      <c r="T285" s="277"/>
      <c r="U285" s="252">
        <f t="shared" si="18"/>
        <v>3.462390857</v>
      </c>
      <c r="V285" s="249">
        <f t="shared" si="19"/>
        <v>2306454.419</v>
      </c>
      <c r="W285" s="249">
        <f t="shared" si="20"/>
        <v>1487423.776</v>
      </c>
      <c r="X285" s="249">
        <f t="shared" si="21"/>
        <v>3424242.778</v>
      </c>
      <c r="Y285" s="253">
        <f t="shared" si="22"/>
        <v>3.424242778</v>
      </c>
      <c r="Z285" s="323">
        <f t="shared" si="23"/>
        <v>2605212.135</v>
      </c>
      <c r="AA285" s="253">
        <f t="shared" si="24"/>
        <v>2.605212135</v>
      </c>
      <c r="AB285" s="309"/>
      <c r="AC285" s="294"/>
      <c r="AD285" s="294"/>
      <c r="AE285" s="294"/>
      <c r="AF285" s="294"/>
      <c r="AG285" s="294"/>
      <c r="AH285" s="294"/>
      <c r="AI285" s="294"/>
      <c r="AJ285" s="294"/>
      <c r="AK285" s="294"/>
      <c r="AL285" s="294"/>
      <c r="AM285" s="294"/>
      <c r="AN285" s="294"/>
      <c r="AO285" s="294"/>
      <c r="AP285" s="294"/>
      <c r="AQ285" s="294"/>
      <c r="AR285" s="294"/>
      <c r="AS285" s="294"/>
      <c r="AT285" s="294"/>
      <c r="AU285" s="294"/>
    </row>
    <row r="286" ht="19.5" customHeight="1">
      <c r="A286" s="271" t="s">
        <v>376</v>
      </c>
      <c r="B286" s="272">
        <v>278.950012</v>
      </c>
      <c r="C286" s="273">
        <v>316.390015</v>
      </c>
      <c r="D286" s="273">
        <v>276.75</v>
      </c>
      <c r="E286" s="273">
        <v>315.459991</v>
      </c>
      <c r="F286" s="273">
        <v>311.98645</v>
      </c>
      <c r="G286" s="273">
        <v>1.1780255E9</v>
      </c>
      <c r="H286" s="278" t="s">
        <v>376</v>
      </c>
      <c r="I286" s="273">
        <v>40.98</v>
      </c>
      <c r="J286" s="273">
        <v>52.299999</v>
      </c>
      <c r="K286" s="273">
        <v>40.34</v>
      </c>
      <c r="L286" s="273">
        <v>52.02</v>
      </c>
      <c r="M286" s="273">
        <v>51.670692</v>
      </c>
      <c r="N286" s="273">
        <v>8.72705E7</v>
      </c>
      <c r="O286" s="273"/>
      <c r="P286" s="249">
        <f t="shared" si="26"/>
        <v>1644059.406</v>
      </c>
      <c r="Q286" s="249">
        <f t="shared" si="145"/>
        <v>620753.4149</v>
      </c>
      <c r="R286" s="249">
        <f t="shared" si="146"/>
        <v>1236121.048</v>
      </c>
      <c r="S286" s="249">
        <f t="shared" si="29"/>
        <v>-824109.9373</v>
      </c>
      <c r="T286" s="277"/>
      <c r="U286" s="252">
        <f t="shared" si="18"/>
        <v>3.494898342</v>
      </c>
      <c r="V286" s="249">
        <f t="shared" si="19"/>
        <v>2337517.79</v>
      </c>
      <c r="W286" s="249">
        <f t="shared" si="20"/>
        <v>1513407.853</v>
      </c>
      <c r="X286" s="249">
        <f t="shared" si="21"/>
        <v>3500933.868</v>
      </c>
      <c r="Y286" s="253">
        <f t="shared" si="22"/>
        <v>3.500933868</v>
      </c>
      <c r="Z286" s="323">
        <f t="shared" si="23"/>
        <v>2676823.931</v>
      </c>
      <c r="AA286" s="253">
        <f t="shared" si="24"/>
        <v>2.676823931</v>
      </c>
      <c r="AB286" s="309"/>
      <c r="AC286" s="294"/>
      <c r="AD286" s="294"/>
      <c r="AE286" s="294"/>
      <c r="AF286" s="294"/>
      <c r="AG286" s="294"/>
      <c r="AH286" s="294"/>
      <c r="AI286" s="294"/>
      <c r="AJ286" s="294"/>
      <c r="AK286" s="294"/>
      <c r="AL286" s="294"/>
      <c r="AM286" s="294"/>
      <c r="AN286" s="294"/>
      <c r="AO286" s="294"/>
      <c r="AP286" s="294"/>
      <c r="AQ286" s="294"/>
      <c r="AR286" s="294"/>
      <c r="AS286" s="294"/>
      <c r="AT286" s="294"/>
      <c r="AU286" s="294"/>
    </row>
    <row r="287" ht="19.5" customHeight="1">
      <c r="A287" s="271" t="s">
        <v>377</v>
      </c>
      <c r="B287" s="272">
        <v>313.649994</v>
      </c>
      <c r="C287" s="273">
        <v>334.420013</v>
      </c>
      <c r="D287" s="273">
        <v>298.440002</v>
      </c>
      <c r="E287" s="273">
        <v>299.269989</v>
      </c>
      <c r="F287" s="273">
        <v>295.974701</v>
      </c>
      <c r="G287" s="273">
        <v>1.0699201E9</v>
      </c>
      <c r="H287" s="278" t="s">
        <v>377</v>
      </c>
      <c r="I287" s="273">
        <v>51.419998</v>
      </c>
      <c r="J287" s="273">
        <v>58.220001</v>
      </c>
      <c r="K287" s="273">
        <v>46.099998</v>
      </c>
      <c r="L287" s="273">
        <v>46.369999</v>
      </c>
      <c r="M287" s="273">
        <v>46.058628</v>
      </c>
      <c r="N287" s="273">
        <v>9.09502E7</v>
      </c>
      <c r="O287" s="273"/>
      <c r="P287" s="249">
        <f t="shared" si="26"/>
        <v>1772910.903</v>
      </c>
      <c r="Q287" s="249">
        <f t="shared" si="145"/>
        <v>709388.4776</v>
      </c>
      <c r="R287" s="249">
        <f t="shared" si="146"/>
        <v>1236121.048</v>
      </c>
      <c r="S287" s="249">
        <f t="shared" si="29"/>
        <v>-829210.3954</v>
      </c>
      <c r="T287" s="277"/>
      <c r="U287" s="252">
        <f t="shared" si="18"/>
        <v>3.628791881</v>
      </c>
      <c r="V287" s="249">
        <f t="shared" si="19"/>
        <v>2427713.838</v>
      </c>
      <c r="W287" s="249">
        <f t="shared" si="20"/>
        <v>1598503.442</v>
      </c>
      <c r="X287" s="249">
        <f t="shared" si="21"/>
        <v>3718420.428</v>
      </c>
      <c r="Y287" s="253">
        <f t="shared" si="22"/>
        <v>3.718420428</v>
      </c>
      <c r="Z287" s="323">
        <f t="shared" si="23"/>
        <v>2889210.033</v>
      </c>
      <c r="AA287" s="253">
        <f t="shared" si="24"/>
        <v>2.889210033</v>
      </c>
      <c r="AB287" s="309"/>
      <c r="AC287" s="294"/>
      <c r="AD287" s="294"/>
      <c r="AE287" s="294"/>
      <c r="AF287" s="294"/>
      <c r="AG287" s="294"/>
      <c r="AH287" s="294"/>
      <c r="AI287" s="294"/>
      <c r="AJ287" s="294"/>
      <c r="AK287" s="294"/>
      <c r="AL287" s="294"/>
      <c r="AM287" s="294"/>
      <c r="AN287" s="294"/>
      <c r="AO287" s="294"/>
      <c r="AP287" s="294"/>
      <c r="AQ287" s="294"/>
      <c r="AR287" s="294"/>
      <c r="AS287" s="294"/>
      <c r="AT287" s="294"/>
      <c r="AU287" s="294"/>
    </row>
    <row r="288" ht="19.5" customHeight="1">
      <c r="A288" s="271" t="s">
        <v>378</v>
      </c>
      <c r="B288" s="272">
        <v>296.720001</v>
      </c>
      <c r="C288" s="273">
        <v>311.079987</v>
      </c>
      <c r="D288" s="273">
        <v>267.100006</v>
      </c>
      <c r="E288" s="273">
        <v>267.26001</v>
      </c>
      <c r="F288" s="273">
        <v>264.3172</v>
      </c>
      <c r="G288" s="273">
        <v>1.3709887E9</v>
      </c>
      <c r="H288" s="278" t="s">
        <v>378</v>
      </c>
      <c r="I288" s="273">
        <v>45.549999</v>
      </c>
      <c r="J288" s="273">
        <v>49.959999</v>
      </c>
      <c r="K288" s="273">
        <v>36.630001</v>
      </c>
      <c r="L288" s="273">
        <v>36.66</v>
      </c>
      <c r="M288" s="273">
        <v>36.413834</v>
      </c>
      <c r="N288" s="273">
        <v>1.142396E8</v>
      </c>
      <c r="O288" s="273"/>
      <c r="P288" s="249">
        <f t="shared" si="26"/>
        <v>1586732.709</v>
      </c>
      <c r="Q288" s="249">
        <f t="shared" si="145"/>
        <v>563663.8128</v>
      </c>
      <c r="R288" s="249">
        <f t="shared" si="146"/>
        <v>1236121.048</v>
      </c>
      <c r="S288" s="249">
        <f t="shared" si="29"/>
        <v>-834332.1054</v>
      </c>
      <c r="T288" s="277"/>
      <c r="U288" s="252">
        <f t="shared" si="18"/>
        <v>3.38336945</v>
      </c>
      <c r="V288" s="249">
        <f t="shared" si="19"/>
        <v>2297389.102</v>
      </c>
      <c r="W288" s="249">
        <f t="shared" si="20"/>
        <v>1463056.997</v>
      </c>
      <c r="X288" s="249">
        <f t="shared" si="21"/>
        <v>3386517.569</v>
      </c>
      <c r="Y288" s="253">
        <f t="shared" si="22"/>
        <v>3.386517569</v>
      </c>
      <c r="Z288" s="323">
        <f t="shared" si="23"/>
        <v>2552185.464</v>
      </c>
      <c r="AA288" s="253">
        <f t="shared" si="24"/>
        <v>2.552185464</v>
      </c>
      <c r="AB288" s="309"/>
      <c r="AC288" s="294"/>
      <c r="AD288" s="294"/>
      <c r="AE288" s="294"/>
      <c r="AF288" s="294"/>
      <c r="AG288" s="294"/>
      <c r="AH288" s="294"/>
      <c r="AI288" s="294"/>
      <c r="AJ288" s="294"/>
      <c r="AK288" s="294"/>
      <c r="AL288" s="294"/>
      <c r="AM288" s="294"/>
      <c r="AN288" s="294"/>
      <c r="AO288" s="294"/>
      <c r="AP288" s="294"/>
      <c r="AQ288" s="294"/>
      <c r="AR288" s="294"/>
      <c r="AS288" s="294"/>
      <c r="AT288" s="294"/>
      <c r="AU288" s="294"/>
    </row>
    <row r="289" ht="19.5" customHeight="1">
      <c r="A289" s="271" t="s">
        <v>379</v>
      </c>
      <c r="B289" s="272">
        <v>269.070007</v>
      </c>
      <c r="C289" s="273">
        <v>284.600006</v>
      </c>
      <c r="D289" s="273">
        <v>254.259995</v>
      </c>
      <c r="E289" s="273">
        <v>277.950012</v>
      </c>
      <c r="F289" s="273">
        <v>275.383514</v>
      </c>
      <c r="G289" s="273">
        <v>1.356809E9</v>
      </c>
      <c r="H289" s="278" t="s">
        <v>379</v>
      </c>
      <c r="I289" s="273">
        <v>37.139999</v>
      </c>
      <c r="J289" s="273">
        <v>41.349998</v>
      </c>
      <c r="K289" s="273">
        <v>32.98</v>
      </c>
      <c r="L289" s="273">
        <v>39.080002</v>
      </c>
      <c r="M289" s="273">
        <v>38.817581</v>
      </c>
      <c r="N289" s="273">
        <v>1.28472E8</v>
      </c>
      <c r="O289" s="273"/>
      <c r="P289" s="249">
        <f t="shared" si="26"/>
        <v>1510455.416</v>
      </c>
      <c r="Q289" s="249">
        <f t="shared" si="145"/>
        <v>507497.4621</v>
      </c>
      <c r="R289" s="249">
        <f t="shared" si="146"/>
        <v>1236121.048</v>
      </c>
      <c r="S289" s="249">
        <f t="shared" si="29"/>
        <v>-839475.1558</v>
      </c>
      <c r="T289" s="277"/>
      <c r="U289" s="252">
        <f t="shared" si="18"/>
        <v>3.27177814</v>
      </c>
      <c r="V289" s="249">
        <f t="shared" si="19"/>
        <v>2243994.997</v>
      </c>
      <c r="W289" s="249">
        <f t="shared" si="20"/>
        <v>1404519.841</v>
      </c>
      <c r="X289" s="249">
        <f t="shared" si="21"/>
        <v>3254073.926</v>
      </c>
      <c r="Y289" s="253">
        <f t="shared" si="22"/>
        <v>3.254073926</v>
      </c>
      <c r="Z289" s="323">
        <f t="shared" si="23"/>
        <v>2414598.77</v>
      </c>
      <c r="AA289" s="253">
        <f t="shared" si="24"/>
        <v>2.41459877</v>
      </c>
      <c r="AB289" s="309"/>
      <c r="AC289" s="294"/>
      <c r="AD289" s="294"/>
      <c r="AE289" s="294"/>
      <c r="AF289" s="294"/>
      <c r="AG289" s="294"/>
      <c r="AH289" s="294"/>
      <c r="AI289" s="294"/>
      <c r="AJ289" s="294"/>
      <c r="AK289" s="294"/>
      <c r="AL289" s="294"/>
      <c r="AM289" s="294"/>
      <c r="AN289" s="294"/>
      <c r="AO289" s="294"/>
      <c r="AP289" s="294"/>
      <c r="AQ289" s="294"/>
      <c r="AR289" s="294"/>
      <c r="AS289" s="294"/>
      <c r="AT289" s="294"/>
      <c r="AU289" s="294"/>
    </row>
    <row r="290" ht="19.5" customHeight="1">
      <c r="A290" s="271" t="s">
        <v>380</v>
      </c>
      <c r="B290" s="272">
        <v>281.5</v>
      </c>
      <c r="C290" s="273">
        <v>293.470001</v>
      </c>
      <c r="D290" s="273">
        <v>259.079987</v>
      </c>
      <c r="E290" s="273">
        <v>293.359985</v>
      </c>
      <c r="F290" s="273">
        <v>290.651154</v>
      </c>
      <c r="G290" s="273">
        <v>1.1957628E9</v>
      </c>
      <c r="H290" s="278" t="s">
        <v>380</v>
      </c>
      <c r="I290" s="273">
        <v>40.110001</v>
      </c>
      <c r="J290" s="273">
        <v>43.049999</v>
      </c>
      <c r="K290" s="273">
        <v>33.900002</v>
      </c>
      <c r="L290" s="273">
        <v>42.900002</v>
      </c>
      <c r="M290" s="273">
        <v>42.611935</v>
      </c>
      <c r="N290" s="273">
        <v>1.058583E8</v>
      </c>
      <c r="O290" s="273"/>
      <c r="P290" s="249">
        <f t="shared" si="26"/>
        <v>1539089.032</v>
      </c>
      <c r="Q290" s="249">
        <f t="shared" si="145"/>
        <v>521654.487</v>
      </c>
      <c r="R290" s="249">
        <f t="shared" si="146"/>
        <v>1236121.048</v>
      </c>
      <c r="S290" s="249">
        <f t="shared" si="29"/>
        <v>-844639.6356</v>
      </c>
      <c r="T290" s="277"/>
      <c r="U290" s="252">
        <f t="shared" si="18"/>
        <v>3.285673514</v>
      </c>
      <c r="V290" s="249">
        <f t="shared" si="19"/>
        <v>2264038.528</v>
      </c>
      <c r="W290" s="249">
        <f t="shared" si="20"/>
        <v>1419398.892</v>
      </c>
      <c r="X290" s="249">
        <f t="shared" si="21"/>
        <v>3296864.566</v>
      </c>
      <c r="Y290" s="253">
        <f t="shared" si="22"/>
        <v>3.296864566</v>
      </c>
      <c r="Z290" s="323">
        <f t="shared" si="23"/>
        <v>2452224.931</v>
      </c>
      <c r="AA290" s="253">
        <f t="shared" si="24"/>
        <v>2.452224931</v>
      </c>
      <c r="AB290" s="309"/>
      <c r="AC290" s="294"/>
      <c r="AD290" s="294"/>
      <c r="AE290" s="294"/>
      <c r="AF290" s="294"/>
      <c r="AG290" s="294"/>
      <c r="AH290" s="294"/>
      <c r="AI290" s="294"/>
      <c r="AJ290" s="294"/>
      <c r="AK290" s="294"/>
      <c r="AL290" s="294"/>
      <c r="AM290" s="294"/>
      <c r="AN290" s="294"/>
      <c r="AO290" s="294"/>
      <c r="AP290" s="294"/>
      <c r="AQ290" s="294"/>
      <c r="AR290" s="294"/>
      <c r="AS290" s="294"/>
      <c r="AT290" s="294"/>
      <c r="AU290" s="294"/>
    </row>
    <row r="291" ht="19.5" customHeight="1">
      <c r="A291" s="271" t="s">
        <v>381</v>
      </c>
      <c r="B291" s="326">
        <v>293.690002</v>
      </c>
      <c r="C291" s="327">
        <v>296.880005</v>
      </c>
      <c r="D291" s="327">
        <v>259.730011</v>
      </c>
      <c r="E291" s="327">
        <v>266.279999</v>
      </c>
      <c r="F291" s="327">
        <v>263.821228</v>
      </c>
      <c r="G291" s="327">
        <v>1.0570377E9</v>
      </c>
      <c r="H291" s="329" t="s">
        <v>381</v>
      </c>
      <c r="I291" s="327">
        <v>42.970001</v>
      </c>
      <c r="J291" s="327">
        <v>43.720001</v>
      </c>
      <c r="K291" s="327">
        <v>33.380001</v>
      </c>
      <c r="L291" s="327">
        <v>35.040001</v>
      </c>
      <c r="M291" s="327">
        <v>34.80471</v>
      </c>
      <c r="N291" s="327">
        <v>9.87134E7</v>
      </c>
      <c r="O291" s="327"/>
      <c r="P291" s="249">
        <f t="shared" si="26"/>
        <v>1542950.56</v>
      </c>
      <c r="Q291" s="249">
        <f t="shared" si="145"/>
        <v>513652.6924</v>
      </c>
      <c r="R291" s="249">
        <f t="shared" si="146"/>
        <v>1236121.048</v>
      </c>
      <c r="S291" s="249">
        <f t="shared" si="29"/>
        <v>-849825.6341</v>
      </c>
      <c r="T291" s="328">
        <f>(P291-P279)/P279</f>
        <v>-0.3119188007</v>
      </c>
      <c r="U291" s="252">
        <f t="shared" si="18"/>
        <v>3.27016684</v>
      </c>
      <c r="V291" s="249">
        <f t="shared" si="19"/>
        <v>2266741.598</v>
      </c>
      <c r="W291" s="249">
        <f t="shared" si="20"/>
        <v>1416915.964</v>
      </c>
      <c r="X291" s="249">
        <f t="shared" si="21"/>
        <v>3292724.3</v>
      </c>
      <c r="Y291" s="253">
        <f t="shared" si="22"/>
        <v>3.2927243</v>
      </c>
      <c r="Z291" s="323">
        <f t="shared" si="23"/>
        <v>2442898.666</v>
      </c>
      <c r="AA291" s="253">
        <f t="shared" si="24"/>
        <v>2.442898666</v>
      </c>
      <c r="AB291" s="309"/>
      <c r="AC291" s="294"/>
      <c r="AD291" s="294"/>
      <c r="AE291" s="294"/>
      <c r="AF291" s="294"/>
      <c r="AG291" s="294"/>
      <c r="AH291" s="294"/>
      <c r="AI291" s="294"/>
      <c r="AJ291" s="294"/>
      <c r="AK291" s="294"/>
      <c r="AL291" s="294"/>
      <c r="AM291" s="294"/>
      <c r="AN291" s="294"/>
      <c r="AO291" s="294"/>
      <c r="AP291" s="294"/>
      <c r="AQ291" s="294"/>
      <c r="AR291" s="294"/>
      <c r="AS291" s="294"/>
      <c r="AT291" s="294"/>
      <c r="AU291" s="294"/>
    </row>
    <row r="292" ht="19.5" customHeight="1">
      <c r="A292" s="271" t="s">
        <v>382</v>
      </c>
      <c r="B292" s="272">
        <v>268.649994</v>
      </c>
      <c r="C292" s="273">
        <v>298.26001</v>
      </c>
      <c r="D292" s="273">
        <v>260.339996</v>
      </c>
      <c r="E292" s="273">
        <v>294.619995</v>
      </c>
      <c r="F292" s="273">
        <v>292.598358</v>
      </c>
      <c r="G292" s="273">
        <v>9.619273E8</v>
      </c>
      <c r="H292" s="278" t="s">
        <v>382</v>
      </c>
      <c r="I292" s="273">
        <v>35.639999</v>
      </c>
      <c r="J292" s="273">
        <v>43.560001</v>
      </c>
      <c r="K292" s="273">
        <v>33.419998</v>
      </c>
      <c r="L292" s="273">
        <v>42.470001</v>
      </c>
      <c r="M292" s="273">
        <v>42.308758</v>
      </c>
      <c r="N292" s="273">
        <v>9.56641E7</v>
      </c>
      <c r="O292" s="273"/>
      <c r="P292" s="249">
        <f t="shared" si="26"/>
        <v>1546574.234</v>
      </c>
      <c r="Q292" s="249">
        <f>((Q291+R291)/2)*K292/K291</f>
        <v>875935.1878</v>
      </c>
      <c r="R292" s="249">
        <f>(Q291+R291)/2</f>
        <v>874886.87</v>
      </c>
      <c r="S292" s="249">
        <f t="shared" si="29"/>
        <v>-855033.2409</v>
      </c>
      <c r="T292" s="277"/>
      <c r="U292" s="252">
        <f t="shared" si="18"/>
        <v>2.832008146</v>
      </c>
      <c r="V292" s="249">
        <f t="shared" si="19"/>
        <v>1922493.359</v>
      </c>
      <c r="W292" s="249">
        <f t="shared" si="20"/>
        <v>1067460.118</v>
      </c>
      <c r="X292" s="249">
        <f t="shared" si="21"/>
        <v>3297396.291</v>
      </c>
      <c r="Y292" s="253">
        <f t="shared" si="22"/>
        <v>3.297396291</v>
      </c>
      <c r="Z292" s="323">
        <f t="shared" si="23"/>
        <v>2442363.051</v>
      </c>
      <c r="AA292" s="253">
        <f t="shared" si="24"/>
        <v>2.442363051</v>
      </c>
      <c r="AB292" s="309"/>
      <c r="AC292" s="294"/>
      <c r="AD292" s="294"/>
      <c r="AE292" s="294"/>
      <c r="AF292" s="294"/>
      <c r="AG292" s="294"/>
      <c r="AH292" s="294"/>
      <c r="AI292" s="294"/>
      <c r="AJ292" s="294"/>
      <c r="AK292" s="294"/>
      <c r="AL292" s="294"/>
      <c r="AM292" s="294"/>
      <c r="AN292" s="294"/>
      <c r="AO292" s="294"/>
      <c r="AP292" s="294"/>
      <c r="AQ292" s="294"/>
      <c r="AR292" s="294"/>
      <c r="AS292" s="294"/>
      <c r="AT292" s="294"/>
      <c r="AU292" s="294"/>
    </row>
    <row r="293" ht="19.5" customHeight="1">
      <c r="A293" s="271" t="s">
        <v>383</v>
      </c>
      <c r="B293" s="272">
        <v>294.410004</v>
      </c>
      <c r="C293" s="273">
        <v>313.679993</v>
      </c>
      <c r="D293" s="273">
        <v>290.049988</v>
      </c>
      <c r="E293" s="273">
        <v>293.559998</v>
      </c>
      <c r="F293" s="273">
        <v>291.545685</v>
      </c>
      <c r="G293" s="273">
        <v>1.0944248E9</v>
      </c>
      <c r="H293" s="278" t="s">
        <v>383</v>
      </c>
      <c r="I293" s="273">
        <v>42.400002</v>
      </c>
      <c r="J293" s="273">
        <v>48.009998</v>
      </c>
      <c r="K293" s="273">
        <v>40.75</v>
      </c>
      <c r="L293" s="273">
        <v>41.73</v>
      </c>
      <c r="M293" s="273">
        <v>41.57156</v>
      </c>
      <c r="N293" s="273">
        <v>1.067048E8</v>
      </c>
      <c r="O293" s="273"/>
      <c r="P293" s="249">
        <f t="shared" si="26"/>
        <v>1723069.236</v>
      </c>
      <c r="Q293" s="249">
        <f t="shared" ref="Q293:Q303" si="147">Q292*K293/K292</f>
        <v>1068053.891</v>
      </c>
      <c r="R293" s="249">
        <f t="shared" ref="R293:R303" si="148">R292</f>
        <v>874886.87</v>
      </c>
      <c r="S293" s="249">
        <f t="shared" si="29"/>
        <v>-860262.5461</v>
      </c>
      <c r="T293" s="277"/>
      <c r="U293" s="252">
        <f t="shared" si="18"/>
        <v>3.019957242</v>
      </c>
      <c r="V293" s="249">
        <f t="shared" si="19"/>
        <v>2046039.86</v>
      </c>
      <c r="W293" s="249">
        <f t="shared" si="20"/>
        <v>1185777.314</v>
      </c>
      <c r="X293" s="249">
        <f t="shared" si="21"/>
        <v>3666009.997</v>
      </c>
      <c r="Y293" s="253">
        <f t="shared" si="22"/>
        <v>3.666009997</v>
      </c>
      <c r="Z293" s="323">
        <f t="shared" si="23"/>
        <v>2805747.451</v>
      </c>
      <c r="AA293" s="253">
        <f t="shared" si="24"/>
        <v>2.805747451</v>
      </c>
      <c r="AB293" s="309"/>
      <c r="AC293" s="294"/>
      <c r="AD293" s="294"/>
      <c r="AE293" s="294"/>
      <c r="AF293" s="294"/>
      <c r="AG293" s="294"/>
      <c r="AH293" s="294"/>
      <c r="AI293" s="294"/>
      <c r="AJ293" s="294"/>
      <c r="AK293" s="294"/>
      <c r="AL293" s="294"/>
      <c r="AM293" s="294"/>
      <c r="AN293" s="294"/>
      <c r="AO293" s="294"/>
      <c r="AP293" s="294"/>
      <c r="AQ293" s="294"/>
      <c r="AR293" s="294"/>
      <c r="AS293" s="294"/>
      <c r="AT293" s="294"/>
      <c r="AU293" s="294"/>
    </row>
    <row r="294" ht="19.5" customHeight="1">
      <c r="A294" s="271" t="s">
        <v>384</v>
      </c>
      <c r="B294" s="272">
        <v>293.26001</v>
      </c>
      <c r="C294" s="273">
        <v>321.170013</v>
      </c>
      <c r="D294" s="273">
        <v>285.190002</v>
      </c>
      <c r="E294" s="273">
        <v>320.929993</v>
      </c>
      <c r="F294" s="273">
        <v>318.727844</v>
      </c>
      <c r="G294" s="273">
        <v>1.5447826E9</v>
      </c>
      <c r="H294" s="278" t="s">
        <v>384</v>
      </c>
      <c r="I294" s="273">
        <v>41.639999</v>
      </c>
      <c r="J294" s="273">
        <v>49.630001</v>
      </c>
      <c r="K294" s="273">
        <v>39.240002</v>
      </c>
      <c r="L294" s="273">
        <v>49.57</v>
      </c>
      <c r="M294" s="273">
        <v>49.381794</v>
      </c>
      <c r="N294" s="273">
        <v>1.41906E8</v>
      </c>
      <c r="O294" s="273"/>
      <c r="P294" s="249">
        <f t="shared" si="26"/>
        <v>1694198.032</v>
      </c>
      <c r="Q294" s="249">
        <f t="shared" si="147"/>
        <v>1028476.977</v>
      </c>
      <c r="R294" s="249">
        <f t="shared" si="148"/>
        <v>874886.87</v>
      </c>
      <c r="S294" s="249">
        <f t="shared" si="29"/>
        <v>-865513.64</v>
      </c>
      <c r="T294" s="277"/>
      <c r="U294" s="252">
        <f t="shared" si="18"/>
        <v>2.968277775</v>
      </c>
      <c r="V294" s="249">
        <f t="shared" si="19"/>
        <v>2025830.017</v>
      </c>
      <c r="W294" s="249">
        <f t="shared" si="20"/>
        <v>1160316.377</v>
      </c>
      <c r="X294" s="249">
        <f t="shared" si="21"/>
        <v>3597561.879</v>
      </c>
      <c r="Y294" s="253">
        <f t="shared" si="22"/>
        <v>3.597561879</v>
      </c>
      <c r="Z294" s="323">
        <f t="shared" si="23"/>
        <v>2732048.239</v>
      </c>
      <c r="AA294" s="253">
        <f t="shared" si="24"/>
        <v>2.732048239</v>
      </c>
      <c r="AB294" s="309"/>
      <c r="AC294" s="294"/>
      <c r="AD294" s="294"/>
      <c r="AE294" s="294"/>
      <c r="AF294" s="294"/>
      <c r="AG294" s="294"/>
      <c r="AH294" s="294"/>
      <c r="AI294" s="294"/>
      <c r="AJ294" s="294"/>
      <c r="AK294" s="294"/>
      <c r="AL294" s="294"/>
      <c r="AM294" s="294"/>
      <c r="AN294" s="294"/>
      <c r="AO294" s="294"/>
      <c r="AP294" s="294"/>
      <c r="AQ294" s="294"/>
      <c r="AR294" s="294"/>
      <c r="AS294" s="294"/>
      <c r="AT294" s="294"/>
      <c r="AU294" s="294"/>
    </row>
    <row r="295" ht="19.5" customHeight="1">
      <c r="A295" s="271" t="s">
        <v>385</v>
      </c>
      <c r="B295" s="272">
        <v>318.769989</v>
      </c>
      <c r="C295" s="273">
        <v>322.649994</v>
      </c>
      <c r="D295" s="273">
        <v>309.890015</v>
      </c>
      <c r="E295" s="273">
        <v>322.559998</v>
      </c>
      <c r="F295" s="273">
        <v>320.84256</v>
      </c>
      <c r="G295" s="273">
        <v>9.934946E8</v>
      </c>
      <c r="H295" s="278" t="s">
        <v>385</v>
      </c>
      <c r="I295" s="273">
        <v>48.889999</v>
      </c>
      <c r="J295" s="273">
        <v>49.759998</v>
      </c>
      <c r="K295" s="273">
        <v>45.98</v>
      </c>
      <c r="L295" s="273">
        <v>49.740002</v>
      </c>
      <c r="M295" s="273">
        <v>49.551155</v>
      </c>
      <c r="N295" s="273">
        <v>7.41259E7</v>
      </c>
      <c r="O295" s="273"/>
      <c r="P295" s="249">
        <f t="shared" si="26"/>
        <v>1840930.782</v>
      </c>
      <c r="Q295" s="249">
        <f t="shared" si="147"/>
        <v>1205131.728</v>
      </c>
      <c r="R295" s="249">
        <f t="shared" si="148"/>
        <v>874886.87</v>
      </c>
      <c r="S295" s="249">
        <f t="shared" si="29"/>
        <v>-870786.6135</v>
      </c>
      <c r="T295" s="277"/>
      <c r="U295" s="252">
        <f t="shared" si="18"/>
        <v>3.118809603</v>
      </c>
      <c r="V295" s="249">
        <f t="shared" si="19"/>
        <v>2128542.943</v>
      </c>
      <c r="W295" s="249">
        <f t="shared" si="20"/>
        <v>1257756.329</v>
      </c>
      <c r="X295" s="249">
        <f t="shared" si="21"/>
        <v>3920949.38</v>
      </c>
      <c r="Y295" s="253">
        <f t="shared" si="22"/>
        <v>3.92094938</v>
      </c>
      <c r="Z295" s="323">
        <f t="shared" si="23"/>
        <v>3050162.767</v>
      </c>
      <c r="AA295" s="253">
        <f t="shared" si="24"/>
        <v>3.050162767</v>
      </c>
      <c r="AB295" s="309"/>
      <c r="AC295" s="294"/>
      <c r="AD295" s="294"/>
      <c r="AE295" s="294"/>
      <c r="AF295" s="294"/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  <c r="AU295" s="294"/>
    </row>
    <row r="296" ht="19.5" customHeight="1">
      <c r="A296" s="271" t="s">
        <v>386</v>
      </c>
      <c r="B296" s="272">
        <v>322.089996</v>
      </c>
      <c r="C296" s="273">
        <v>353.929993</v>
      </c>
      <c r="D296" s="273">
        <v>315.119995</v>
      </c>
      <c r="E296" s="273">
        <v>347.98999</v>
      </c>
      <c r="F296" s="273">
        <v>346.137146</v>
      </c>
      <c r="G296" s="273">
        <v>1.1490793E9</v>
      </c>
      <c r="H296" s="278" t="s">
        <v>386</v>
      </c>
      <c r="I296" s="273">
        <v>49.599998</v>
      </c>
      <c r="J296" s="273">
        <v>59.389999</v>
      </c>
      <c r="K296" s="273">
        <v>47.41</v>
      </c>
      <c r="L296" s="273">
        <v>57.32</v>
      </c>
      <c r="M296" s="273">
        <v>57.102371</v>
      </c>
      <c r="N296" s="273">
        <v>8.46147E7</v>
      </c>
      <c r="O296" s="273"/>
      <c r="P296" s="249">
        <f t="shared" si="26"/>
        <v>1871999.97</v>
      </c>
      <c r="Q296" s="249">
        <f t="shared" si="147"/>
        <v>1242611.901</v>
      </c>
      <c r="R296" s="249">
        <f t="shared" si="148"/>
        <v>874886.87</v>
      </c>
      <c r="S296" s="249">
        <f t="shared" si="29"/>
        <v>-876081.5577</v>
      </c>
      <c r="T296" s="277"/>
      <c r="U296" s="252">
        <f t="shared" si="18"/>
        <v>3.135423655</v>
      </c>
      <c r="V296" s="249">
        <f t="shared" si="19"/>
        <v>2150291.374</v>
      </c>
      <c r="W296" s="249">
        <f t="shared" si="20"/>
        <v>1274209.817</v>
      </c>
      <c r="X296" s="249">
        <f t="shared" si="21"/>
        <v>3989498.741</v>
      </c>
      <c r="Y296" s="253">
        <f t="shared" si="22"/>
        <v>3.989498741</v>
      </c>
      <c r="Z296" s="323">
        <f t="shared" si="23"/>
        <v>3113417.184</v>
      </c>
      <c r="AA296" s="253">
        <f t="shared" si="24"/>
        <v>3.113417184</v>
      </c>
      <c r="AB296" s="309"/>
      <c r="AC296" s="294"/>
      <c r="AD296" s="294"/>
      <c r="AE296" s="294"/>
      <c r="AF296" s="294"/>
      <c r="AG296" s="294"/>
      <c r="AH296" s="294"/>
      <c r="AI296" s="294"/>
      <c r="AJ296" s="294"/>
      <c r="AK296" s="294"/>
      <c r="AL296" s="294"/>
      <c r="AM296" s="294"/>
      <c r="AN296" s="294"/>
      <c r="AO296" s="294"/>
      <c r="AP296" s="294"/>
      <c r="AQ296" s="294"/>
      <c r="AR296" s="294"/>
      <c r="AS296" s="294"/>
      <c r="AT296" s="294"/>
      <c r="AU296" s="294"/>
    </row>
    <row r="297" ht="19.5" customHeight="1">
      <c r="A297" s="271" t="s">
        <v>387</v>
      </c>
      <c r="B297" s="272">
        <v>347.730011</v>
      </c>
      <c r="C297" s="273">
        <v>372.850006</v>
      </c>
      <c r="D297" s="273">
        <v>346.660004</v>
      </c>
      <c r="E297" s="273">
        <v>369.420013</v>
      </c>
      <c r="F297" s="273">
        <v>367.453094</v>
      </c>
      <c r="G297" s="273">
        <v>1.1377103E9</v>
      </c>
      <c r="H297" s="278" t="s">
        <v>387</v>
      </c>
      <c r="I297" s="273">
        <v>57.290001</v>
      </c>
      <c r="J297" s="273">
        <v>65.620003</v>
      </c>
      <c r="K297" s="273">
        <v>56.950001</v>
      </c>
      <c r="L297" s="273">
        <v>64.379997</v>
      </c>
      <c r="M297" s="273">
        <v>64.135559</v>
      </c>
      <c r="N297" s="273">
        <v>7.68441E7</v>
      </c>
      <c r="O297" s="273"/>
      <c r="P297" s="249">
        <f t="shared" si="26"/>
        <v>2059366.36</v>
      </c>
      <c r="Q297" s="249">
        <f t="shared" si="147"/>
        <v>1492654.483</v>
      </c>
      <c r="R297" s="249">
        <f t="shared" si="148"/>
        <v>874886.87</v>
      </c>
      <c r="S297" s="249">
        <f t="shared" si="29"/>
        <v>-881398.5642</v>
      </c>
      <c r="T297" s="277"/>
      <c r="U297" s="252">
        <f t="shared" si="18"/>
        <v>3.329087826</v>
      </c>
      <c r="V297" s="249">
        <f t="shared" si="19"/>
        <v>2281447.847</v>
      </c>
      <c r="W297" s="249">
        <f t="shared" si="20"/>
        <v>1400049.283</v>
      </c>
      <c r="X297" s="249">
        <f t="shared" si="21"/>
        <v>4426907.713</v>
      </c>
      <c r="Y297" s="253">
        <f t="shared" si="22"/>
        <v>4.426907713</v>
      </c>
      <c r="Z297" s="323">
        <f t="shared" si="23"/>
        <v>3545509.149</v>
      </c>
      <c r="AA297" s="253">
        <f t="shared" si="24"/>
        <v>3.545509149</v>
      </c>
      <c r="AB297" s="309"/>
      <c r="AC297" s="294"/>
      <c r="AD297" s="294"/>
      <c r="AE297" s="294"/>
      <c r="AF297" s="294"/>
      <c r="AG297" s="294"/>
      <c r="AH297" s="294"/>
      <c r="AI297" s="294"/>
      <c r="AJ297" s="294"/>
      <c r="AK297" s="294"/>
      <c r="AL297" s="294"/>
      <c r="AM297" s="294"/>
      <c r="AN297" s="294"/>
      <c r="AO297" s="294"/>
      <c r="AP297" s="294"/>
      <c r="AQ297" s="294"/>
      <c r="AR297" s="294"/>
      <c r="AS297" s="294"/>
      <c r="AT297" s="294"/>
      <c r="AU297" s="294"/>
    </row>
    <row r="298" ht="19.5" customHeight="1">
      <c r="A298" s="271" t="s">
        <v>388</v>
      </c>
      <c r="B298" s="272">
        <v>370.070007</v>
      </c>
      <c r="C298" s="273">
        <v>387.980011</v>
      </c>
      <c r="D298" s="273">
        <v>363.410004</v>
      </c>
      <c r="E298" s="273">
        <v>383.679993</v>
      </c>
      <c r="F298" s="273">
        <v>382.160675</v>
      </c>
      <c r="G298" s="273">
        <v>9.749974E8</v>
      </c>
      <c r="H298" s="278" t="s">
        <v>388</v>
      </c>
      <c r="I298" s="273">
        <v>64.580002</v>
      </c>
      <c r="J298" s="273">
        <v>70.739998</v>
      </c>
      <c r="K298" s="273">
        <v>62.200001</v>
      </c>
      <c r="L298" s="273">
        <v>69.029999</v>
      </c>
      <c r="M298" s="273">
        <v>68.767914</v>
      </c>
      <c r="N298" s="273">
        <v>8.75018E7</v>
      </c>
      <c r="O298" s="273"/>
      <c r="P298" s="249">
        <f t="shared" si="26"/>
        <v>2158871.311</v>
      </c>
      <c r="Q298" s="249">
        <f t="shared" si="147"/>
        <v>1630256.518</v>
      </c>
      <c r="R298" s="249">
        <f t="shared" si="148"/>
        <v>874886.87</v>
      </c>
      <c r="S298" s="249">
        <f t="shared" si="29"/>
        <v>-886737.7249</v>
      </c>
      <c r="T298" s="277"/>
      <c r="U298" s="252">
        <f t="shared" si="18"/>
        <v>3.4212576</v>
      </c>
      <c r="V298" s="249">
        <f t="shared" si="19"/>
        <v>2351101.313</v>
      </c>
      <c r="W298" s="249">
        <f t="shared" si="20"/>
        <v>1464363.588</v>
      </c>
      <c r="X298" s="249">
        <f t="shared" si="21"/>
        <v>4664014.698</v>
      </c>
      <c r="Y298" s="253">
        <f t="shared" si="22"/>
        <v>4.664014698</v>
      </c>
      <c r="Z298" s="323">
        <f t="shared" si="23"/>
        <v>3777276.974</v>
      </c>
      <c r="AA298" s="253">
        <f t="shared" si="24"/>
        <v>3.777276974</v>
      </c>
      <c r="AB298" s="309"/>
      <c r="AC298" s="294"/>
      <c r="AD298" s="294"/>
      <c r="AE298" s="294"/>
      <c r="AF298" s="294"/>
      <c r="AG298" s="294"/>
      <c r="AH298" s="294"/>
      <c r="AI298" s="294"/>
      <c r="AJ298" s="294"/>
      <c r="AK298" s="294"/>
      <c r="AL298" s="294"/>
      <c r="AM298" s="294"/>
      <c r="AN298" s="294"/>
      <c r="AO298" s="294"/>
      <c r="AP298" s="294"/>
      <c r="AQ298" s="294"/>
      <c r="AR298" s="294"/>
      <c r="AS298" s="294"/>
      <c r="AT298" s="294"/>
      <c r="AU298" s="294"/>
    </row>
    <row r="299" ht="19.5" customHeight="1">
      <c r="A299" s="271" t="s">
        <v>389</v>
      </c>
      <c r="B299" s="272">
        <v>382.309998</v>
      </c>
      <c r="C299" s="273">
        <v>383.559998</v>
      </c>
      <c r="D299" s="273">
        <v>354.709991</v>
      </c>
      <c r="E299" s="273">
        <v>377.98999</v>
      </c>
      <c r="F299" s="273">
        <v>376.493195</v>
      </c>
      <c r="G299" s="273">
        <v>1.2022204E9</v>
      </c>
      <c r="H299" s="278" t="s">
        <v>389</v>
      </c>
      <c r="I299" s="273">
        <v>68.470001</v>
      </c>
      <c r="J299" s="273">
        <v>68.900002</v>
      </c>
      <c r="K299" s="273">
        <v>58.639999</v>
      </c>
      <c r="L299" s="273">
        <v>66.279999</v>
      </c>
      <c r="M299" s="273">
        <v>66.028351</v>
      </c>
      <c r="N299" s="273">
        <v>9.8946E7</v>
      </c>
      <c r="O299" s="273"/>
      <c r="P299" s="249">
        <f t="shared" si="26"/>
        <v>2107188.065</v>
      </c>
      <c r="Q299" s="249">
        <f t="shared" si="147"/>
        <v>1536949.18</v>
      </c>
      <c r="R299" s="249">
        <f t="shared" si="148"/>
        <v>874886.87</v>
      </c>
      <c r="S299" s="249">
        <f t="shared" si="29"/>
        <v>-892099.1321</v>
      </c>
      <c r="T299" s="277"/>
      <c r="U299" s="252">
        <f t="shared" si="18"/>
        <v>3.342761839</v>
      </c>
      <c r="V299" s="249">
        <f t="shared" si="19"/>
        <v>2314923.041</v>
      </c>
      <c r="W299" s="249">
        <f t="shared" si="20"/>
        <v>1422823.909</v>
      </c>
      <c r="X299" s="249">
        <f t="shared" si="21"/>
        <v>4519024.116</v>
      </c>
      <c r="Y299" s="253">
        <f t="shared" si="22"/>
        <v>4.519024116</v>
      </c>
      <c r="Z299" s="323">
        <f t="shared" si="23"/>
        <v>3626924.984</v>
      </c>
      <c r="AA299" s="253">
        <f t="shared" si="24"/>
        <v>3.626924984</v>
      </c>
      <c r="AB299" s="309"/>
      <c r="AC299" s="294"/>
      <c r="AD299" s="294"/>
      <c r="AE299" s="294"/>
      <c r="AF299" s="294"/>
      <c r="AG299" s="294"/>
      <c r="AH299" s="294"/>
      <c r="AI299" s="294"/>
      <c r="AJ299" s="294"/>
      <c r="AK299" s="294"/>
      <c r="AL299" s="294"/>
      <c r="AM299" s="294"/>
      <c r="AN299" s="294"/>
      <c r="AO299" s="294"/>
      <c r="AP299" s="294"/>
      <c r="AQ299" s="294"/>
      <c r="AR299" s="294"/>
      <c r="AS299" s="294"/>
      <c r="AT299" s="294"/>
      <c r="AU299" s="294"/>
    </row>
    <row r="300" ht="19.5" customHeight="1">
      <c r="A300" s="271" t="s">
        <v>390</v>
      </c>
      <c r="B300" s="272">
        <v>380.399994</v>
      </c>
      <c r="C300" s="273">
        <v>380.829987</v>
      </c>
      <c r="D300" s="273">
        <v>351.359985</v>
      </c>
      <c r="E300" s="273">
        <v>358.269989</v>
      </c>
      <c r="F300" s="273">
        <v>356.851288</v>
      </c>
      <c r="G300" s="273">
        <v>9.597146E8</v>
      </c>
      <c r="H300" s="278" t="s">
        <v>390</v>
      </c>
      <c r="I300" s="273">
        <v>67.169998</v>
      </c>
      <c r="J300" s="273">
        <v>67.290001</v>
      </c>
      <c r="K300" s="273">
        <v>57.099998</v>
      </c>
      <c r="L300" s="273">
        <v>59.349998</v>
      </c>
      <c r="M300" s="273">
        <v>59.124664</v>
      </c>
      <c r="N300" s="273">
        <v>7.61258E7</v>
      </c>
      <c r="O300" s="273"/>
      <c r="P300" s="249">
        <f t="shared" si="26"/>
        <v>2087287.04</v>
      </c>
      <c r="Q300" s="249">
        <f t="shared" si="147"/>
        <v>1496585.891</v>
      </c>
      <c r="R300" s="249">
        <f t="shared" si="148"/>
        <v>874886.87</v>
      </c>
      <c r="S300" s="249">
        <f t="shared" si="29"/>
        <v>-897482.8785</v>
      </c>
      <c r="T300" s="277"/>
      <c r="U300" s="252">
        <f t="shared" si="18"/>
        <v>3.300535287</v>
      </c>
      <c r="V300" s="249">
        <f t="shared" si="19"/>
        <v>2300992.323</v>
      </c>
      <c r="W300" s="249">
        <f t="shared" si="20"/>
        <v>1403509.444</v>
      </c>
      <c r="X300" s="249">
        <f t="shared" si="21"/>
        <v>4458759.8</v>
      </c>
      <c r="Y300" s="253">
        <f t="shared" si="22"/>
        <v>4.4587598</v>
      </c>
      <c r="Z300" s="323">
        <f t="shared" si="23"/>
        <v>3561276.922</v>
      </c>
      <c r="AA300" s="253">
        <f t="shared" si="24"/>
        <v>3.561276922</v>
      </c>
      <c r="AB300" s="309"/>
      <c r="AC300" s="294"/>
      <c r="AD300" s="294"/>
      <c r="AE300" s="294"/>
      <c r="AF300" s="294"/>
      <c r="AG300" s="294"/>
      <c r="AH300" s="294"/>
      <c r="AI300" s="294"/>
      <c r="AJ300" s="294"/>
      <c r="AK300" s="294"/>
      <c r="AL300" s="294"/>
      <c r="AM300" s="294"/>
      <c r="AN300" s="294"/>
      <c r="AO300" s="294"/>
      <c r="AP300" s="294"/>
      <c r="AQ300" s="294"/>
      <c r="AR300" s="294"/>
      <c r="AS300" s="294"/>
      <c r="AT300" s="294"/>
      <c r="AU300" s="294"/>
    </row>
    <row r="301" ht="19.5" customHeight="1">
      <c r="A301" s="271" t="s">
        <v>391</v>
      </c>
      <c r="B301" s="272">
        <v>358.540009</v>
      </c>
      <c r="C301" s="273">
        <v>373.73999</v>
      </c>
      <c r="D301" s="273">
        <v>342.350006</v>
      </c>
      <c r="E301" s="273">
        <v>350.869995</v>
      </c>
      <c r="F301" s="273">
        <v>349.986481</v>
      </c>
      <c r="G301" s="273">
        <v>1.2384244E9</v>
      </c>
      <c r="H301" s="278" t="s">
        <v>391</v>
      </c>
      <c r="I301" s="273">
        <v>59.389999</v>
      </c>
      <c r="J301" s="273">
        <v>64.260002</v>
      </c>
      <c r="K301" s="273">
        <v>53.720001</v>
      </c>
      <c r="L301" s="273">
        <v>56.419998</v>
      </c>
      <c r="M301" s="273">
        <v>56.362152</v>
      </c>
      <c r="N301" s="273">
        <v>1.272724E8</v>
      </c>
      <c r="O301" s="273"/>
      <c r="P301" s="249">
        <f t="shared" si="26"/>
        <v>2033762.412</v>
      </c>
      <c r="Q301" s="249">
        <f t="shared" si="147"/>
        <v>1407996.469</v>
      </c>
      <c r="R301" s="249">
        <f t="shared" si="148"/>
        <v>874886.87</v>
      </c>
      <c r="S301" s="249">
        <f t="shared" si="29"/>
        <v>-902889.0571</v>
      </c>
      <c r="T301" s="277"/>
      <c r="U301" s="252">
        <f t="shared" si="18"/>
        <v>3.221491344</v>
      </c>
      <c r="V301" s="249">
        <f t="shared" si="19"/>
        <v>2263525.083</v>
      </c>
      <c r="W301" s="249">
        <f t="shared" si="20"/>
        <v>1360636.026</v>
      </c>
      <c r="X301" s="249">
        <f t="shared" si="21"/>
        <v>4316645.75</v>
      </c>
      <c r="Y301" s="253">
        <f t="shared" si="22"/>
        <v>4.31664575</v>
      </c>
      <c r="Z301" s="323">
        <f t="shared" si="23"/>
        <v>3413756.693</v>
      </c>
      <c r="AA301" s="253">
        <f t="shared" si="24"/>
        <v>3.413756693</v>
      </c>
      <c r="AB301" s="309"/>
      <c r="AC301" s="294"/>
      <c r="AD301" s="294"/>
      <c r="AE301" s="294"/>
      <c r="AF301" s="294"/>
      <c r="AG301" s="294"/>
      <c r="AH301" s="294"/>
      <c r="AI301" s="294"/>
      <c r="AJ301" s="294"/>
      <c r="AK301" s="294"/>
      <c r="AL301" s="294"/>
      <c r="AM301" s="294"/>
      <c r="AN301" s="294"/>
      <c r="AO301" s="294"/>
      <c r="AP301" s="294"/>
      <c r="AQ301" s="294"/>
      <c r="AR301" s="294"/>
      <c r="AS301" s="294"/>
      <c r="AT301" s="294"/>
      <c r="AU301" s="294"/>
    </row>
    <row r="302" ht="19.5" customHeight="1">
      <c r="A302" s="271" t="s">
        <v>392</v>
      </c>
      <c r="B302" s="272">
        <v>351.720001</v>
      </c>
      <c r="C302" s="273">
        <v>394.140015</v>
      </c>
      <c r="D302" s="273">
        <v>351.619995</v>
      </c>
      <c r="E302" s="273">
        <v>388.829987</v>
      </c>
      <c r="F302" s="273">
        <v>387.850891</v>
      </c>
      <c r="G302" s="273">
        <v>9.713191E8</v>
      </c>
      <c r="H302" s="278" t="s">
        <v>392</v>
      </c>
      <c r="I302" s="273">
        <v>56.66</v>
      </c>
      <c r="J302" s="273">
        <v>70.629997</v>
      </c>
      <c r="K302" s="273">
        <v>56.639999</v>
      </c>
      <c r="L302" s="273">
        <v>68.709999</v>
      </c>
      <c r="M302" s="273">
        <v>68.639557</v>
      </c>
      <c r="N302" s="273">
        <v>9.37581E7</v>
      </c>
      <c r="O302" s="273"/>
      <c r="P302" s="249">
        <f t="shared" si="26"/>
        <v>2088831.653</v>
      </c>
      <c r="Q302" s="249">
        <f t="shared" si="147"/>
        <v>1484529.358</v>
      </c>
      <c r="R302" s="249">
        <f t="shared" si="148"/>
        <v>874886.87</v>
      </c>
      <c r="S302" s="249">
        <f t="shared" si="29"/>
        <v>-908317.7615</v>
      </c>
      <c r="T302" s="277"/>
      <c r="U302" s="252">
        <f t="shared" si="18"/>
        <v>3.26286532</v>
      </c>
      <c r="V302" s="249">
        <f t="shared" si="19"/>
        <v>2302073.553</v>
      </c>
      <c r="W302" s="249">
        <f t="shared" si="20"/>
        <v>1393755.791</v>
      </c>
      <c r="X302" s="249">
        <f t="shared" si="21"/>
        <v>4448247.881</v>
      </c>
      <c r="Y302" s="253">
        <f t="shared" si="22"/>
        <v>4.448247881</v>
      </c>
      <c r="Z302" s="323">
        <f t="shared" si="23"/>
        <v>3539930.119</v>
      </c>
      <c r="AA302" s="253">
        <f t="shared" si="24"/>
        <v>3.539930119</v>
      </c>
      <c r="AB302" s="309"/>
      <c r="AC302" s="294"/>
      <c r="AD302" s="294"/>
      <c r="AE302" s="294"/>
      <c r="AF302" s="294"/>
      <c r="AG302" s="294"/>
      <c r="AH302" s="294"/>
      <c r="AI302" s="294"/>
      <c r="AJ302" s="294"/>
      <c r="AK302" s="294"/>
      <c r="AL302" s="294"/>
      <c r="AM302" s="294"/>
      <c r="AN302" s="294"/>
      <c r="AO302" s="294"/>
      <c r="AP302" s="294"/>
      <c r="AQ302" s="294"/>
      <c r="AR302" s="294"/>
      <c r="AS302" s="294"/>
      <c r="AT302" s="294"/>
      <c r="AU302" s="294"/>
    </row>
    <row r="303" ht="19.5" customHeight="1">
      <c r="A303" s="271" t="s">
        <v>393</v>
      </c>
      <c r="B303" s="326">
        <v>387.75</v>
      </c>
      <c r="C303" s="327">
        <v>412.920013</v>
      </c>
      <c r="D303" s="327">
        <v>382.660004</v>
      </c>
      <c r="E303" s="327">
        <v>409.519989</v>
      </c>
      <c r="F303" s="327">
        <v>408.48877</v>
      </c>
      <c r="G303" s="327">
        <v>8.672359E8</v>
      </c>
      <c r="H303" s="329" t="s">
        <v>393</v>
      </c>
      <c r="I303" s="327">
        <v>68.300003</v>
      </c>
      <c r="J303" s="327">
        <v>77.290001</v>
      </c>
      <c r="K303" s="327">
        <v>66.489998</v>
      </c>
      <c r="L303" s="327">
        <v>76.0</v>
      </c>
      <c r="M303" s="327">
        <v>75.922081</v>
      </c>
      <c r="N303" s="327">
        <v>6.67206E7</v>
      </c>
      <c r="O303" s="327"/>
      <c r="P303" s="249">
        <f t="shared" si="26"/>
        <v>2273227.747</v>
      </c>
      <c r="Q303" s="249">
        <f t="shared" si="147"/>
        <v>1742696.959</v>
      </c>
      <c r="R303" s="249">
        <f t="shared" si="148"/>
        <v>874886.87</v>
      </c>
      <c r="S303" s="249">
        <f t="shared" si="29"/>
        <v>-913769.0856</v>
      </c>
      <c r="T303" s="328">
        <f>(P303-P291)/P291</f>
        <v>0.4732991483</v>
      </c>
      <c r="U303" s="252">
        <f t="shared" si="18"/>
        <v>3.445197114</v>
      </c>
      <c r="V303" s="249">
        <f t="shared" si="19"/>
        <v>2431150.818</v>
      </c>
      <c r="W303" s="249">
        <f t="shared" si="20"/>
        <v>1517381.732</v>
      </c>
      <c r="X303" s="249">
        <f t="shared" si="21"/>
        <v>4890811.576</v>
      </c>
      <c r="Y303" s="253">
        <f t="shared" si="22"/>
        <v>4.890811576</v>
      </c>
      <c r="Z303" s="323">
        <f t="shared" si="23"/>
        <v>3977042.49</v>
      </c>
      <c r="AA303" s="253">
        <f t="shared" si="24"/>
        <v>3.97704249</v>
      </c>
      <c r="AB303" s="309"/>
      <c r="AC303" s="294"/>
      <c r="AD303" s="294"/>
      <c r="AE303" s="294"/>
      <c r="AF303" s="294"/>
      <c r="AG303" s="294"/>
      <c r="AH303" s="294"/>
      <c r="AI303" s="294"/>
      <c r="AJ303" s="294"/>
      <c r="AK303" s="294"/>
      <c r="AL303" s="294"/>
      <c r="AM303" s="294"/>
      <c r="AN303" s="294"/>
      <c r="AO303" s="294"/>
      <c r="AP303" s="294"/>
      <c r="AQ303" s="294"/>
      <c r="AR303" s="294"/>
      <c r="AS303" s="294"/>
      <c r="AT303" s="294"/>
      <c r="AU303" s="294"/>
    </row>
    <row r="304" ht="19.5" customHeight="1">
      <c r="A304" s="271" t="s">
        <v>394</v>
      </c>
      <c r="B304" s="272">
        <v>405.839996</v>
      </c>
      <c r="C304" s="273">
        <v>411.25</v>
      </c>
      <c r="D304" s="273">
        <v>395.339996</v>
      </c>
      <c r="E304" s="273">
        <v>409.559998</v>
      </c>
      <c r="F304" s="273">
        <v>409.559998</v>
      </c>
      <c r="G304" s="273">
        <v>3.990175E8</v>
      </c>
      <c r="H304" s="278" t="s">
        <v>394</v>
      </c>
      <c r="I304" s="273">
        <v>74.639999</v>
      </c>
      <c r="J304" s="273">
        <v>76.389999</v>
      </c>
      <c r="K304" s="273">
        <v>70.739998</v>
      </c>
      <c r="L304" s="273">
        <v>75.779999</v>
      </c>
      <c r="M304" s="273">
        <v>75.779999</v>
      </c>
      <c r="N304" s="273">
        <v>3.32369E7</v>
      </c>
      <c r="O304" s="273"/>
      <c r="P304" s="249">
        <f t="shared" si="26"/>
        <v>2348554.432</v>
      </c>
      <c r="Q304" s="249">
        <f>((Q303+R303)/2)*K304/K303</f>
        <v>1392449.093</v>
      </c>
      <c r="R304" s="249">
        <f>(Q303+R303)/2</f>
        <v>1308791.914</v>
      </c>
      <c r="S304" s="249">
        <f t="shared" si="29"/>
        <v>-919243.1234</v>
      </c>
      <c r="T304" s="277"/>
      <c r="U304" s="252">
        <f t="shared" si="18"/>
        <v>3.978649666</v>
      </c>
      <c r="V304" s="249">
        <f t="shared" si="19"/>
        <v>2900428.34</v>
      </c>
      <c r="W304" s="249">
        <f t="shared" si="20"/>
        <v>1981185.217</v>
      </c>
      <c r="X304" s="249">
        <f t="shared" si="21"/>
        <v>5049795.439</v>
      </c>
      <c r="Y304" s="253">
        <f t="shared" si="22"/>
        <v>5.049795439</v>
      </c>
      <c r="Z304" s="323">
        <f t="shared" si="23"/>
        <v>4130552.316</v>
      </c>
      <c r="AA304" s="253">
        <f t="shared" si="24"/>
        <v>4.130552316</v>
      </c>
      <c r="AB304" s="309"/>
      <c r="AC304" s="294"/>
      <c r="AD304" s="294"/>
      <c r="AE304" s="294"/>
      <c r="AF304" s="294"/>
      <c r="AG304" s="294"/>
      <c r="AH304" s="294"/>
      <c r="AI304" s="294"/>
      <c r="AJ304" s="294"/>
      <c r="AK304" s="294"/>
      <c r="AL304" s="294"/>
      <c r="AM304" s="294"/>
      <c r="AN304" s="294"/>
      <c r="AO304" s="294"/>
      <c r="AP304" s="294"/>
      <c r="AQ304" s="294"/>
      <c r="AR304" s="294"/>
      <c r="AS304" s="294"/>
      <c r="AT304" s="294"/>
      <c r="AU304" s="294"/>
    </row>
    <row r="305" ht="19.5" customHeight="1">
      <c r="A305" s="271" t="s">
        <v>395</v>
      </c>
      <c r="B305" s="272">
        <v>410.399994</v>
      </c>
      <c r="C305" s="273">
        <v>411.25</v>
      </c>
      <c r="D305" s="273">
        <v>408.149994</v>
      </c>
      <c r="E305" s="273">
        <v>409.559998</v>
      </c>
      <c r="F305" s="273">
        <v>409.559998</v>
      </c>
      <c r="G305" s="273">
        <v>3.5848964E7</v>
      </c>
      <c r="H305" s="278" t="s">
        <v>395</v>
      </c>
      <c r="I305" s="273">
        <v>76.089996</v>
      </c>
      <c r="J305" s="273">
        <v>76.389</v>
      </c>
      <c r="K305" s="273">
        <v>75.254997</v>
      </c>
      <c r="L305" s="273">
        <v>75.779999</v>
      </c>
      <c r="M305" s="273">
        <v>75.779999</v>
      </c>
      <c r="N305" s="273">
        <v>3132173.0</v>
      </c>
      <c r="O305" s="273"/>
      <c r="P305" s="249">
        <f t="shared" si="26"/>
        <v>2424653.43</v>
      </c>
      <c r="Q305" s="249">
        <f>Q304*K305/K304</f>
        <v>1481322.523</v>
      </c>
      <c r="R305" s="249">
        <f>R304</f>
        <v>1308791.914</v>
      </c>
      <c r="S305" s="249">
        <f t="shared" si="29"/>
        <v>-924739.9698</v>
      </c>
      <c r="T305" s="277"/>
      <c r="U305" s="252">
        <f t="shared" si="18"/>
        <v>4.037292067</v>
      </c>
      <c r="V305" s="249">
        <f t="shared" si="19"/>
        <v>2953697.639</v>
      </c>
      <c r="W305" s="249">
        <f t="shared" si="20"/>
        <v>2028957.669</v>
      </c>
      <c r="X305" s="249">
        <f t="shared" si="21"/>
        <v>5214767.867</v>
      </c>
      <c r="Y305" s="253">
        <f t="shared" si="22"/>
        <v>5.214767867</v>
      </c>
      <c r="Z305" s="323">
        <f t="shared" si="23"/>
        <v>4290027.898</v>
      </c>
      <c r="AA305" s="253">
        <f t="shared" si="24"/>
        <v>4.290027898</v>
      </c>
      <c r="AB305" s="309"/>
      <c r="AC305" s="294"/>
      <c r="AD305" s="294"/>
      <c r="AE305" s="294"/>
      <c r="AF305" s="294"/>
      <c r="AG305" s="294"/>
      <c r="AH305" s="294"/>
      <c r="AI305" s="294"/>
      <c r="AJ305" s="294"/>
      <c r="AK305" s="294"/>
      <c r="AL305" s="294"/>
      <c r="AM305" s="294"/>
      <c r="AN305" s="294"/>
      <c r="AO305" s="294"/>
      <c r="AP305" s="294"/>
      <c r="AQ305" s="294"/>
      <c r="AR305" s="294"/>
      <c r="AS305" s="294"/>
      <c r="AT305" s="294"/>
      <c r="AU305" s="294"/>
    </row>
    <row r="306" ht="19.5" customHeight="1">
      <c r="A306" s="286"/>
      <c r="B306" s="287"/>
      <c r="C306" s="287"/>
      <c r="D306" s="287"/>
      <c r="E306" s="287"/>
      <c r="F306" s="287"/>
      <c r="G306" s="287"/>
      <c r="H306" s="287"/>
      <c r="I306" s="287"/>
      <c r="J306" s="287"/>
      <c r="K306" s="287"/>
      <c r="L306" s="287"/>
      <c r="M306" s="287"/>
      <c r="N306" s="287"/>
      <c r="O306" s="287"/>
      <c r="P306" s="287"/>
      <c r="Q306" s="287"/>
      <c r="R306" s="287"/>
      <c r="S306" s="287"/>
      <c r="T306" s="287"/>
      <c r="U306" s="287"/>
      <c r="V306" s="288"/>
      <c r="W306" s="288"/>
      <c r="X306" s="288"/>
      <c r="Y306" s="287"/>
      <c r="Z306" s="287"/>
      <c r="AA306" s="287"/>
      <c r="AB306" s="294"/>
      <c r="AC306" s="294"/>
      <c r="AD306" s="294"/>
      <c r="AE306" s="294"/>
      <c r="AF306" s="294"/>
      <c r="AG306" s="294"/>
      <c r="AH306" s="294"/>
      <c r="AI306" s="294"/>
      <c r="AJ306" s="294"/>
      <c r="AK306" s="294"/>
      <c r="AL306" s="294"/>
      <c r="AM306" s="294"/>
      <c r="AN306" s="294"/>
      <c r="AO306" s="294"/>
      <c r="AP306" s="294"/>
      <c r="AQ306" s="294"/>
      <c r="AR306" s="294"/>
      <c r="AS306" s="294"/>
      <c r="AT306" s="294"/>
      <c r="AU306" s="294"/>
    </row>
    <row r="307" ht="19.5" customHeight="1">
      <c r="A307" s="293"/>
      <c r="B307" s="294"/>
      <c r="C307" s="294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294"/>
      <c r="O307" s="294"/>
      <c r="P307" s="294"/>
      <c r="Q307" s="294"/>
      <c r="R307" s="294"/>
      <c r="S307" s="294"/>
      <c r="T307" s="294"/>
      <c r="U307" s="294"/>
      <c r="V307" s="295"/>
      <c r="W307" s="295"/>
      <c r="X307" s="295"/>
      <c r="Y307" s="294"/>
      <c r="Z307" s="294"/>
      <c r="AA307" s="294"/>
      <c r="AB307" s="294"/>
      <c r="AC307" s="294"/>
      <c r="AD307" s="294"/>
      <c r="AE307" s="294"/>
      <c r="AF307" s="294"/>
      <c r="AG307" s="294"/>
      <c r="AH307" s="294"/>
      <c r="AI307" s="294"/>
      <c r="AJ307" s="294"/>
      <c r="AK307" s="294"/>
      <c r="AL307" s="294"/>
      <c r="AM307" s="294"/>
      <c r="AN307" s="294"/>
      <c r="AO307" s="294"/>
      <c r="AP307" s="294"/>
      <c r="AQ307" s="294"/>
      <c r="AR307" s="294"/>
      <c r="AS307" s="294"/>
      <c r="AT307" s="294"/>
      <c r="AU307" s="294"/>
    </row>
    <row r="308" ht="19.5" customHeight="1">
      <c r="A308" s="293"/>
      <c r="B308" s="294"/>
      <c r="C308" s="294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294"/>
      <c r="O308" s="294"/>
      <c r="P308" s="294"/>
      <c r="Q308" s="294"/>
      <c r="R308" s="294"/>
      <c r="S308" s="294"/>
      <c r="T308" s="294"/>
      <c r="U308" s="294"/>
      <c r="V308" s="295"/>
      <c r="W308" s="295"/>
      <c r="X308" s="295"/>
      <c r="Y308" s="294"/>
      <c r="Z308" s="294"/>
      <c r="AA308" s="294"/>
      <c r="AB308" s="294"/>
      <c r="AC308" s="294"/>
      <c r="AD308" s="294"/>
      <c r="AE308" s="294"/>
      <c r="AF308" s="294"/>
      <c r="AG308" s="294"/>
      <c r="AH308" s="294"/>
      <c r="AI308" s="294"/>
      <c r="AJ308" s="294"/>
      <c r="AK308" s="294"/>
      <c r="AL308" s="294"/>
      <c r="AM308" s="294"/>
      <c r="AN308" s="294"/>
      <c r="AO308" s="294"/>
      <c r="AP308" s="294"/>
      <c r="AQ308" s="294"/>
      <c r="AR308" s="294"/>
      <c r="AS308" s="294"/>
      <c r="AT308" s="294"/>
      <c r="AU308" s="294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5"/>
      <c r="W309" s="295"/>
      <c r="X309" s="295"/>
      <c r="Y309" s="294"/>
      <c r="Z309" s="294"/>
      <c r="AA309" s="294"/>
      <c r="AB309" s="294"/>
      <c r="AC309" s="294"/>
      <c r="AD309" s="294"/>
      <c r="AE309" s="294"/>
      <c r="AF309" s="294"/>
      <c r="AG309" s="294"/>
      <c r="AH309" s="294"/>
      <c r="AI309" s="294"/>
      <c r="AJ309" s="294"/>
      <c r="AK309" s="294"/>
      <c r="AL309" s="294"/>
      <c r="AM309" s="294"/>
      <c r="AN309" s="294"/>
      <c r="AO309" s="294"/>
      <c r="AP309" s="294"/>
      <c r="AQ309" s="294"/>
      <c r="AR309" s="294"/>
      <c r="AS309" s="294"/>
      <c r="AT309" s="294"/>
      <c r="AU309" s="294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5"/>
      <c r="W310" s="295"/>
      <c r="X310" s="295"/>
      <c r="Y310" s="294"/>
      <c r="Z310" s="294"/>
      <c r="AA310" s="294"/>
      <c r="AB310" s="294"/>
      <c r="AC310" s="294"/>
      <c r="AD310" s="294"/>
      <c r="AE310" s="294"/>
      <c r="AF310" s="294"/>
      <c r="AG310" s="294"/>
      <c r="AH310" s="294"/>
      <c r="AI310" s="294"/>
      <c r="AJ310" s="294"/>
      <c r="AK310" s="294"/>
      <c r="AL310" s="294"/>
      <c r="AM310" s="294"/>
      <c r="AN310" s="294"/>
      <c r="AO310" s="294"/>
      <c r="AP310" s="294"/>
      <c r="AQ310" s="294"/>
      <c r="AR310" s="294"/>
      <c r="AS310" s="294"/>
      <c r="AT310" s="294"/>
      <c r="AU310" s="294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5"/>
      <c r="W311" s="295"/>
      <c r="X311" s="295"/>
      <c r="Y311" s="294"/>
      <c r="Z311" s="294"/>
      <c r="AA311" s="294"/>
      <c r="AB311" s="294"/>
      <c r="AC311" s="294"/>
      <c r="AD311" s="294"/>
      <c r="AE311" s="294"/>
      <c r="AF311" s="294"/>
      <c r="AG311" s="294"/>
      <c r="AH311" s="294"/>
      <c r="AI311" s="294"/>
      <c r="AJ311" s="294"/>
      <c r="AK311" s="294"/>
      <c r="AL311" s="294"/>
      <c r="AM311" s="294"/>
      <c r="AN311" s="294"/>
      <c r="AO311" s="294"/>
      <c r="AP311" s="294"/>
      <c r="AQ311" s="294"/>
      <c r="AR311" s="294"/>
      <c r="AS311" s="294"/>
      <c r="AT311" s="294"/>
      <c r="AU311" s="294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5"/>
      <c r="W312" s="295"/>
      <c r="X312" s="295"/>
      <c r="Y312" s="294"/>
      <c r="Z312" s="294"/>
      <c r="AA312" s="294"/>
      <c r="AB312" s="294"/>
      <c r="AC312" s="294"/>
      <c r="AD312" s="294"/>
      <c r="AE312" s="294"/>
      <c r="AF312" s="294"/>
      <c r="AG312" s="294"/>
      <c r="AH312" s="294"/>
      <c r="AI312" s="294"/>
      <c r="AJ312" s="294"/>
      <c r="AK312" s="294"/>
      <c r="AL312" s="294"/>
      <c r="AM312" s="294"/>
      <c r="AN312" s="294"/>
      <c r="AO312" s="294"/>
      <c r="AP312" s="294"/>
      <c r="AQ312" s="294"/>
      <c r="AR312" s="294"/>
      <c r="AS312" s="294"/>
      <c r="AT312" s="294"/>
      <c r="AU312" s="294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5"/>
      <c r="W313" s="295"/>
      <c r="X313" s="295"/>
      <c r="Y313" s="294"/>
      <c r="Z313" s="294"/>
      <c r="AA313" s="294"/>
      <c r="AB313" s="294"/>
      <c r="AC313" s="294"/>
      <c r="AD313" s="294"/>
      <c r="AE313" s="294"/>
      <c r="AF313" s="294"/>
      <c r="AG313" s="294"/>
      <c r="AH313" s="294"/>
      <c r="AI313" s="294"/>
      <c r="AJ313" s="294"/>
      <c r="AK313" s="294"/>
      <c r="AL313" s="294"/>
      <c r="AM313" s="294"/>
      <c r="AN313" s="294"/>
      <c r="AO313" s="294"/>
      <c r="AP313" s="294"/>
      <c r="AQ313" s="294"/>
      <c r="AR313" s="294"/>
      <c r="AS313" s="294"/>
      <c r="AT313" s="294"/>
      <c r="AU313" s="294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5"/>
      <c r="W314" s="295"/>
      <c r="X314" s="295"/>
      <c r="Y314" s="294"/>
      <c r="Z314" s="294"/>
      <c r="AA314" s="294"/>
      <c r="AB314" s="294"/>
      <c r="AC314" s="294"/>
      <c r="AD314" s="294"/>
      <c r="AE314" s="294"/>
      <c r="AF314" s="294"/>
      <c r="AG314" s="294"/>
      <c r="AH314" s="294"/>
      <c r="AI314" s="294"/>
      <c r="AJ314" s="294"/>
      <c r="AK314" s="294"/>
      <c r="AL314" s="294"/>
      <c r="AM314" s="294"/>
      <c r="AN314" s="294"/>
      <c r="AO314" s="294"/>
      <c r="AP314" s="294"/>
      <c r="AQ314" s="294"/>
      <c r="AR314" s="294"/>
      <c r="AS314" s="294"/>
      <c r="AT314" s="294"/>
      <c r="AU314" s="294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5"/>
      <c r="W315" s="295"/>
      <c r="X315" s="295"/>
      <c r="Y315" s="294"/>
      <c r="Z315" s="294"/>
      <c r="AA315" s="294"/>
      <c r="AB315" s="294"/>
      <c r="AC315" s="294"/>
      <c r="AD315" s="294"/>
      <c r="AE315" s="294"/>
      <c r="AF315" s="294"/>
      <c r="AG315" s="294"/>
      <c r="AH315" s="294"/>
      <c r="AI315" s="294"/>
      <c r="AJ315" s="294"/>
      <c r="AK315" s="294"/>
      <c r="AL315" s="294"/>
      <c r="AM315" s="294"/>
      <c r="AN315" s="294"/>
      <c r="AO315" s="294"/>
      <c r="AP315" s="294"/>
      <c r="AQ315" s="294"/>
      <c r="AR315" s="294"/>
      <c r="AS315" s="294"/>
      <c r="AT315" s="294"/>
      <c r="AU315" s="294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5"/>
      <c r="W316" s="295"/>
      <c r="X316" s="295"/>
      <c r="Y316" s="294"/>
      <c r="Z316" s="294"/>
      <c r="AA316" s="294"/>
      <c r="AB316" s="294"/>
      <c r="AC316" s="294"/>
      <c r="AD316" s="294"/>
      <c r="AE316" s="294"/>
      <c r="AF316" s="294"/>
      <c r="AG316" s="294"/>
      <c r="AH316" s="294"/>
      <c r="AI316" s="294"/>
      <c r="AJ316" s="294"/>
      <c r="AK316" s="294"/>
      <c r="AL316" s="294"/>
      <c r="AM316" s="294"/>
      <c r="AN316" s="294"/>
      <c r="AO316" s="294"/>
      <c r="AP316" s="294"/>
      <c r="AQ316" s="294"/>
      <c r="AR316" s="294"/>
      <c r="AS316" s="294"/>
      <c r="AT316" s="294"/>
      <c r="AU316" s="294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5"/>
      <c r="W317" s="295"/>
      <c r="X317" s="295"/>
      <c r="Y317" s="294"/>
      <c r="Z317" s="294"/>
      <c r="AA317" s="294"/>
      <c r="AB317" s="294"/>
      <c r="AC317" s="294"/>
      <c r="AD317" s="294"/>
      <c r="AE317" s="294"/>
      <c r="AF317" s="294"/>
      <c r="AG317" s="294"/>
      <c r="AH317" s="294"/>
      <c r="AI317" s="294"/>
      <c r="AJ317" s="294"/>
      <c r="AK317" s="294"/>
      <c r="AL317" s="294"/>
      <c r="AM317" s="294"/>
      <c r="AN317" s="294"/>
      <c r="AO317" s="294"/>
      <c r="AP317" s="294"/>
      <c r="AQ317" s="294"/>
      <c r="AR317" s="294"/>
      <c r="AS317" s="294"/>
      <c r="AT317" s="294"/>
      <c r="AU317" s="294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5"/>
      <c r="W318" s="295"/>
      <c r="X318" s="295"/>
      <c r="Y318" s="294"/>
      <c r="Z318" s="294"/>
      <c r="AA318" s="294"/>
      <c r="AB318" s="294"/>
      <c r="AC318" s="294"/>
      <c r="AD318" s="294"/>
      <c r="AE318" s="294"/>
      <c r="AF318" s="294"/>
      <c r="AG318" s="294"/>
      <c r="AH318" s="294"/>
      <c r="AI318" s="294"/>
      <c r="AJ318" s="294"/>
      <c r="AK318" s="294"/>
      <c r="AL318" s="294"/>
      <c r="AM318" s="294"/>
      <c r="AN318" s="294"/>
      <c r="AO318" s="294"/>
      <c r="AP318" s="294"/>
      <c r="AQ318" s="294"/>
      <c r="AR318" s="294"/>
      <c r="AS318" s="294"/>
      <c r="AT318" s="294"/>
      <c r="AU318" s="294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5"/>
      <c r="W319" s="295"/>
      <c r="X319" s="295"/>
      <c r="Y319" s="294"/>
      <c r="Z319" s="294"/>
      <c r="AA319" s="294"/>
      <c r="AB319" s="294"/>
      <c r="AC319" s="294"/>
      <c r="AD319" s="294"/>
      <c r="AE319" s="294"/>
      <c r="AF319" s="294"/>
      <c r="AG319" s="294"/>
      <c r="AH319" s="294"/>
      <c r="AI319" s="294"/>
      <c r="AJ319" s="294"/>
      <c r="AK319" s="294"/>
      <c r="AL319" s="294"/>
      <c r="AM319" s="294"/>
      <c r="AN319" s="294"/>
      <c r="AO319" s="294"/>
      <c r="AP319" s="294"/>
      <c r="AQ319" s="294"/>
      <c r="AR319" s="294"/>
      <c r="AS319" s="294"/>
      <c r="AT319" s="294"/>
      <c r="AU319" s="294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5"/>
      <c r="W320" s="295"/>
      <c r="X320" s="295"/>
      <c r="Y320" s="294"/>
      <c r="Z320" s="294"/>
      <c r="AA320" s="294"/>
      <c r="AB320" s="294"/>
      <c r="AC320" s="294"/>
      <c r="AD320" s="294"/>
      <c r="AE320" s="294"/>
      <c r="AF320" s="294"/>
      <c r="AG320" s="294"/>
      <c r="AH320" s="294"/>
      <c r="AI320" s="294"/>
      <c r="AJ320" s="294"/>
      <c r="AK320" s="294"/>
      <c r="AL320" s="294"/>
      <c r="AM320" s="294"/>
      <c r="AN320" s="294"/>
      <c r="AO320" s="294"/>
      <c r="AP320" s="294"/>
      <c r="AQ320" s="294"/>
      <c r="AR320" s="294"/>
      <c r="AS320" s="294"/>
      <c r="AT320" s="294"/>
      <c r="AU320" s="294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5"/>
      <c r="W321" s="295"/>
      <c r="X321" s="295"/>
      <c r="Y321" s="294"/>
      <c r="Z321" s="294"/>
      <c r="AA321" s="294"/>
      <c r="AB321" s="294"/>
      <c r="AC321" s="294"/>
      <c r="AD321" s="294"/>
      <c r="AE321" s="294"/>
      <c r="AF321" s="294"/>
      <c r="AG321" s="294"/>
      <c r="AH321" s="294"/>
      <c r="AI321" s="294"/>
      <c r="AJ321" s="294"/>
      <c r="AK321" s="294"/>
      <c r="AL321" s="294"/>
      <c r="AM321" s="294"/>
      <c r="AN321" s="294"/>
      <c r="AO321" s="294"/>
      <c r="AP321" s="294"/>
      <c r="AQ321" s="294"/>
      <c r="AR321" s="294"/>
      <c r="AS321" s="294"/>
      <c r="AT321" s="294"/>
      <c r="AU321" s="294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5"/>
      <c r="W322" s="295"/>
      <c r="X322" s="295"/>
      <c r="Y322" s="294"/>
      <c r="Z322" s="294"/>
      <c r="AA322" s="294"/>
      <c r="AB322" s="294"/>
      <c r="AC322" s="294"/>
      <c r="AD322" s="294"/>
      <c r="AE322" s="294"/>
      <c r="AF322" s="294"/>
      <c r="AG322" s="294"/>
      <c r="AH322" s="294"/>
      <c r="AI322" s="294"/>
      <c r="AJ322" s="294"/>
      <c r="AK322" s="294"/>
      <c r="AL322" s="294"/>
      <c r="AM322" s="294"/>
      <c r="AN322" s="294"/>
      <c r="AO322" s="294"/>
      <c r="AP322" s="294"/>
      <c r="AQ322" s="294"/>
      <c r="AR322" s="294"/>
      <c r="AS322" s="294"/>
      <c r="AT322" s="294"/>
      <c r="AU322" s="294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5"/>
      <c r="W323" s="295"/>
      <c r="X323" s="295"/>
      <c r="Y323" s="294"/>
      <c r="Z323" s="294"/>
      <c r="AA323" s="294"/>
      <c r="AB323" s="294"/>
      <c r="AC323" s="294"/>
      <c r="AD323" s="294"/>
      <c r="AE323" s="294"/>
      <c r="AF323" s="294"/>
      <c r="AG323" s="294"/>
      <c r="AH323" s="294"/>
      <c r="AI323" s="294"/>
      <c r="AJ323" s="294"/>
      <c r="AK323" s="294"/>
      <c r="AL323" s="294"/>
      <c r="AM323" s="294"/>
      <c r="AN323" s="294"/>
      <c r="AO323" s="294"/>
      <c r="AP323" s="294"/>
      <c r="AQ323" s="294"/>
      <c r="AR323" s="294"/>
      <c r="AS323" s="294"/>
      <c r="AT323" s="294"/>
      <c r="AU323" s="294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5"/>
      <c r="W324" s="295"/>
      <c r="X324" s="295"/>
      <c r="Y324" s="294"/>
      <c r="Z324" s="294"/>
      <c r="AA324" s="294"/>
      <c r="AB324" s="294"/>
      <c r="AC324" s="294"/>
      <c r="AD324" s="294"/>
      <c r="AE324" s="294"/>
      <c r="AF324" s="294"/>
      <c r="AG324" s="294"/>
      <c r="AH324" s="294"/>
      <c r="AI324" s="294"/>
      <c r="AJ324" s="294"/>
      <c r="AK324" s="294"/>
      <c r="AL324" s="294"/>
      <c r="AM324" s="294"/>
      <c r="AN324" s="294"/>
      <c r="AO324" s="294"/>
      <c r="AP324" s="294"/>
      <c r="AQ324" s="294"/>
      <c r="AR324" s="294"/>
      <c r="AS324" s="294"/>
      <c r="AT324" s="294"/>
      <c r="AU324" s="294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5"/>
      <c r="W325" s="295"/>
      <c r="X325" s="295"/>
      <c r="Y325" s="294"/>
      <c r="Z325" s="294"/>
      <c r="AA325" s="294"/>
      <c r="AB325" s="294"/>
      <c r="AC325" s="294"/>
      <c r="AD325" s="294"/>
      <c r="AE325" s="294"/>
      <c r="AF325" s="294"/>
      <c r="AG325" s="294"/>
      <c r="AH325" s="294"/>
      <c r="AI325" s="294"/>
      <c r="AJ325" s="294"/>
      <c r="AK325" s="294"/>
      <c r="AL325" s="294"/>
      <c r="AM325" s="294"/>
      <c r="AN325" s="294"/>
      <c r="AO325" s="294"/>
      <c r="AP325" s="294"/>
      <c r="AQ325" s="294"/>
      <c r="AR325" s="294"/>
      <c r="AS325" s="294"/>
      <c r="AT325" s="294"/>
      <c r="AU325" s="294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5"/>
      <c r="W326" s="295"/>
      <c r="X326" s="295"/>
      <c r="Y326" s="294"/>
      <c r="Z326" s="294"/>
      <c r="AA326" s="294"/>
      <c r="AB326" s="294"/>
      <c r="AC326" s="294"/>
      <c r="AD326" s="294"/>
      <c r="AE326" s="294"/>
      <c r="AF326" s="294"/>
      <c r="AG326" s="294"/>
      <c r="AH326" s="294"/>
      <c r="AI326" s="294"/>
      <c r="AJ326" s="294"/>
      <c r="AK326" s="294"/>
      <c r="AL326" s="294"/>
      <c r="AM326" s="294"/>
      <c r="AN326" s="294"/>
      <c r="AO326" s="294"/>
      <c r="AP326" s="294"/>
      <c r="AQ326" s="294"/>
      <c r="AR326" s="294"/>
      <c r="AS326" s="294"/>
      <c r="AT326" s="294"/>
      <c r="AU326" s="294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5"/>
      <c r="W327" s="295"/>
      <c r="X327" s="295"/>
      <c r="Y327" s="294"/>
      <c r="Z327" s="294"/>
      <c r="AA327" s="294"/>
      <c r="AB327" s="294"/>
      <c r="AC327" s="294"/>
      <c r="AD327" s="294"/>
      <c r="AE327" s="294"/>
      <c r="AF327" s="294"/>
      <c r="AG327" s="294"/>
      <c r="AH327" s="294"/>
      <c r="AI327" s="294"/>
      <c r="AJ327" s="294"/>
      <c r="AK327" s="294"/>
      <c r="AL327" s="294"/>
      <c r="AM327" s="294"/>
      <c r="AN327" s="294"/>
      <c r="AO327" s="294"/>
      <c r="AP327" s="294"/>
      <c r="AQ327" s="294"/>
      <c r="AR327" s="294"/>
      <c r="AS327" s="294"/>
      <c r="AT327" s="294"/>
      <c r="AU327" s="294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5"/>
      <c r="W328" s="295"/>
      <c r="X328" s="295"/>
      <c r="Y328" s="294"/>
      <c r="Z328" s="294"/>
      <c r="AA328" s="294"/>
      <c r="AB328" s="294"/>
      <c r="AC328" s="294"/>
      <c r="AD328" s="294"/>
      <c r="AE328" s="294"/>
      <c r="AF328" s="294"/>
      <c r="AG328" s="294"/>
      <c r="AH328" s="294"/>
      <c r="AI328" s="294"/>
      <c r="AJ328" s="294"/>
      <c r="AK328" s="294"/>
      <c r="AL328" s="294"/>
      <c r="AM328" s="294"/>
      <c r="AN328" s="294"/>
      <c r="AO328" s="294"/>
      <c r="AP328" s="294"/>
      <c r="AQ328" s="294"/>
      <c r="AR328" s="294"/>
      <c r="AS328" s="294"/>
      <c r="AT328" s="294"/>
      <c r="AU328" s="294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5"/>
      <c r="W329" s="295"/>
      <c r="X329" s="295"/>
      <c r="Y329" s="294"/>
      <c r="Z329" s="294"/>
      <c r="AA329" s="294"/>
      <c r="AB329" s="294"/>
      <c r="AC329" s="294"/>
      <c r="AD329" s="294"/>
      <c r="AE329" s="294"/>
      <c r="AF329" s="294"/>
      <c r="AG329" s="294"/>
      <c r="AH329" s="294"/>
      <c r="AI329" s="294"/>
      <c r="AJ329" s="294"/>
      <c r="AK329" s="294"/>
      <c r="AL329" s="294"/>
      <c r="AM329" s="294"/>
      <c r="AN329" s="294"/>
      <c r="AO329" s="294"/>
      <c r="AP329" s="294"/>
      <c r="AQ329" s="294"/>
      <c r="AR329" s="294"/>
      <c r="AS329" s="294"/>
      <c r="AT329" s="294"/>
      <c r="AU329" s="294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5"/>
      <c r="W330" s="295"/>
      <c r="X330" s="295"/>
      <c r="Y330" s="294"/>
      <c r="Z330" s="294"/>
      <c r="AA330" s="294"/>
      <c r="AB330" s="294"/>
      <c r="AC330" s="294"/>
      <c r="AD330" s="294"/>
      <c r="AE330" s="294"/>
      <c r="AF330" s="294"/>
      <c r="AG330" s="294"/>
      <c r="AH330" s="294"/>
      <c r="AI330" s="294"/>
      <c r="AJ330" s="294"/>
      <c r="AK330" s="294"/>
      <c r="AL330" s="294"/>
      <c r="AM330" s="294"/>
      <c r="AN330" s="294"/>
      <c r="AO330" s="294"/>
      <c r="AP330" s="294"/>
      <c r="AQ330" s="294"/>
      <c r="AR330" s="294"/>
      <c r="AS330" s="294"/>
      <c r="AT330" s="294"/>
      <c r="AU330" s="294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5"/>
      <c r="W331" s="295"/>
      <c r="X331" s="295"/>
      <c r="Y331" s="294"/>
      <c r="Z331" s="294"/>
      <c r="AA331" s="294"/>
      <c r="AB331" s="294"/>
      <c r="AC331" s="294"/>
      <c r="AD331" s="294"/>
      <c r="AE331" s="294"/>
      <c r="AF331" s="294"/>
      <c r="AG331" s="294"/>
      <c r="AH331" s="294"/>
      <c r="AI331" s="294"/>
      <c r="AJ331" s="294"/>
      <c r="AK331" s="294"/>
      <c r="AL331" s="294"/>
      <c r="AM331" s="294"/>
      <c r="AN331" s="294"/>
      <c r="AO331" s="294"/>
      <c r="AP331" s="294"/>
      <c r="AQ331" s="294"/>
      <c r="AR331" s="294"/>
      <c r="AS331" s="294"/>
      <c r="AT331" s="294"/>
      <c r="AU331" s="294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5"/>
      <c r="W332" s="295"/>
      <c r="X332" s="295"/>
      <c r="Y332" s="294"/>
      <c r="Z332" s="294"/>
      <c r="AA332" s="294"/>
      <c r="AB332" s="294"/>
      <c r="AC332" s="294"/>
      <c r="AD332" s="294"/>
      <c r="AE332" s="294"/>
      <c r="AF332" s="294"/>
      <c r="AG332" s="294"/>
      <c r="AH332" s="294"/>
      <c r="AI332" s="294"/>
      <c r="AJ332" s="294"/>
      <c r="AK332" s="294"/>
      <c r="AL332" s="294"/>
      <c r="AM332" s="294"/>
      <c r="AN332" s="294"/>
      <c r="AO332" s="294"/>
      <c r="AP332" s="294"/>
      <c r="AQ332" s="294"/>
      <c r="AR332" s="294"/>
      <c r="AS332" s="294"/>
      <c r="AT332" s="294"/>
      <c r="AU332" s="294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5"/>
      <c r="W333" s="295"/>
      <c r="X333" s="295"/>
      <c r="Y333" s="294"/>
      <c r="Z333" s="294"/>
      <c r="AA333" s="294"/>
      <c r="AB333" s="294"/>
      <c r="AC333" s="294"/>
      <c r="AD333" s="294"/>
      <c r="AE333" s="294"/>
      <c r="AF333" s="294"/>
      <c r="AG333" s="294"/>
      <c r="AH333" s="294"/>
      <c r="AI333" s="294"/>
      <c r="AJ333" s="294"/>
      <c r="AK333" s="294"/>
      <c r="AL333" s="294"/>
      <c r="AM333" s="294"/>
      <c r="AN333" s="294"/>
      <c r="AO333" s="294"/>
      <c r="AP333" s="294"/>
      <c r="AQ333" s="294"/>
      <c r="AR333" s="294"/>
      <c r="AS333" s="294"/>
      <c r="AT333" s="294"/>
      <c r="AU333" s="294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5"/>
      <c r="W334" s="295"/>
      <c r="X334" s="295"/>
      <c r="Y334" s="294"/>
      <c r="Z334" s="294"/>
      <c r="AA334" s="294"/>
      <c r="AB334" s="294"/>
      <c r="AC334" s="294"/>
      <c r="AD334" s="294"/>
      <c r="AE334" s="294"/>
      <c r="AF334" s="294"/>
      <c r="AG334" s="294"/>
      <c r="AH334" s="294"/>
      <c r="AI334" s="294"/>
      <c r="AJ334" s="294"/>
      <c r="AK334" s="294"/>
      <c r="AL334" s="294"/>
      <c r="AM334" s="294"/>
      <c r="AN334" s="294"/>
      <c r="AO334" s="294"/>
      <c r="AP334" s="294"/>
      <c r="AQ334" s="294"/>
      <c r="AR334" s="294"/>
      <c r="AS334" s="294"/>
      <c r="AT334" s="294"/>
      <c r="AU334" s="294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5"/>
      <c r="W335" s="295"/>
      <c r="X335" s="295"/>
      <c r="Y335" s="294"/>
      <c r="Z335" s="294"/>
      <c r="AA335" s="294"/>
      <c r="AB335" s="294"/>
      <c r="AC335" s="294"/>
      <c r="AD335" s="294"/>
      <c r="AE335" s="294"/>
      <c r="AF335" s="294"/>
      <c r="AG335" s="294"/>
      <c r="AH335" s="294"/>
      <c r="AI335" s="294"/>
      <c r="AJ335" s="294"/>
      <c r="AK335" s="294"/>
      <c r="AL335" s="294"/>
      <c r="AM335" s="294"/>
      <c r="AN335" s="294"/>
      <c r="AO335" s="294"/>
      <c r="AP335" s="294"/>
      <c r="AQ335" s="294"/>
      <c r="AR335" s="294"/>
      <c r="AS335" s="294"/>
      <c r="AT335" s="294"/>
      <c r="AU335" s="294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5"/>
      <c r="W336" s="295"/>
      <c r="X336" s="295"/>
      <c r="Y336" s="294"/>
      <c r="Z336" s="294"/>
      <c r="AA336" s="294"/>
      <c r="AB336" s="294"/>
      <c r="AC336" s="294"/>
      <c r="AD336" s="294"/>
      <c r="AE336" s="294"/>
      <c r="AF336" s="294"/>
      <c r="AG336" s="294"/>
      <c r="AH336" s="294"/>
      <c r="AI336" s="294"/>
      <c r="AJ336" s="294"/>
      <c r="AK336" s="294"/>
      <c r="AL336" s="294"/>
      <c r="AM336" s="294"/>
      <c r="AN336" s="294"/>
      <c r="AO336" s="294"/>
      <c r="AP336" s="294"/>
      <c r="AQ336" s="294"/>
      <c r="AR336" s="294"/>
      <c r="AS336" s="294"/>
      <c r="AT336" s="294"/>
      <c r="AU336" s="294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5"/>
      <c r="W337" s="295"/>
      <c r="X337" s="295"/>
      <c r="Y337" s="294"/>
      <c r="Z337" s="294"/>
      <c r="AA337" s="294"/>
      <c r="AB337" s="294"/>
      <c r="AC337" s="294"/>
      <c r="AD337" s="294"/>
      <c r="AE337" s="294"/>
      <c r="AF337" s="294"/>
      <c r="AG337" s="294"/>
      <c r="AH337" s="294"/>
      <c r="AI337" s="294"/>
      <c r="AJ337" s="294"/>
      <c r="AK337" s="294"/>
      <c r="AL337" s="294"/>
      <c r="AM337" s="294"/>
      <c r="AN337" s="294"/>
      <c r="AO337" s="294"/>
      <c r="AP337" s="294"/>
      <c r="AQ337" s="294"/>
      <c r="AR337" s="294"/>
      <c r="AS337" s="294"/>
      <c r="AT337" s="294"/>
      <c r="AU337" s="294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5"/>
      <c r="W338" s="295"/>
      <c r="X338" s="295"/>
      <c r="Y338" s="294"/>
      <c r="Z338" s="294"/>
      <c r="AA338" s="294"/>
      <c r="AB338" s="294"/>
      <c r="AC338" s="294"/>
      <c r="AD338" s="294"/>
      <c r="AE338" s="294"/>
      <c r="AF338" s="294"/>
      <c r="AG338" s="294"/>
      <c r="AH338" s="294"/>
      <c r="AI338" s="294"/>
      <c r="AJ338" s="294"/>
      <c r="AK338" s="294"/>
      <c r="AL338" s="294"/>
      <c r="AM338" s="294"/>
      <c r="AN338" s="294"/>
      <c r="AO338" s="294"/>
      <c r="AP338" s="294"/>
      <c r="AQ338" s="294"/>
      <c r="AR338" s="294"/>
      <c r="AS338" s="294"/>
      <c r="AT338" s="294"/>
      <c r="AU338" s="294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5"/>
      <c r="W339" s="295"/>
      <c r="X339" s="295"/>
      <c r="Y339" s="294"/>
      <c r="Z339" s="294"/>
      <c r="AA339" s="294"/>
      <c r="AB339" s="294"/>
      <c r="AC339" s="294"/>
      <c r="AD339" s="294"/>
      <c r="AE339" s="294"/>
      <c r="AF339" s="294"/>
      <c r="AG339" s="294"/>
      <c r="AH339" s="294"/>
      <c r="AI339" s="294"/>
      <c r="AJ339" s="294"/>
      <c r="AK339" s="294"/>
      <c r="AL339" s="294"/>
      <c r="AM339" s="294"/>
      <c r="AN339" s="294"/>
      <c r="AO339" s="294"/>
      <c r="AP339" s="294"/>
      <c r="AQ339" s="294"/>
      <c r="AR339" s="294"/>
      <c r="AS339" s="294"/>
      <c r="AT339" s="294"/>
      <c r="AU339" s="294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5"/>
      <c r="W340" s="295"/>
      <c r="X340" s="295"/>
      <c r="Y340" s="294"/>
      <c r="Z340" s="294"/>
      <c r="AA340" s="294"/>
      <c r="AB340" s="294"/>
      <c r="AC340" s="294"/>
      <c r="AD340" s="294"/>
      <c r="AE340" s="294"/>
      <c r="AF340" s="294"/>
      <c r="AG340" s="294"/>
      <c r="AH340" s="294"/>
      <c r="AI340" s="294"/>
      <c r="AJ340" s="294"/>
      <c r="AK340" s="294"/>
      <c r="AL340" s="294"/>
      <c r="AM340" s="294"/>
      <c r="AN340" s="294"/>
      <c r="AO340" s="294"/>
      <c r="AP340" s="294"/>
      <c r="AQ340" s="294"/>
      <c r="AR340" s="294"/>
      <c r="AS340" s="294"/>
      <c r="AT340" s="294"/>
      <c r="AU340" s="294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5"/>
      <c r="W341" s="295"/>
      <c r="X341" s="295"/>
      <c r="Y341" s="294"/>
      <c r="Z341" s="294"/>
      <c r="AA341" s="294"/>
      <c r="AB341" s="294"/>
      <c r="AC341" s="294"/>
      <c r="AD341" s="294"/>
      <c r="AE341" s="294"/>
      <c r="AF341" s="294"/>
      <c r="AG341" s="294"/>
      <c r="AH341" s="294"/>
      <c r="AI341" s="294"/>
      <c r="AJ341" s="294"/>
      <c r="AK341" s="294"/>
      <c r="AL341" s="294"/>
      <c r="AM341" s="294"/>
      <c r="AN341" s="294"/>
      <c r="AO341" s="294"/>
      <c r="AP341" s="294"/>
      <c r="AQ341" s="294"/>
      <c r="AR341" s="294"/>
      <c r="AS341" s="294"/>
      <c r="AT341" s="294"/>
      <c r="AU341" s="294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5"/>
      <c r="W342" s="295"/>
      <c r="X342" s="295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4"/>
      <c r="AS342" s="294"/>
      <c r="AT342" s="294"/>
      <c r="AU342" s="294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5"/>
      <c r="W343" s="295"/>
      <c r="X343" s="295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4"/>
      <c r="AS343" s="294"/>
      <c r="AT343" s="294"/>
      <c r="AU343" s="294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5"/>
      <c r="W344" s="295"/>
      <c r="X344" s="295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4"/>
      <c r="AS344" s="294"/>
      <c r="AT344" s="294"/>
      <c r="AU344" s="294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5"/>
      <c r="W345" s="295"/>
      <c r="X345" s="295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4"/>
      <c r="AS345" s="294"/>
      <c r="AT345" s="294"/>
      <c r="AU345" s="294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5"/>
      <c r="W346" s="295"/>
      <c r="X346" s="295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4"/>
      <c r="AS346" s="294"/>
      <c r="AT346" s="294"/>
      <c r="AU346" s="294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5"/>
      <c r="W347" s="295"/>
      <c r="X347" s="295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4"/>
      <c r="AS347" s="294"/>
      <c r="AT347" s="294"/>
      <c r="AU347" s="294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5"/>
      <c r="W348" s="295"/>
      <c r="X348" s="295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4"/>
      <c r="AS348" s="294"/>
      <c r="AT348" s="294"/>
      <c r="AU348" s="294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5"/>
      <c r="W349" s="295"/>
      <c r="X349" s="295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4"/>
      <c r="AS349" s="294"/>
      <c r="AT349" s="294"/>
      <c r="AU349" s="294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5"/>
      <c r="W350" s="295"/>
      <c r="X350" s="295"/>
      <c r="Y350" s="294"/>
      <c r="Z350" s="294"/>
      <c r="AA350" s="294"/>
      <c r="AB350" s="294"/>
      <c r="AC350" s="294"/>
      <c r="AD350" s="294"/>
      <c r="AE350" s="294"/>
      <c r="AF350" s="294"/>
      <c r="AG350" s="294"/>
      <c r="AH350" s="294"/>
      <c r="AI350" s="294"/>
      <c r="AJ350" s="294"/>
      <c r="AK350" s="294"/>
      <c r="AL350" s="294"/>
      <c r="AM350" s="294"/>
      <c r="AN350" s="294"/>
      <c r="AO350" s="294"/>
      <c r="AP350" s="294"/>
      <c r="AQ350" s="294"/>
      <c r="AR350" s="294"/>
      <c r="AS350" s="294"/>
      <c r="AT350" s="294"/>
      <c r="AU350" s="294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5"/>
      <c r="W351" s="295"/>
      <c r="X351" s="295"/>
      <c r="Y351" s="294"/>
      <c r="Z351" s="294"/>
      <c r="AA351" s="294"/>
      <c r="AB351" s="294"/>
      <c r="AC351" s="294"/>
      <c r="AD351" s="294"/>
      <c r="AE351" s="294"/>
      <c r="AF351" s="294"/>
      <c r="AG351" s="294"/>
      <c r="AH351" s="294"/>
      <c r="AI351" s="294"/>
      <c r="AJ351" s="294"/>
      <c r="AK351" s="294"/>
      <c r="AL351" s="294"/>
      <c r="AM351" s="294"/>
      <c r="AN351" s="294"/>
      <c r="AO351" s="294"/>
      <c r="AP351" s="294"/>
      <c r="AQ351" s="294"/>
      <c r="AR351" s="294"/>
      <c r="AS351" s="294"/>
      <c r="AT351" s="294"/>
      <c r="AU351" s="294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5"/>
      <c r="W352" s="295"/>
      <c r="X352" s="295"/>
      <c r="Y352" s="294"/>
      <c r="Z352" s="294"/>
      <c r="AA352" s="294"/>
      <c r="AB352" s="294"/>
      <c r="AC352" s="294"/>
      <c r="AD352" s="294"/>
      <c r="AE352" s="294"/>
      <c r="AF352" s="294"/>
      <c r="AG352" s="294"/>
      <c r="AH352" s="294"/>
      <c r="AI352" s="294"/>
      <c r="AJ352" s="294"/>
      <c r="AK352" s="294"/>
      <c r="AL352" s="294"/>
      <c r="AM352" s="294"/>
      <c r="AN352" s="294"/>
      <c r="AO352" s="294"/>
      <c r="AP352" s="294"/>
      <c r="AQ352" s="294"/>
      <c r="AR352" s="294"/>
      <c r="AS352" s="294"/>
      <c r="AT352" s="294"/>
      <c r="AU352" s="294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5"/>
      <c r="W353" s="295"/>
      <c r="X353" s="295"/>
      <c r="Y353" s="294"/>
      <c r="Z353" s="294"/>
      <c r="AA353" s="294"/>
      <c r="AB353" s="294"/>
      <c r="AC353" s="294"/>
      <c r="AD353" s="294"/>
      <c r="AE353" s="294"/>
      <c r="AF353" s="294"/>
      <c r="AG353" s="294"/>
      <c r="AH353" s="294"/>
      <c r="AI353" s="294"/>
      <c r="AJ353" s="294"/>
      <c r="AK353" s="294"/>
      <c r="AL353" s="294"/>
      <c r="AM353" s="294"/>
      <c r="AN353" s="294"/>
      <c r="AO353" s="294"/>
      <c r="AP353" s="294"/>
      <c r="AQ353" s="294"/>
      <c r="AR353" s="294"/>
      <c r="AS353" s="294"/>
      <c r="AT353" s="294"/>
      <c r="AU353" s="294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5"/>
      <c r="W354" s="295"/>
      <c r="X354" s="295"/>
      <c r="Y354" s="294"/>
      <c r="Z354" s="294"/>
      <c r="AA354" s="294"/>
      <c r="AB354" s="294"/>
      <c r="AC354" s="294"/>
      <c r="AD354" s="294"/>
      <c r="AE354" s="294"/>
      <c r="AF354" s="294"/>
      <c r="AG354" s="294"/>
      <c r="AH354" s="294"/>
      <c r="AI354" s="294"/>
      <c r="AJ354" s="294"/>
      <c r="AK354" s="294"/>
      <c r="AL354" s="294"/>
      <c r="AM354" s="294"/>
      <c r="AN354" s="294"/>
      <c r="AO354" s="294"/>
      <c r="AP354" s="294"/>
      <c r="AQ354" s="294"/>
      <c r="AR354" s="294"/>
      <c r="AS354" s="294"/>
      <c r="AT354" s="294"/>
      <c r="AU354" s="294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5"/>
      <c r="W355" s="295"/>
      <c r="X355" s="295"/>
      <c r="Y355" s="294"/>
      <c r="Z355" s="294"/>
      <c r="AA355" s="294"/>
      <c r="AB355" s="294"/>
      <c r="AC355" s="294"/>
      <c r="AD355" s="294"/>
      <c r="AE355" s="294"/>
      <c r="AF355" s="294"/>
      <c r="AG355" s="294"/>
      <c r="AH355" s="294"/>
      <c r="AI355" s="294"/>
      <c r="AJ355" s="294"/>
      <c r="AK355" s="294"/>
      <c r="AL355" s="294"/>
      <c r="AM355" s="294"/>
      <c r="AN355" s="294"/>
      <c r="AO355" s="294"/>
      <c r="AP355" s="294"/>
      <c r="AQ355" s="294"/>
      <c r="AR355" s="294"/>
      <c r="AS355" s="294"/>
      <c r="AT355" s="294"/>
      <c r="AU355" s="294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5"/>
      <c r="W356" s="295"/>
      <c r="X356" s="295"/>
      <c r="Y356" s="294"/>
      <c r="Z356" s="294"/>
      <c r="AA356" s="294"/>
      <c r="AB356" s="294"/>
      <c r="AC356" s="294"/>
      <c r="AD356" s="294"/>
      <c r="AE356" s="294"/>
      <c r="AF356" s="294"/>
      <c r="AG356" s="294"/>
      <c r="AH356" s="294"/>
      <c r="AI356" s="294"/>
      <c r="AJ356" s="294"/>
      <c r="AK356" s="294"/>
      <c r="AL356" s="294"/>
      <c r="AM356" s="294"/>
      <c r="AN356" s="294"/>
      <c r="AO356" s="294"/>
      <c r="AP356" s="294"/>
      <c r="AQ356" s="294"/>
      <c r="AR356" s="294"/>
      <c r="AS356" s="294"/>
      <c r="AT356" s="294"/>
      <c r="AU356" s="294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5"/>
      <c r="W357" s="295"/>
      <c r="X357" s="295"/>
      <c r="Y357" s="294"/>
      <c r="Z357" s="294"/>
      <c r="AA357" s="294"/>
      <c r="AB357" s="294"/>
      <c r="AC357" s="294"/>
      <c r="AD357" s="294"/>
      <c r="AE357" s="294"/>
      <c r="AF357" s="294"/>
      <c r="AG357" s="294"/>
      <c r="AH357" s="294"/>
      <c r="AI357" s="294"/>
      <c r="AJ357" s="294"/>
      <c r="AK357" s="294"/>
      <c r="AL357" s="294"/>
      <c r="AM357" s="294"/>
      <c r="AN357" s="294"/>
      <c r="AO357" s="294"/>
      <c r="AP357" s="294"/>
      <c r="AQ357" s="294"/>
      <c r="AR357" s="294"/>
      <c r="AS357" s="294"/>
      <c r="AT357" s="294"/>
      <c r="AU357" s="294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5"/>
      <c r="W358" s="295"/>
      <c r="X358" s="295"/>
      <c r="Y358" s="294"/>
      <c r="Z358" s="294"/>
      <c r="AA358" s="294"/>
      <c r="AB358" s="294"/>
      <c r="AC358" s="294"/>
      <c r="AD358" s="294"/>
      <c r="AE358" s="294"/>
      <c r="AF358" s="294"/>
      <c r="AG358" s="294"/>
      <c r="AH358" s="294"/>
      <c r="AI358" s="294"/>
      <c r="AJ358" s="294"/>
      <c r="AK358" s="294"/>
      <c r="AL358" s="294"/>
      <c r="AM358" s="294"/>
      <c r="AN358" s="294"/>
      <c r="AO358" s="294"/>
      <c r="AP358" s="294"/>
      <c r="AQ358" s="294"/>
      <c r="AR358" s="294"/>
      <c r="AS358" s="294"/>
      <c r="AT358" s="294"/>
      <c r="AU358" s="294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5"/>
      <c r="W359" s="295"/>
      <c r="X359" s="295"/>
      <c r="Y359" s="294"/>
      <c r="Z359" s="294"/>
      <c r="AA359" s="294"/>
      <c r="AB359" s="294"/>
      <c r="AC359" s="294"/>
      <c r="AD359" s="294"/>
      <c r="AE359" s="294"/>
      <c r="AF359" s="294"/>
      <c r="AG359" s="294"/>
      <c r="AH359" s="294"/>
      <c r="AI359" s="294"/>
      <c r="AJ359" s="294"/>
      <c r="AK359" s="294"/>
      <c r="AL359" s="294"/>
      <c r="AM359" s="294"/>
      <c r="AN359" s="294"/>
      <c r="AO359" s="294"/>
      <c r="AP359" s="294"/>
      <c r="AQ359" s="294"/>
      <c r="AR359" s="294"/>
      <c r="AS359" s="294"/>
      <c r="AT359" s="294"/>
      <c r="AU359" s="294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5"/>
      <c r="W360" s="295"/>
      <c r="X360" s="295"/>
      <c r="Y360" s="294"/>
      <c r="Z360" s="294"/>
      <c r="AA360" s="294"/>
      <c r="AB360" s="294"/>
      <c r="AC360" s="294"/>
      <c r="AD360" s="294"/>
      <c r="AE360" s="294"/>
      <c r="AF360" s="294"/>
      <c r="AG360" s="294"/>
      <c r="AH360" s="294"/>
      <c r="AI360" s="294"/>
      <c r="AJ360" s="294"/>
      <c r="AK360" s="294"/>
      <c r="AL360" s="294"/>
      <c r="AM360" s="294"/>
      <c r="AN360" s="294"/>
      <c r="AO360" s="294"/>
      <c r="AP360" s="294"/>
      <c r="AQ360" s="294"/>
      <c r="AR360" s="294"/>
      <c r="AS360" s="294"/>
      <c r="AT360" s="294"/>
      <c r="AU360" s="294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5"/>
      <c r="W361" s="295"/>
      <c r="X361" s="295"/>
      <c r="Y361" s="294"/>
      <c r="Z361" s="294"/>
      <c r="AA361" s="294"/>
      <c r="AB361" s="294"/>
      <c r="AC361" s="294"/>
      <c r="AD361" s="294"/>
      <c r="AE361" s="294"/>
      <c r="AF361" s="294"/>
      <c r="AG361" s="294"/>
      <c r="AH361" s="294"/>
      <c r="AI361" s="294"/>
      <c r="AJ361" s="294"/>
      <c r="AK361" s="294"/>
      <c r="AL361" s="294"/>
      <c r="AM361" s="294"/>
      <c r="AN361" s="294"/>
      <c r="AO361" s="294"/>
      <c r="AP361" s="294"/>
      <c r="AQ361" s="294"/>
      <c r="AR361" s="294"/>
      <c r="AS361" s="294"/>
      <c r="AT361" s="294"/>
      <c r="AU361" s="294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5"/>
      <c r="W362" s="295"/>
      <c r="X362" s="295"/>
      <c r="Y362" s="294"/>
      <c r="Z362" s="294"/>
      <c r="AA362" s="294"/>
      <c r="AB362" s="294"/>
      <c r="AC362" s="294"/>
      <c r="AD362" s="294"/>
      <c r="AE362" s="294"/>
      <c r="AF362" s="294"/>
      <c r="AG362" s="294"/>
      <c r="AH362" s="294"/>
      <c r="AI362" s="294"/>
      <c r="AJ362" s="294"/>
      <c r="AK362" s="294"/>
      <c r="AL362" s="294"/>
      <c r="AM362" s="294"/>
      <c r="AN362" s="294"/>
      <c r="AO362" s="294"/>
      <c r="AP362" s="294"/>
      <c r="AQ362" s="294"/>
      <c r="AR362" s="294"/>
      <c r="AS362" s="294"/>
      <c r="AT362" s="294"/>
      <c r="AU362" s="294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5"/>
      <c r="W363" s="295"/>
      <c r="X363" s="295"/>
      <c r="Y363" s="294"/>
      <c r="Z363" s="294"/>
      <c r="AA363" s="294"/>
      <c r="AB363" s="294"/>
      <c r="AC363" s="294"/>
      <c r="AD363" s="294"/>
      <c r="AE363" s="294"/>
      <c r="AF363" s="294"/>
      <c r="AG363" s="294"/>
      <c r="AH363" s="294"/>
      <c r="AI363" s="294"/>
      <c r="AJ363" s="294"/>
      <c r="AK363" s="294"/>
      <c r="AL363" s="294"/>
      <c r="AM363" s="294"/>
      <c r="AN363" s="294"/>
      <c r="AO363" s="294"/>
      <c r="AP363" s="294"/>
      <c r="AQ363" s="294"/>
      <c r="AR363" s="294"/>
      <c r="AS363" s="294"/>
      <c r="AT363" s="294"/>
      <c r="AU363" s="294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5"/>
      <c r="W364" s="295"/>
      <c r="X364" s="295"/>
      <c r="Y364" s="294"/>
      <c r="Z364" s="294"/>
      <c r="AA364" s="294"/>
      <c r="AB364" s="294"/>
      <c r="AC364" s="294"/>
      <c r="AD364" s="294"/>
      <c r="AE364" s="294"/>
      <c r="AF364" s="294"/>
      <c r="AG364" s="294"/>
      <c r="AH364" s="294"/>
      <c r="AI364" s="294"/>
      <c r="AJ364" s="294"/>
      <c r="AK364" s="294"/>
      <c r="AL364" s="294"/>
      <c r="AM364" s="294"/>
      <c r="AN364" s="294"/>
      <c r="AO364" s="294"/>
      <c r="AP364" s="294"/>
      <c r="AQ364" s="294"/>
      <c r="AR364" s="294"/>
      <c r="AS364" s="294"/>
      <c r="AT364" s="294"/>
      <c r="AU364" s="294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5"/>
      <c r="W365" s="295"/>
      <c r="X365" s="295"/>
      <c r="Y365" s="294"/>
      <c r="Z365" s="294"/>
      <c r="AA365" s="294"/>
      <c r="AB365" s="294"/>
      <c r="AC365" s="294"/>
      <c r="AD365" s="294"/>
      <c r="AE365" s="294"/>
      <c r="AF365" s="294"/>
      <c r="AG365" s="294"/>
      <c r="AH365" s="294"/>
      <c r="AI365" s="294"/>
      <c r="AJ365" s="294"/>
      <c r="AK365" s="294"/>
      <c r="AL365" s="294"/>
      <c r="AM365" s="294"/>
      <c r="AN365" s="294"/>
      <c r="AO365" s="294"/>
      <c r="AP365" s="294"/>
      <c r="AQ365" s="294"/>
      <c r="AR365" s="294"/>
      <c r="AS365" s="294"/>
      <c r="AT365" s="294"/>
      <c r="AU365" s="294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5"/>
      <c r="W366" s="295"/>
      <c r="X366" s="295"/>
      <c r="Y366" s="294"/>
      <c r="Z366" s="294"/>
      <c r="AA366" s="294"/>
      <c r="AB366" s="294"/>
      <c r="AC366" s="294"/>
      <c r="AD366" s="294"/>
      <c r="AE366" s="294"/>
      <c r="AF366" s="294"/>
      <c r="AG366" s="294"/>
      <c r="AH366" s="294"/>
      <c r="AI366" s="294"/>
      <c r="AJ366" s="294"/>
      <c r="AK366" s="294"/>
      <c r="AL366" s="294"/>
      <c r="AM366" s="294"/>
      <c r="AN366" s="294"/>
      <c r="AO366" s="294"/>
      <c r="AP366" s="294"/>
      <c r="AQ366" s="294"/>
      <c r="AR366" s="294"/>
      <c r="AS366" s="294"/>
      <c r="AT366" s="294"/>
      <c r="AU366" s="294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5"/>
      <c r="W367" s="295"/>
      <c r="X367" s="295"/>
      <c r="Y367" s="294"/>
      <c r="Z367" s="294"/>
      <c r="AA367" s="294"/>
      <c r="AB367" s="294"/>
      <c r="AC367" s="294"/>
      <c r="AD367" s="294"/>
      <c r="AE367" s="294"/>
      <c r="AF367" s="294"/>
      <c r="AG367" s="294"/>
      <c r="AH367" s="294"/>
      <c r="AI367" s="294"/>
      <c r="AJ367" s="294"/>
      <c r="AK367" s="294"/>
      <c r="AL367" s="294"/>
      <c r="AM367" s="294"/>
      <c r="AN367" s="294"/>
      <c r="AO367" s="294"/>
      <c r="AP367" s="294"/>
      <c r="AQ367" s="294"/>
      <c r="AR367" s="294"/>
      <c r="AS367" s="294"/>
      <c r="AT367" s="294"/>
      <c r="AU367" s="294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5"/>
      <c r="W368" s="295"/>
      <c r="X368" s="295"/>
      <c r="Y368" s="294"/>
      <c r="Z368" s="294"/>
      <c r="AA368" s="294"/>
      <c r="AB368" s="294"/>
      <c r="AC368" s="294"/>
      <c r="AD368" s="294"/>
      <c r="AE368" s="294"/>
      <c r="AF368" s="294"/>
      <c r="AG368" s="294"/>
      <c r="AH368" s="294"/>
      <c r="AI368" s="294"/>
      <c r="AJ368" s="294"/>
      <c r="AK368" s="294"/>
      <c r="AL368" s="294"/>
      <c r="AM368" s="294"/>
      <c r="AN368" s="294"/>
      <c r="AO368" s="294"/>
      <c r="AP368" s="294"/>
      <c r="AQ368" s="294"/>
      <c r="AR368" s="294"/>
      <c r="AS368" s="294"/>
      <c r="AT368" s="294"/>
      <c r="AU368" s="294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5"/>
      <c r="W369" s="295"/>
      <c r="X369" s="295"/>
      <c r="Y369" s="294"/>
      <c r="Z369" s="294"/>
      <c r="AA369" s="294"/>
      <c r="AB369" s="294"/>
      <c r="AC369" s="294"/>
      <c r="AD369" s="294"/>
      <c r="AE369" s="294"/>
      <c r="AF369" s="294"/>
      <c r="AG369" s="294"/>
      <c r="AH369" s="294"/>
      <c r="AI369" s="294"/>
      <c r="AJ369" s="294"/>
      <c r="AK369" s="294"/>
      <c r="AL369" s="294"/>
      <c r="AM369" s="294"/>
      <c r="AN369" s="294"/>
      <c r="AO369" s="294"/>
      <c r="AP369" s="294"/>
      <c r="AQ369" s="294"/>
      <c r="AR369" s="294"/>
      <c r="AS369" s="294"/>
      <c r="AT369" s="294"/>
      <c r="AU369" s="294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5"/>
      <c r="W370" s="295"/>
      <c r="X370" s="295"/>
      <c r="Y370" s="294"/>
      <c r="Z370" s="294"/>
      <c r="AA370" s="294"/>
      <c r="AB370" s="294"/>
      <c r="AC370" s="294"/>
      <c r="AD370" s="294"/>
      <c r="AE370" s="294"/>
      <c r="AF370" s="294"/>
      <c r="AG370" s="294"/>
      <c r="AH370" s="294"/>
      <c r="AI370" s="294"/>
      <c r="AJ370" s="294"/>
      <c r="AK370" s="294"/>
      <c r="AL370" s="294"/>
      <c r="AM370" s="294"/>
      <c r="AN370" s="294"/>
      <c r="AO370" s="294"/>
      <c r="AP370" s="294"/>
      <c r="AQ370" s="294"/>
      <c r="AR370" s="294"/>
      <c r="AS370" s="294"/>
      <c r="AT370" s="294"/>
      <c r="AU370" s="294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5"/>
      <c r="W371" s="295"/>
      <c r="X371" s="295"/>
      <c r="Y371" s="294"/>
      <c r="Z371" s="294"/>
      <c r="AA371" s="294"/>
      <c r="AB371" s="294"/>
      <c r="AC371" s="294"/>
      <c r="AD371" s="294"/>
      <c r="AE371" s="294"/>
      <c r="AF371" s="294"/>
      <c r="AG371" s="294"/>
      <c r="AH371" s="294"/>
      <c r="AI371" s="294"/>
      <c r="AJ371" s="294"/>
      <c r="AK371" s="294"/>
      <c r="AL371" s="294"/>
      <c r="AM371" s="294"/>
      <c r="AN371" s="294"/>
      <c r="AO371" s="294"/>
      <c r="AP371" s="294"/>
      <c r="AQ371" s="294"/>
      <c r="AR371" s="294"/>
      <c r="AS371" s="294"/>
      <c r="AT371" s="294"/>
      <c r="AU371" s="294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5"/>
      <c r="W372" s="295"/>
      <c r="X372" s="295"/>
      <c r="Y372" s="294"/>
      <c r="Z372" s="294"/>
      <c r="AA372" s="294"/>
      <c r="AB372" s="294"/>
      <c r="AC372" s="294"/>
      <c r="AD372" s="294"/>
      <c r="AE372" s="294"/>
      <c r="AF372" s="294"/>
      <c r="AG372" s="294"/>
      <c r="AH372" s="294"/>
      <c r="AI372" s="294"/>
      <c r="AJ372" s="294"/>
      <c r="AK372" s="294"/>
      <c r="AL372" s="294"/>
      <c r="AM372" s="294"/>
      <c r="AN372" s="294"/>
      <c r="AO372" s="294"/>
      <c r="AP372" s="294"/>
      <c r="AQ372" s="294"/>
      <c r="AR372" s="294"/>
      <c r="AS372" s="294"/>
      <c r="AT372" s="294"/>
      <c r="AU372" s="294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5"/>
      <c r="W373" s="295"/>
      <c r="X373" s="295"/>
      <c r="Y373" s="294"/>
      <c r="Z373" s="294"/>
      <c r="AA373" s="294"/>
      <c r="AB373" s="294"/>
      <c r="AC373" s="294"/>
      <c r="AD373" s="294"/>
      <c r="AE373" s="294"/>
      <c r="AF373" s="294"/>
      <c r="AG373" s="294"/>
      <c r="AH373" s="294"/>
      <c r="AI373" s="294"/>
      <c r="AJ373" s="294"/>
      <c r="AK373" s="294"/>
      <c r="AL373" s="294"/>
      <c r="AM373" s="294"/>
      <c r="AN373" s="294"/>
      <c r="AO373" s="294"/>
      <c r="AP373" s="294"/>
      <c r="AQ373" s="294"/>
      <c r="AR373" s="294"/>
      <c r="AS373" s="294"/>
      <c r="AT373" s="294"/>
      <c r="AU373" s="294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5"/>
      <c r="W374" s="295"/>
      <c r="X374" s="295"/>
      <c r="Y374" s="294"/>
      <c r="Z374" s="294"/>
      <c r="AA374" s="294"/>
      <c r="AB374" s="294"/>
      <c r="AC374" s="294"/>
      <c r="AD374" s="294"/>
      <c r="AE374" s="294"/>
      <c r="AF374" s="294"/>
      <c r="AG374" s="294"/>
      <c r="AH374" s="294"/>
      <c r="AI374" s="294"/>
      <c r="AJ374" s="294"/>
      <c r="AK374" s="294"/>
      <c r="AL374" s="294"/>
      <c r="AM374" s="294"/>
      <c r="AN374" s="294"/>
      <c r="AO374" s="294"/>
      <c r="AP374" s="294"/>
      <c r="AQ374" s="294"/>
      <c r="AR374" s="294"/>
      <c r="AS374" s="294"/>
      <c r="AT374" s="294"/>
      <c r="AU374" s="294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5"/>
      <c r="W375" s="295"/>
      <c r="X375" s="295"/>
      <c r="Y375" s="294"/>
      <c r="Z375" s="294"/>
      <c r="AA375" s="294"/>
      <c r="AB375" s="294"/>
      <c r="AC375" s="294"/>
      <c r="AD375" s="294"/>
      <c r="AE375" s="294"/>
      <c r="AF375" s="294"/>
      <c r="AG375" s="294"/>
      <c r="AH375" s="294"/>
      <c r="AI375" s="294"/>
      <c r="AJ375" s="294"/>
      <c r="AK375" s="294"/>
      <c r="AL375" s="294"/>
      <c r="AM375" s="294"/>
      <c r="AN375" s="294"/>
      <c r="AO375" s="294"/>
      <c r="AP375" s="294"/>
      <c r="AQ375" s="294"/>
      <c r="AR375" s="294"/>
      <c r="AS375" s="294"/>
      <c r="AT375" s="294"/>
      <c r="AU375" s="294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5"/>
      <c r="W376" s="295"/>
      <c r="X376" s="295"/>
      <c r="Y376" s="294"/>
      <c r="Z376" s="294"/>
      <c r="AA376" s="294"/>
      <c r="AB376" s="294"/>
      <c r="AC376" s="294"/>
      <c r="AD376" s="294"/>
      <c r="AE376" s="294"/>
      <c r="AF376" s="294"/>
      <c r="AG376" s="294"/>
      <c r="AH376" s="294"/>
      <c r="AI376" s="294"/>
      <c r="AJ376" s="294"/>
      <c r="AK376" s="294"/>
      <c r="AL376" s="294"/>
      <c r="AM376" s="294"/>
      <c r="AN376" s="294"/>
      <c r="AO376" s="294"/>
      <c r="AP376" s="294"/>
      <c r="AQ376" s="294"/>
      <c r="AR376" s="294"/>
      <c r="AS376" s="294"/>
      <c r="AT376" s="294"/>
      <c r="AU376" s="294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5"/>
      <c r="W377" s="295"/>
      <c r="X377" s="295"/>
      <c r="Y377" s="294"/>
      <c r="Z377" s="294"/>
      <c r="AA377" s="294"/>
      <c r="AB377" s="294"/>
      <c r="AC377" s="294"/>
      <c r="AD377" s="294"/>
      <c r="AE377" s="294"/>
      <c r="AF377" s="294"/>
      <c r="AG377" s="294"/>
      <c r="AH377" s="294"/>
      <c r="AI377" s="294"/>
      <c r="AJ377" s="294"/>
      <c r="AK377" s="294"/>
      <c r="AL377" s="294"/>
      <c r="AM377" s="294"/>
      <c r="AN377" s="294"/>
      <c r="AO377" s="294"/>
      <c r="AP377" s="294"/>
      <c r="AQ377" s="294"/>
      <c r="AR377" s="294"/>
      <c r="AS377" s="294"/>
      <c r="AT377" s="294"/>
      <c r="AU377" s="294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5"/>
      <c r="W378" s="295"/>
      <c r="X378" s="295"/>
      <c r="Y378" s="294"/>
      <c r="Z378" s="294"/>
      <c r="AA378" s="294"/>
      <c r="AB378" s="294"/>
      <c r="AC378" s="294"/>
      <c r="AD378" s="294"/>
      <c r="AE378" s="294"/>
      <c r="AF378" s="294"/>
      <c r="AG378" s="294"/>
      <c r="AH378" s="294"/>
      <c r="AI378" s="294"/>
      <c r="AJ378" s="294"/>
      <c r="AK378" s="294"/>
      <c r="AL378" s="294"/>
      <c r="AM378" s="294"/>
      <c r="AN378" s="294"/>
      <c r="AO378" s="294"/>
      <c r="AP378" s="294"/>
      <c r="AQ378" s="294"/>
      <c r="AR378" s="294"/>
      <c r="AS378" s="294"/>
      <c r="AT378" s="294"/>
      <c r="AU378" s="294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5"/>
      <c r="W379" s="295"/>
      <c r="X379" s="295"/>
      <c r="Y379" s="294"/>
      <c r="Z379" s="294"/>
      <c r="AA379" s="294"/>
      <c r="AB379" s="294"/>
      <c r="AC379" s="294"/>
      <c r="AD379" s="294"/>
      <c r="AE379" s="294"/>
      <c r="AF379" s="294"/>
      <c r="AG379" s="294"/>
      <c r="AH379" s="294"/>
      <c r="AI379" s="294"/>
      <c r="AJ379" s="294"/>
      <c r="AK379" s="294"/>
      <c r="AL379" s="294"/>
      <c r="AM379" s="294"/>
      <c r="AN379" s="294"/>
      <c r="AO379" s="294"/>
      <c r="AP379" s="294"/>
      <c r="AQ379" s="294"/>
      <c r="AR379" s="294"/>
      <c r="AS379" s="294"/>
      <c r="AT379" s="294"/>
      <c r="AU379" s="294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5"/>
      <c r="W380" s="295"/>
      <c r="X380" s="295"/>
      <c r="Y380" s="294"/>
      <c r="Z380" s="294"/>
      <c r="AA380" s="294"/>
      <c r="AB380" s="294"/>
      <c r="AC380" s="294"/>
      <c r="AD380" s="294"/>
      <c r="AE380" s="294"/>
      <c r="AF380" s="294"/>
      <c r="AG380" s="294"/>
      <c r="AH380" s="294"/>
      <c r="AI380" s="294"/>
      <c r="AJ380" s="294"/>
      <c r="AK380" s="294"/>
      <c r="AL380" s="294"/>
      <c r="AM380" s="294"/>
      <c r="AN380" s="294"/>
      <c r="AO380" s="294"/>
      <c r="AP380" s="294"/>
      <c r="AQ380" s="294"/>
      <c r="AR380" s="294"/>
      <c r="AS380" s="294"/>
      <c r="AT380" s="294"/>
      <c r="AU380" s="294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5"/>
      <c r="W381" s="295"/>
      <c r="X381" s="295"/>
      <c r="Y381" s="294"/>
      <c r="Z381" s="294"/>
      <c r="AA381" s="294"/>
      <c r="AB381" s="294"/>
      <c r="AC381" s="294"/>
      <c r="AD381" s="294"/>
      <c r="AE381" s="294"/>
      <c r="AF381" s="294"/>
      <c r="AG381" s="294"/>
      <c r="AH381" s="294"/>
      <c r="AI381" s="294"/>
      <c r="AJ381" s="294"/>
      <c r="AK381" s="294"/>
      <c r="AL381" s="294"/>
      <c r="AM381" s="294"/>
      <c r="AN381" s="294"/>
      <c r="AO381" s="294"/>
      <c r="AP381" s="294"/>
      <c r="AQ381" s="294"/>
      <c r="AR381" s="294"/>
      <c r="AS381" s="294"/>
      <c r="AT381" s="294"/>
      <c r="AU381" s="294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5"/>
      <c r="W382" s="295"/>
      <c r="X382" s="295"/>
      <c r="Y382" s="294"/>
      <c r="Z382" s="294"/>
      <c r="AA382" s="294"/>
      <c r="AB382" s="294"/>
      <c r="AC382" s="294"/>
      <c r="AD382" s="294"/>
      <c r="AE382" s="294"/>
      <c r="AF382" s="294"/>
      <c r="AG382" s="294"/>
      <c r="AH382" s="294"/>
      <c r="AI382" s="294"/>
      <c r="AJ382" s="294"/>
      <c r="AK382" s="294"/>
      <c r="AL382" s="294"/>
      <c r="AM382" s="294"/>
      <c r="AN382" s="294"/>
      <c r="AO382" s="294"/>
      <c r="AP382" s="294"/>
      <c r="AQ382" s="294"/>
      <c r="AR382" s="294"/>
      <c r="AS382" s="294"/>
      <c r="AT382" s="294"/>
      <c r="AU382" s="294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5"/>
      <c r="W383" s="295"/>
      <c r="X383" s="295"/>
      <c r="Y383" s="294"/>
      <c r="Z383" s="294"/>
      <c r="AA383" s="294"/>
      <c r="AB383" s="294"/>
      <c r="AC383" s="294"/>
      <c r="AD383" s="294"/>
      <c r="AE383" s="294"/>
      <c r="AF383" s="294"/>
      <c r="AG383" s="294"/>
      <c r="AH383" s="294"/>
      <c r="AI383" s="294"/>
      <c r="AJ383" s="294"/>
      <c r="AK383" s="294"/>
      <c r="AL383" s="294"/>
      <c r="AM383" s="294"/>
      <c r="AN383" s="294"/>
      <c r="AO383" s="294"/>
      <c r="AP383" s="294"/>
      <c r="AQ383" s="294"/>
      <c r="AR383" s="294"/>
      <c r="AS383" s="294"/>
      <c r="AT383" s="294"/>
      <c r="AU383" s="294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5"/>
      <c r="W384" s="295"/>
      <c r="X384" s="295"/>
      <c r="Y384" s="294"/>
      <c r="Z384" s="294"/>
      <c r="AA384" s="294"/>
      <c r="AB384" s="294"/>
      <c r="AC384" s="294"/>
      <c r="AD384" s="294"/>
      <c r="AE384" s="294"/>
      <c r="AF384" s="294"/>
      <c r="AG384" s="294"/>
      <c r="AH384" s="294"/>
      <c r="AI384" s="294"/>
      <c r="AJ384" s="294"/>
      <c r="AK384" s="294"/>
      <c r="AL384" s="294"/>
      <c r="AM384" s="294"/>
      <c r="AN384" s="294"/>
      <c r="AO384" s="294"/>
      <c r="AP384" s="294"/>
      <c r="AQ384" s="294"/>
      <c r="AR384" s="294"/>
      <c r="AS384" s="294"/>
      <c r="AT384" s="294"/>
      <c r="AU384" s="294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5"/>
      <c r="W385" s="295"/>
      <c r="X385" s="295"/>
      <c r="Y385" s="294"/>
      <c r="Z385" s="294"/>
      <c r="AA385" s="294"/>
      <c r="AB385" s="294"/>
      <c r="AC385" s="294"/>
      <c r="AD385" s="294"/>
      <c r="AE385" s="294"/>
      <c r="AF385" s="294"/>
      <c r="AG385" s="294"/>
      <c r="AH385" s="294"/>
      <c r="AI385" s="294"/>
      <c r="AJ385" s="294"/>
      <c r="AK385" s="294"/>
      <c r="AL385" s="294"/>
      <c r="AM385" s="294"/>
      <c r="AN385" s="294"/>
      <c r="AO385" s="294"/>
      <c r="AP385" s="294"/>
      <c r="AQ385" s="294"/>
      <c r="AR385" s="294"/>
      <c r="AS385" s="294"/>
      <c r="AT385" s="294"/>
      <c r="AU385" s="294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5"/>
      <c r="W386" s="295"/>
      <c r="X386" s="295"/>
      <c r="Y386" s="294"/>
      <c r="Z386" s="294"/>
      <c r="AA386" s="294"/>
      <c r="AB386" s="294"/>
      <c r="AC386" s="294"/>
      <c r="AD386" s="294"/>
      <c r="AE386" s="294"/>
      <c r="AF386" s="294"/>
      <c r="AG386" s="294"/>
      <c r="AH386" s="294"/>
      <c r="AI386" s="294"/>
      <c r="AJ386" s="294"/>
      <c r="AK386" s="294"/>
      <c r="AL386" s="294"/>
      <c r="AM386" s="294"/>
      <c r="AN386" s="294"/>
      <c r="AO386" s="294"/>
      <c r="AP386" s="294"/>
      <c r="AQ386" s="294"/>
      <c r="AR386" s="294"/>
      <c r="AS386" s="294"/>
      <c r="AT386" s="294"/>
      <c r="AU386" s="294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5"/>
      <c r="W387" s="295"/>
      <c r="X387" s="295"/>
      <c r="Y387" s="294"/>
      <c r="Z387" s="294"/>
      <c r="AA387" s="294"/>
      <c r="AB387" s="294"/>
      <c r="AC387" s="294"/>
      <c r="AD387" s="294"/>
      <c r="AE387" s="294"/>
      <c r="AF387" s="294"/>
      <c r="AG387" s="294"/>
      <c r="AH387" s="294"/>
      <c r="AI387" s="294"/>
      <c r="AJ387" s="294"/>
      <c r="AK387" s="294"/>
      <c r="AL387" s="294"/>
      <c r="AM387" s="294"/>
      <c r="AN387" s="294"/>
      <c r="AO387" s="294"/>
      <c r="AP387" s="294"/>
      <c r="AQ387" s="294"/>
      <c r="AR387" s="294"/>
      <c r="AS387" s="294"/>
      <c r="AT387" s="294"/>
      <c r="AU387" s="294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5"/>
      <c r="W388" s="295"/>
      <c r="X388" s="295"/>
      <c r="Y388" s="294"/>
      <c r="Z388" s="294"/>
      <c r="AA388" s="294"/>
      <c r="AB388" s="294"/>
      <c r="AC388" s="294"/>
      <c r="AD388" s="294"/>
      <c r="AE388" s="294"/>
      <c r="AF388" s="294"/>
      <c r="AG388" s="294"/>
      <c r="AH388" s="294"/>
      <c r="AI388" s="294"/>
      <c r="AJ388" s="294"/>
      <c r="AK388" s="294"/>
      <c r="AL388" s="294"/>
      <c r="AM388" s="294"/>
      <c r="AN388" s="294"/>
      <c r="AO388" s="294"/>
      <c r="AP388" s="294"/>
      <c r="AQ388" s="294"/>
      <c r="AR388" s="294"/>
      <c r="AS388" s="294"/>
      <c r="AT388" s="294"/>
      <c r="AU388" s="294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5"/>
      <c r="W389" s="295"/>
      <c r="X389" s="295"/>
      <c r="Y389" s="294"/>
      <c r="Z389" s="294"/>
      <c r="AA389" s="294"/>
      <c r="AB389" s="294"/>
      <c r="AC389" s="294"/>
      <c r="AD389" s="294"/>
      <c r="AE389" s="294"/>
      <c r="AF389" s="294"/>
      <c r="AG389" s="294"/>
      <c r="AH389" s="294"/>
      <c r="AI389" s="294"/>
      <c r="AJ389" s="294"/>
      <c r="AK389" s="294"/>
      <c r="AL389" s="294"/>
      <c r="AM389" s="294"/>
      <c r="AN389" s="294"/>
      <c r="AO389" s="294"/>
      <c r="AP389" s="294"/>
      <c r="AQ389" s="294"/>
      <c r="AR389" s="294"/>
      <c r="AS389" s="294"/>
      <c r="AT389" s="294"/>
      <c r="AU389" s="294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5"/>
      <c r="W390" s="295"/>
      <c r="X390" s="295"/>
      <c r="Y390" s="294"/>
      <c r="Z390" s="294"/>
      <c r="AA390" s="294"/>
      <c r="AB390" s="294"/>
      <c r="AC390" s="294"/>
      <c r="AD390" s="294"/>
      <c r="AE390" s="294"/>
      <c r="AF390" s="294"/>
      <c r="AG390" s="294"/>
      <c r="AH390" s="294"/>
      <c r="AI390" s="294"/>
      <c r="AJ390" s="294"/>
      <c r="AK390" s="294"/>
      <c r="AL390" s="294"/>
      <c r="AM390" s="294"/>
      <c r="AN390" s="294"/>
      <c r="AO390" s="294"/>
      <c r="AP390" s="294"/>
      <c r="AQ390" s="294"/>
      <c r="AR390" s="294"/>
      <c r="AS390" s="294"/>
      <c r="AT390" s="294"/>
      <c r="AU390" s="294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5"/>
      <c r="W391" s="295"/>
      <c r="X391" s="295"/>
      <c r="Y391" s="294"/>
      <c r="Z391" s="294"/>
      <c r="AA391" s="294"/>
      <c r="AB391" s="294"/>
      <c r="AC391" s="294"/>
      <c r="AD391" s="294"/>
      <c r="AE391" s="294"/>
      <c r="AF391" s="294"/>
      <c r="AG391" s="294"/>
      <c r="AH391" s="294"/>
      <c r="AI391" s="294"/>
      <c r="AJ391" s="294"/>
      <c r="AK391" s="294"/>
      <c r="AL391" s="294"/>
      <c r="AM391" s="294"/>
      <c r="AN391" s="294"/>
      <c r="AO391" s="294"/>
      <c r="AP391" s="294"/>
      <c r="AQ391" s="294"/>
      <c r="AR391" s="294"/>
      <c r="AS391" s="294"/>
      <c r="AT391" s="294"/>
      <c r="AU391" s="294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5"/>
      <c r="W392" s="295"/>
      <c r="X392" s="295"/>
      <c r="Y392" s="294"/>
      <c r="Z392" s="294"/>
      <c r="AA392" s="294"/>
      <c r="AB392" s="294"/>
      <c r="AC392" s="294"/>
      <c r="AD392" s="294"/>
      <c r="AE392" s="294"/>
      <c r="AF392" s="294"/>
      <c r="AG392" s="294"/>
      <c r="AH392" s="294"/>
      <c r="AI392" s="294"/>
      <c r="AJ392" s="294"/>
      <c r="AK392" s="294"/>
      <c r="AL392" s="294"/>
      <c r="AM392" s="294"/>
      <c r="AN392" s="294"/>
      <c r="AO392" s="294"/>
      <c r="AP392" s="294"/>
      <c r="AQ392" s="294"/>
      <c r="AR392" s="294"/>
      <c r="AS392" s="294"/>
      <c r="AT392" s="294"/>
      <c r="AU392" s="294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5"/>
      <c r="W393" s="295"/>
      <c r="X393" s="295"/>
      <c r="Y393" s="294"/>
      <c r="Z393" s="294"/>
      <c r="AA393" s="294"/>
      <c r="AB393" s="294"/>
      <c r="AC393" s="294"/>
      <c r="AD393" s="294"/>
      <c r="AE393" s="294"/>
      <c r="AF393" s="294"/>
      <c r="AG393" s="294"/>
      <c r="AH393" s="294"/>
      <c r="AI393" s="294"/>
      <c r="AJ393" s="294"/>
      <c r="AK393" s="294"/>
      <c r="AL393" s="294"/>
      <c r="AM393" s="294"/>
      <c r="AN393" s="294"/>
      <c r="AO393" s="294"/>
      <c r="AP393" s="294"/>
      <c r="AQ393" s="294"/>
      <c r="AR393" s="294"/>
      <c r="AS393" s="294"/>
      <c r="AT393" s="294"/>
      <c r="AU393" s="294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5"/>
      <c r="W394" s="295"/>
      <c r="X394" s="295"/>
      <c r="Y394" s="294"/>
      <c r="Z394" s="294"/>
      <c r="AA394" s="294"/>
      <c r="AB394" s="294"/>
      <c r="AC394" s="294"/>
      <c r="AD394" s="294"/>
      <c r="AE394" s="294"/>
      <c r="AF394" s="294"/>
      <c r="AG394" s="294"/>
      <c r="AH394" s="294"/>
      <c r="AI394" s="294"/>
      <c r="AJ394" s="294"/>
      <c r="AK394" s="294"/>
      <c r="AL394" s="294"/>
      <c r="AM394" s="294"/>
      <c r="AN394" s="294"/>
      <c r="AO394" s="294"/>
      <c r="AP394" s="294"/>
      <c r="AQ394" s="294"/>
      <c r="AR394" s="294"/>
      <c r="AS394" s="294"/>
      <c r="AT394" s="294"/>
      <c r="AU394" s="294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5"/>
      <c r="W395" s="295"/>
      <c r="X395" s="295"/>
      <c r="Y395" s="294"/>
      <c r="Z395" s="294"/>
      <c r="AA395" s="294"/>
      <c r="AB395" s="294"/>
      <c r="AC395" s="294"/>
      <c r="AD395" s="294"/>
      <c r="AE395" s="294"/>
      <c r="AF395" s="294"/>
      <c r="AG395" s="294"/>
      <c r="AH395" s="294"/>
      <c r="AI395" s="294"/>
      <c r="AJ395" s="294"/>
      <c r="AK395" s="294"/>
      <c r="AL395" s="294"/>
      <c r="AM395" s="294"/>
      <c r="AN395" s="294"/>
      <c r="AO395" s="294"/>
      <c r="AP395" s="294"/>
      <c r="AQ395" s="294"/>
      <c r="AR395" s="294"/>
      <c r="AS395" s="294"/>
      <c r="AT395" s="294"/>
      <c r="AU395" s="294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5"/>
      <c r="W396" s="295"/>
      <c r="X396" s="295"/>
      <c r="Y396" s="294"/>
      <c r="Z396" s="294"/>
      <c r="AA396" s="294"/>
      <c r="AB396" s="294"/>
      <c r="AC396" s="294"/>
      <c r="AD396" s="294"/>
      <c r="AE396" s="294"/>
      <c r="AF396" s="294"/>
      <c r="AG396" s="294"/>
      <c r="AH396" s="294"/>
      <c r="AI396" s="294"/>
      <c r="AJ396" s="294"/>
      <c r="AK396" s="294"/>
      <c r="AL396" s="294"/>
      <c r="AM396" s="294"/>
      <c r="AN396" s="294"/>
      <c r="AO396" s="294"/>
      <c r="AP396" s="294"/>
      <c r="AQ396" s="294"/>
      <c r="AR396" s="294"/>
      <c r="AS396" s="294"/>
      <c r="AT396" s="294"/>
      <c r="AU396" s="294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5"/>
      <c r="W397" s="295"/>
      <c r="X397" s="295"/>
      <c r="Y397" s="294"/>
      <c r="Z397" s="294"/>
      <c r="AA397" s="294"/>
      <c r="AB397" s="294"/>
      <c r="AC397" s="294"/>
      <c r="AD397" s="294"/>
      <c r="AE397" s="294"/>
      <c r="AF397" s="294"/>
      <c r="AG397" s="294"/>
      <c r="AH397" s="294"/>
      <c r="AI397" s="294"/>
      <c r="AJ397" s="294"/>
      <c r="AK397" s="294"/>
      <c r="AL397" s="294"/>
      <c r="AM397" s="294"/>
      <c r="AN397" s="294"/>
      <c r="AO397" s="294"/>
      <c r="AP397" s="294"/>
      <c r="AQ397" s="294"/>
      <c r="AR397" s="294"/>
      <c r="AS397" s="294"/>
      <c r="AT397" s="294"/>
      <c r="AU397" s="294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5"/>
      <c r="W398" s="295"/>
      <c r="X398" s="295"/>
      <c r="Y398" s="294"/>
      <c r="Z398" s="294"/>
      <c r="AA398" s="294"/>
      <c r="AB398" s="294"/>
      <c r="AC398" s="294"/>
      <c r="AD398" s="294"/>
      <c r="AE398" s="294"/>
      <c r="AF398" s="294"/>
      <c r="AG398" s="294"/>
      <c r="AH398" s="294"/>
      <c r="AI398" s="294"/>
      <c r="AJ398" s="294"/>
      <c r="AK398" s="294"/>
      <c r="AL398" s="294"/>
      <c r="AM398" s="294"/>
      <c r="AN398" s="294"/>
      <c r="AO398" s="294"/>
      <c r="AP398" s="294"/>
      <c r="AQ398" s="294"/>
      <c r="AR398" s="294"/>
      <c r="AS398" s="294"/>
      <c r="AT398" s="294"/>
      <c r="AU398" s="294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5"/>
      <c r="W399" s="295"/>
      <c r="X399" s="295"/>
      <c r="Y399" s="294"/>
      <c r="Z399" s="294"/>
      <c r="AA399" s="294"/>
      <c r="AB399" s="294"/>
      <c r="AC399" s="294"/>
      <c r="AD399" s="294"/>
      <c r="AE399" s="294"/>
      <c r="AF399" s="294"/>
      <c r="AG399" s="294"/>
      <c r="AH399" s="294"/>
      <c r="AI399" s="294"/>
      <c r="AJ399" s="294"/>
      <c r="AK399" s="294"/>
      <c r="AL399" s="294"/>
      <c r="AM399" s="294"/>
      <c r="AN399" s="294"/>
      <c r="AO399" s="294"/>
      <c r="AP399" s="294"/>
      <c r="AQ399" s="294"/>
      <c r="AR399" s="294"/>
      <c r="AS399" s="294"/>
      <c r="AT399" s="294"/>
      <c r="AU399" s="294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5"/>
      <c r="W400" s="295"/>
      <c r="X400" s="295"/>
      <c r="Y400" s="294"/>
      <c r="Z400" s="294"/>
      <c r="AA400" s="294"/>
      <c r="AB400" s="294"/>
      <c r="AC400" s="294"/>
      <c r="AD400" s="294"/>
      <c r="AE400" s="294"/>
      <c r="AF400" s="294"/>
      <c r="AG400" s="294"/>
      <c r="AH400" s="294"/>
      <c r="AI400" s="294"/>
      <c r="AJ400" s="294"/>
      <c r="AK400" s="294"/>
      <c r="AL400" s="294"/>
      <c r="AM400" s="294"/>
      <c r="AN400" s="294"/>
      <c r="AO400" s="294"/>
      <c r="AP400" s="294"/>
      <c r="AQ400" s="294"/>
      <c r="AR400" s="294"/>
      <c r="AS400" s="294"/>
      <c r="AT400" s="294"/>
      <c r="AU400" s="294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5"/>
      <c r="W401" s="295"/>
      <c r="X401" s="295"/>
      <c r="Y401" s="294"/>
      <c r="Z401" s="294"/>
      <c r="AA401" s="294"/>
      <c r="AB401" s="294"/>
      <c r="AC401" s="294"/>
      <c r="AD401" s="294"/>
      <c r="AE401" s="294"/>
      <c r="AF401" s="294"/>
      <c r="AG401" s="294"/>
      <c r="AH401" s="294"/>
      <c r="AI401" s="294"/>
      <c r="AJ401" s="294"/>
      <c r="AK401" s="294"/>
      <c r="AL401" s="294"/>
      <c r="AM401" s="294"/>
      <c r="AN401" s="294"/>
      <c r="AO401" s="294"/>
      <c r="AP401" s="294"/>
      <c r="AQ401" s="294"/>
      <c r="AR401" s="294"/>
      <c r="AS401" s="294"/>
      <c r="AT401" s="294"/>
      <c r="AU401" s="294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5"/>
      <c r="W402" s="295"/>
      <c r="X402" s="295"/>
      <c r="Y402" s="294"/>
      <c r="Z402" s="294"/>
      <c r="AA402" s="294"/>
      <c r="AB402" s="294"/>
      <c r="AC402" s="294"/>
      <c r="AD402" s="294"/>
      <c r="AE402" s="294"/>
      <c r="AF402" s="294"/>
      <c r="AG402" s="294"/>
      <c r="AH402" s="294"/>
      <c r="AI402" s="294"/>
      <c r="AJ402" s="294"/>
      <c r="AK402" s="294"/>
      <c r="AL402" s="294"/>
      <c r="AM402" s="294"/>
      <c r="AN402" s="294"/>
      <c r="AO402" s="294"/>
      <c r="AP402" s="294"/>
      <c r="AQ402" s="294"/>
      <c r="AR402" s="294"/>
      <c r="AS402" s="294"/>
      <c r="AT402" s="294"/>
      <c r="AU402" s="294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5"/>
      <c r="W403" s="295"/>
      <c r="X403" s="295"/>
      <c r="Y403" s="294"/>
      <c r="Z403" s="294"/>
      <c r="AA403" s="294"/>
      <c r="AB403" s="294"/>
      <c r="AC403" s="294"/>
      <c r="AD403" s="294"/>
      <c r="AE403" s="294"/>
      <c r="AF403" s="294"/>
      <c r="AG403" s="294"/>
      <c r="AH403" s="294"/>
      <c r="AI403" s="294"/>
      <c r="AJ403" s="294"/>
      <c r="AK403" s="294"/>
      <c r="AL403" s="294"/>
      <c r="AM403" s="294"/>
      <c r="AN403" s="294"/>
      <c r="AO403" s="294"/>
      <c r="AP403" s="294"/>
      <c r="AQ403" s="294"/>
      <c r="AR403" s="294"/>
      <c r="AS403" s="294"/>
      <c r="AT403" s="294"/>
      <c r="AU403" s="294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5"/>
      <c r="W404" s="295"/>
      <c r="X404" s="295"/>
      <c r="Y404" s="294"/>
      <c r="Z404" s="294"/>
      <c r="AA404" s="294"/>
      <c r="AB404" s="294"/>
      <c r="AC404" s="294"/>
      <c r="AD404" s="294"/>
      <c r="AE404" s="294"/>
      <c r="AF404" s="294"/>
      <c r="AG404" s="294"/>
      <c r="AH404" s="294"/>
      <c r="AI404" s="294"/>
      <c r="AJ404" s="294"/>
      <c r="AK404" s="294"/>
      <c r="AL404" s="294"/>
      <c r="AM404" s="294"/>
      <c r="AN404" s="294"/>
      <c r="AO404" s="294"/>
      <c r="AP404" s="294"/>
      <c r="AQ404" s="294"/>
      <c r="AR404" s="294"/>
      <c r="AS404" s="294"/>
      <c r="AT404" s="294"/>
      <c r="AU404" s="294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5"/>
      <c r="W405" s="295"/>
      <c r="X405" s="295"/>
      <c r="Y405" s="294"/>
      <c r="Z405" s="294"/>
      <c r="AA405" s="294"/>
      <c r="AB405" s="294"/>
      <c r="AC405" s="294"/>
      <c r="AD405" s="294"/>
      <c r="AE405" s="294"/>
      <c r="AF405" s="294"/>
      <c r="AG405" s="294"/>
      <c r="AH405" s="294"/>
      <c r="AI405" s="294"/>
      <c r="AJ405" s="294"/>
      <c r="AK405" s="294"/>
      <c r="AL405" s="294"/>
      <c r="AM405" s="294"/>
      <c r="AN405" s="294"/>
      <c r="AO405" s="294"/>
      <c r="AP405" s="294"/>
      <c r="AQ405" s="294"/>
      <c r="AR405" s="294"/>
      <c r="AS405" s="294"/>
      <c r="AT405" s="294"/>
      <c r="AU405" s="294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5"/>
      <c r="W406" s="295"/>
      <c r="X406" s="295"/>
      <c r="Y406" s="294"/>
      <c r="Z406" s="294"/>
      <c r="AA406" s="294"/>
      <c r="AB406" s="294"/>
      <c r="AC406" s="294"/>
      <c r="AD406" s="294"/>
      <c r="AE406" s="294"/>
      <c r="AF406" s="294"/>
      <c r="AG406" s="294"/>
      <c r="AH406" s="294"/>
      <c r="AI406" s="294"/>
      <c r="AJ406" s="294"/>
      <c r="AK406" s="294"/>
      <c r="AL406" s="294"/>
      <c r="AM406" s="294"/>
      <c r="AN406" s="294"/>
      <c r="AO406" s="294"/>
      <c r="AP406" s="294"/>
      <c r="AQ406" s="294"/>
      <c r="AR406" s="294"/>
      <c r="AS406" s="294"/>
      <c r="AT406" s="294"/>
      <c r="AU406" s="294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5"/>
      <c r="W407" s="295"/>
      <c r="X407" s="295"/>
      <c r="Y407" s="294"/>
      <c r="Z407" s="294"/>
      <c r="AA407" s="294"/>
      <c r="AB407" s="294"/>
      <c r="AC407" s="294"/>
      <c r="AD407" s="294"/>
      <c r="AE407" s="294"/>
      <c r="AF407" s="294"/>
      <c r="AG407" s="294"/>
      <c r="AH407" s="294"/>
      <c r="AI407" s="294"/>
      <c r="AJ407" s="294"/>
      <c r="AK407" s="294"/>
      <c r="AL407" s="294"/>
      <c r="AM407" s="294"/>
      <c r="AN407" s="294"/>
      <c r="AO407" s="294"/>
      <c r="AP407" s="294"/>
      <c r="AQ407" s="294"/>
      <c r="AR407" s="294"/>
      <c r="AS407" s="294"/>
      <c r="AT407" s="294"/>
      <c r="AU407" s="294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5"/>
      <c r="W408" s="295"/>
      <c r="X408" s="295"/>
      <c r="Y408" s="294"/>
      <c r="Z408" s="294"/>
      <c r="AA408" s="294"/>
      <c r="AB408" s="294"/>
      <c r="AC408" s="294"/>
      <c r="AD408" s="294"/>
      <c r="AE408" s="294"/>
      <c r="AF408" s="294"/>
      <c r="AG408" s="294"/>
      <c r="AH408" s="294"/>
      <c r="AI408" s="294"/>
      <c r="AJ408" s="294"/>
      <c r="AK408" s="294"/>
      <c r="AL408" s="294"/>
      <c r="AM408" s="294"/>
      <c r="AN408" s="294"/>
      <c r="AO408" s="294"/>
      <c r="AP408" s="294"/>
      <c r="AQ408" s="294"/>
      <c r="AR408" s="294"/>
      <c r="AS408" s="294"/>
      <c r="AT408" s="294"/>
      <c r="AU408" s="294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5"/>
      <c r="W409" s="295"/>
      <c r="X409" s="295"/>
      <c r="Y409" s="294"/>
      <c r="Z409" s="294"/>
      <c r="AA409" s="294"/>
      <c r="AB409" s="294"/>
      <c r="AC409" s="294"/>
      <c r="AD409" s="294"/>
      <c r="AE409" s="294"/>
      <c r="AF409" s="294"/>
      <c r="AG409" s="294"/>
      <c r="AH409" s="294"/>
      <c r="AI409" s="294"/>
      <c r="AJ409" s="294"/>
      <c r="AK409" s="294"/>
      <c r="AL409" s="294"/>
      <c r="AM409" s="294"/>
      <c r="AN409" s="294"/>
      <c r="AO409" s="294"/>
      <c r="AP409" s="294"/>
      <c r="AQ409" s="294"/>
      <c r="AR409" s="294"/>
      <c r="AS409" s="294"/>
      <c r="AT409" s="294"/>
      <c r="AU409" s="294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5"/>
      <c r="W410" s="295"/>
      <c r="X410" s="295"/>
      <c r="Y410" s="294"/>
      <c r="Z410" s="294"/>
      <c r="AA410" s="294"/>
      <c r="AB410" s="294"/>
      <c r="AC410" s="294"/>
      <c r="AD410" s="294"/>
      <c r="AE410" s="294"/>
      <c r="AF410" s="294"/>
      <c r="AG410" s="294"/>
      <c r="AH410" s="294"/>
      <c r="AI410" s="294"/>
      <c r="AJ410" s="294"/>
      <c r="AK410" s="294"/>
      <c r="AL410" s="294"/>
      <c r="AM410" s="294"/>
      <c r="AN410" s="294"/>
      <c r="AO410" s="294"/>
      <c r="AP410" s="294"/>
      <c r="AQ410" s="294"/>
      <c r="AR410" s="294"/>
      <c r="AS410" s="294"/>
      <c r="AT410" s="294"/>
      <c r="AU410" s="294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5"/>
      <c r="W411" s="295"/>
      <c r="X411" s="295"/>
      <c r="Y411" s="294"/>
      <c r="Z411" s="294"/>
      <c r="AA411" s="294"/>
      <c r="AB411" s="294"/>
      <c r="AC411" s="294"/>
      <c r="AD411" s="294"/>
      <c r="AE411" s="294"/>
      <c r="AF411" s="294"/>
      <c r="AG411" s="294"/>
      <c r="AH411" s="294"/>
      <c r="AI411" s="294"/>
      <c r="AJ411" s="294"/>
      <c r="AK411" s="294"/>
      <c r="AL411" s="294"/>
      <c r="AM411" s="294"/>
      <c r="AN411" s="294"/>
      <c r="AO411" s="294"/>
      <c r="AP411" s="294"/>
      <c r="AQ411" s="294"/>
      <c r="AR411" s="294"/>
      <c r="AS411" s="294"/>
      <c r="AT411" s="294"/>
      <c r="AU411" s="294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5"/>
      <c r="W412" s="295"/>
      <c r="X412" s="295"/>
      <c r="Y412" s="294"/>
      <c r="Z412" s="294"/>
      <c r="AA412" s="294"/>
      <c r="AB412" s="294"/>
      <c r="AC412" s="294"/>
      <c r="AD412" s="294"/>
      <c r="AE412" s="294"/>
      <c r="AF412" s="294"/>
      <c r="AG412" s="294"/>
      <c r="AH412" s="294"/>
      <c r="AI412" s="294"/>
      <c r="AJ412" s="294"/>
      <c r="AK412" s="294"/>
      <c r="AL412" s="294"/>
      <c r="AM412" s="294"/>
      <c r="AN412" s="294"/>
      <c r="AO412" s="294"/>
      <c r="AP412" s="294"/>
      <c r="AQ412" s="294"/>
      <c r="AR412" s="294"/>
      <c r="AS412" s="294"/>
      <c r="AT412" s="294"/>
      <c r="AU412" s="294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5"/>
      <c r="W413" s="295"/>
      <c r="X413" s="295"/>
      <c r="Y413" s="294"/>
      <c r="Z413" s="294"/>
      <c r="AA413" s="294"/>
      <c r="AB413" s="294"/>
      <c r="AC413" s="294"/>
      <c r="AD413" s="294"/>
      <c r="AE413" s="294"/>
      <c r="AF413" s="294"/>
      <c r="AG413" s="294"/>
      <c r="AH413" s="294"/>
      <c r="AI413" s="294"/>
      <c r="AJ413" s="294"/>
      <c r="AK413" s="294"/>
      <c r="AL413" s="294"/>
      <c r="AM413" s="294"/>
      <c r="AN413" s="294"/>
      <c r="AO413" s="294"/>
      <c r="AP413" s="294"/>
      <c r="AQ413" s="294"/>
      <c r="AR413" s="294"/>
      <c r="AS413" s="294"/>
      <c r="AT413" s="294"/>
      <c r="AU413" s="294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5"/>
      <c r="W414" s="295"/>
      <c r="X414" s="295"/>
      <c r="Y414" s="294"/>
      <c r="Z414" s="294"/>
      <c r="AA414" s="294"/>
      <c r="AB414" s="294"/>
      <c r="AC414" s="294"/>
      <c r="AD414" s="294"/>
      <c r="AE414" s="294"/>
      <c r="AF414" s="294"/>
      <c r="AG414" s="294"/>
      <c r="AH414" s="294"/>
      <c r="AI414" s="294"/>
      <c r="AJ414" s="294"/>
      <c r="AK414" s="294"/>
      <c r="AL414" s="294"/>
      <c r="AM414" s="294"/>
      <c r="AN414" s="294"/>
      <c r="AO414" s="294"/>
      <c r="AP414" s="294"/>
      <c r="AQ414" s="294"/>
      <c r="AR414" s="294"/>
      <c r="AS414" s="294"/>
      <c r="AT414" s="294"/>
      <c r="AU414" s="294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5"/>
      <c r="W415" s="295"/>
      <c r="X415" s="295"/>
      <c r="Y415" s="294"/>
      <c r="Z415" s="294"/>
      <c r="AA415" s="294"/>
      <c r="AB415" s="294"/>
      <c r="AC415" s="294"/>
      <c r="AD415" s="294"/>
      <c r="AE415" s="294"/>
      <c r="AF415" s="294"/>
      <c r="AG415" s="294"/>
      <c r="AH415" s="294"/>
      <c r="AI415" s="294"/>
      <c r="AJ415" s="294"/>
      <c r="AK415" s="294"/>
      <c r="AL415" s="294"/>
      <c r="AM415" s="294"/>
      <c r="AN415" s="294"/>
      <c r="AO415" s="294"/>
      <c r="AP415" s="294"/>
      <c r="AQ415" s="294"/>
      <c r="AR415" s="294"/>
      <c r="AS415" s="294"/>
      <c r="AT415" s="294"/>
      <c r="AU415" s="294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5"/>
      <c r="W416" s="295"/>
      <c r="X416" s="295"/>
      <c r="Y416" s="294"/>
      <c r="Z416" s="294"/>
      <c r="AA416" s="294"/>
      <c r="AB416" s="294"/>
      <c r="AC416" s="294"/>
      <c r="AD416" s="294"/>
      <c r="AE416" s="294"/>
      <c r="AF416" s="294"/>
      <c r="AG416" s="294"/>
      <c r="AH416" s="294"/>
      <c r="AI416" s="294"/>
      <c r="AJ416" s="294"/>
      <c r="AK416" s="294"/>
      <c r="AL416" s="294"/>
      <c r="AM416" s="294"/>
      <c r="AN416" s="294"/>
      <c r="AO416" s="294"/>
      <c r="AP416" s="294"/>
      <c r="AQ416" s="294"/>
      <c r="AR416" s="294"/>
      <c r="AS416" s="294"/>
      <c r="AT416" s="294"/>
      <c r="AU416" s="294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5"/>
      <c r="W417" s="295"/>
      <c r="X417" s="295"/>
      <c r="Y417" s="294"/>
      <c r="Z417" s="294"/>
      <c r="AA417" s="294"/>
      <c r="AB417" s="294"/>
      <c r="AC417" s="294"/>
      <c r="AD417" s="294"/>
      <c r="AE417" s="294"/>
      <c r="AF417" s="294"/>
      <c r="AG417" s="294"/>
      <c r="AH417" s="294"/>
      <c r="AI417" s="294"/>
      <c r="AJ417" s="294"/>
      <c r="AK417" s="294"/>
      <c r="AL417" s="294"/>
      <c r="AM417" s="294"/>
      <c r="AN417" s="294"/>
      <c r="AO417" s="294"/>
      <c r="AP417" s="294"/>
      <c r="AQ417" s="294"/>
      <c r="AR417" s="294"/>
      <c r="AS417" s="294"/>
      <c r="AT417" s="294"/>
      <c r="AU417" s="294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5"/>
      <c r="W418" s="295"/>
      <c r="X418" s="295"/>
      <c r="Y418" s="294"/>
      <c r="Z418" s="294"/>
      <c r="AA418" s="294"/>
      <c r="AB418" s="294"/>
      <c r="AC418" s="294"/>
      <c r="AD418" s="294"/>
      <c r="AE418" s="294"/>
      <c r="AF418" s="294"/>
      <c r="AG418" s="294"/>
      <c r="AH418" s="294"/>
      <c r="AI418" s="294"/>
      <c r="AJ418" s="294"/>
      <c r="AK418" s="294"/>
      <c r="AL418" s="294"/>
      <c r="AM418" s="294"/>
      <c r="AN418" s="294"/>
      <c r="AO418" s="294"/>
      <c r="AP418" s="294"/>
      <c r="AQ418" s="294"/>
      <c r="AR418" s="294"/>
      <c r="AS418" s="294"/>
      <c r="AT418" s="294"/>
      <c r="AU418" s="294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5"/>
      <c r="W419" s="295"/>
      <c r="X419" s="295"/>
      <c r="Y419" s="294"/>
      <c r="Z419" s="294"/>
      <c r="AA419" s="294"/>
      <c r="AB419" s="294"/>
      <c r="AC419" s="294"/>
      <c r="AD419" s="294"/>
      <c r="AE419" s="294"/>
      <c r="AF419" s="294"/>
      <c r="AG419" s="294"/>
      <c r="AH419" s="294"/>
      <c r="AI419" s="294"/>
      <c r="AJ419" s="294"/>
      <c r="AK419" s="294"/>
      <c r="AL419" s="294"/>
      <c r="AM419" s="294"/>
      <c r="AN419" s="294"/>
      <c r="AO419" s="294"/>
      <c r="AP419" s="294"/>
      <c r="AQ419" s="294"/>
      <c r="AR419" s="294"/>
      <c r="AS419" s="294"/>
      <c r="AT419" s="294"/>
      <c r="AU419" s="294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5"/>
      <c r="W420" s="295"/>
      <c r="X420" s="295"/>
      <c r="Y420" s="294"/>
      <c r="Z420" s="294"/>
      <c r="AA420" s="294"/>
      <c r="AB420" s="294"/>
      <c r="AC420" s="294"/>
      <c r="AD420" s="294"/>
      <c r="AE420" s="294"/>
      <c r="AF420" s="294"/>
      <c r="AG420" s="294"/>
      <c r="AH420" s="294"/>
      <c r="AI420" s="294"/>
      <c r="AJ420" s="294"/>
      <c r="AK420" s="294"/>
      <c r="AL420" s="294"/>
      <c r="AM420" s="294"/>
      <c r="AN420" s="294"/>
      <c r="AO420" s="294"/>
      <c r="AP420" s="294"/>
      <c r="AQ420" s="294"/>
      <c r="AR420" s="294"/>
      <c r="AS420" s="294"/>
      <c r="AT420" s="294"/>
      <c r="AU420" s="294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5"/>
      <c r="W421" s="295"/>
      <c r="X421" s="295"/>
      <c r="Y421" s="294"/>
      <c r="Z421" s="294"/>
      <c r="AA421" s="294"/>
      <c r="AB421" s="294"/>
      <c r="AC421" s="294"/>
      <c r="AD421" s="294"/>
      <c r="AE421" s="294"/>
      <c r="AF421" s="294"/>
      <c r="AG421" s="294"/>
      <c r="AH421" s="294"/>
      <c r="AI421" s="294"/>
      <c r="AJ421" s="294"/>
      <c r="AK421" s="294"/>
      <c r="AL421" s="294"/>
      <c r="AM421" s="294"/>
      <c r="AN421" s="294"/>
      <c r="AO421" s="294"/>
      <c r="AP421" s="294"/>
      <c r="AQ421" s="294"/>
      <c r="AR421" s="294"/>
      <c r="AS421" s="294"/>
      <c r="AT421" s="294"/>
      <c r="AU421" s="294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5"/>
      <c r="W422" s="295"/>
      <c r="X422" s="295"/>
      <c r="Y422" s="294"/>
      <c r="Z422" s="294"/>
      <c r="AA422" s="294"/>
      <c r="AB422" s="294"/>
      <c r="AC422" s="294"/>
      <c r="AD422" s="294"/>
      <c r="AE422" s="294"/>
      <c r="AF422" s="294"/>
      <c r="AG422" s="294"/>
      <c r="AH422" s="294"/>
      <c r="AI422" s="294"/>
      <c r="AJ422" s="294"/>
      <c r="AK422" s="294"/>
      <c r="AL422" s="294"/>
      <c r="AM422" s="294"/>
      <c r="AN422" s="294"/>
      <c r="AO422" s="294"/>
      <c r="AP422" s="294"/>
      <c r="AQ422" s="294"/>
      <c r="AR422" s="294"/>
      <c r="AS422" s="294"/>
      <c r="AT422" s="294"/>
      <c r="AU422" s="294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5"/>
      <c r="W423" s="295"/>
      <c r="X423" s="295"/>
      <c r="Y423" s="294"/>
      <c r="Z423" s="294"/>
      <c r="AA423" s="294"/>
      <c r="AB423" s="294"/>
      <c r="AC423" s="294"/>
      <c r="AD423" s="294"/>
      <c r="AE423" s="294"/>
      <c r="AF423" s="294"/>
      <c r="AG423" s="294"/>
      <c r="AH423" s="294"/>
      <c r="AI423" s="294"/>
      <c r="AJ423" s="294"/>
      <c r="AK423" s="294"/>
      <c r="AL423" s="294"/>
      <c r="AM423" s="294"/>
      <c r="AN423" s="294"/>
      <c r="AO423" s="294"/>
      <c r="AP423" s="294"/>
      <c r="AQ423" s="294"/>
      <c r="AR423" s="294"/>
      <c r="AS423" s="294"/>
      <c r="AT423" s="294"/>
      <c r="AU423" s="294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5"/>
      <c r="W424" s="295"/>
      <c r="X424" s="295"/>
      <c r="Y424" s="294"/>
      <c r="Z424" s="294"/>
      <c r="AA424" s="294"/>
      <c r="AB424" s="294"/>
      <c r="AC424" s="294"/>
      <c r="AD424" s="294"/>
      <c r="AE424" s="294"/>
      <c r="AF424" s="294"/>
      <c r="AG424" s="294"/>
      <c r="AH424" s="294"/>
      <c r="AI424" s="294"/>
      <c r="AJ424" s="294"/>
      <c r="AK424" s="294"/>
      <c r="AL424" s="294"/>
      <c r="AM424" s="294"/>
      <c r="AN424" s="294"/>
      <c r="AO424" s="294"/>
      <c r="AP424" s="294"/>
      <c r="AQ424" s="294"/>
      <c r="AR424" s="294"/>
      <c r="AS424" s="294"/>
      <c r="AT424" s="294"/>
      <c r="AU424" s="294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5"/>
      <c r="W425" s="295"/>
      <c r="X425" s="295"/>
      <c r="Y425" s="294"/>
      <c r="Z425" s="294"/>
      <c r="AA425" s="294"/>
      <c r="AB425" s="294"/>
      <c r="AC425" s="294"/>
      <c r="AD425" s="294"/>
      <c r="AE425" s="294"/>
      <c r="AF425" s="294"/>
      <c r="AG425" s="294"/>
      <c r="AH425" s="294"/>
      <c r="AI425" s="294"/>
      <c r="AJ425" s="294"/>
      <c r="AK425" s="294"/>
      <c r="AL425" s="294"/>
      <c r="AM425" s="294"/>
      <c r="AN425" s="294"/>
      <c r="AO425" s="294"/>
      <c r="AP425" s="294"/>
      <c r="AQ425" s="294"/>
      <c r="AR425" s="294"/>
      <c r="AS425" s="294"/>
      <c r="AT425" s="294"/>
      <c r="AU425" s="294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5"/>
      <c r="W426" s="295"/>
      <c r="X426" s="295"/>
      <c r="Y426" s="294"/>
      <c r="Z426" s="294"/>
      <c r="AA426" s="294"/>
      <c r="AB426" s="294"/>
      <c r="AC426" s="294"/>
      <c r="AD426" s="294"/>
      <c r="AE426" s="294"/>
      <c r="AF426" s="294"/>
      <c r="AG426" s="294"/>
      <c r="AH426" s="294"/>
      <c r="AI426" s="294"/>
      <c r="AJ426" s="294"/>
      <c r="AK426" s="294"/>
      <c r="AL426" s="294"/>
      <c r="AM426" s="294"/>
      <c r="AN426" s="294"/>
      <c r="AO426" s="294"/>
      <c r="AP426" s="294"/>
      <c r="AQ426" s="294"/>
      <c r="AR426" s="294"/>
      <c r="AS426" s="294"/>
      <c r="AT426" s="294"/>
      <c r="AU426" s="294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5"/>
      <c r="W427" s="295"/>
      <c r="X427" s="295"/>
      <c r="Y427" s="294"/>
      <c r="Z427" s="294"/>
      <c r="AA427" s="294"/>
      <c r="AB427" s="294"/>
      <c r="AC427" s="294"/>
      <c r="AD427" s="294"/>
      <c r="AE427" s="294"/>
      <c r="AF427" s="294"/>
      <c r="AG427" s="294"/>
      <c r="AH427" s="294"/>
      <c r="AI427" s="294"/>
      <c r="AJ427" s="294"/>
      <c r="AK427" s="294"/>
      <c r="AL427" s="294"/>
      <c r="AM427" s="294"/>
      <c r="AN427" s="294"/>
      <c r="AO427" s="294"/>
      <c r="AP427" s="294"/>
      <c r="AQ427" s="294"/>
      <c r="AR427" s="294"/>
      <c r="AS427" s="294"/>
      <c r="AT427" s="294"/>
      <c r="AU427" s="294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5"/>
      <c r="W428" s="295"/>
      <c r="X428" s="295"/>
      <c r="Y428" s="294"/>
      <c r="Z428" s="294"/>
      <c r="AA428" s="294"/>
      <c r="AB428" s="294"/>
      <c r="AC428" s="294"/>
      <c r="AD428" s="294"/>
      <c r="AE428" s="294"/>
      <c r="AF428" s="294"/>
      <c r="AG428" s="294"/>
      <c r="AH428" s="294"/>
      <c r="AI428" s="294"/>
      <c r="AJ428" s="294"/>
      <c r="AK428" s="294"/>
      <c r="AL428" s="294"/>
      <c r="AM428" s="294"/>
      <c r="AN428" s="294"/>
      <c r="AO428" s="294"/>
      <c r="AP428" s="294"/>
      <c r="AQ428" s="294"/>
      <c r="AR428" s="294"/>
      <c r="AS428" s="294"/>
      <c r="AT428" s="294"/>
      <c r="AU428" s="294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5"/>
      <c r="W429" s="295"/>
      <c r="X429" s="295"/>
      <c r="Y429" s="294"/>
      <c r="Z429" s="294"/>
      <c r="AA429" s="294"/>
      <c r="AB429" s="294"/>
      <c r="AC429" s="294"/>
      <c r="AD429" s="294"/>
      <c r="AE429" s="294"/>
      <c r="AF429" s="294"/>
      <c r="AG429" s="294"/>
      <c r="AH429" s="294"/>
      <c r="AI429" s="294"/>
      <c r="AJ429" s="294"/>
      <c r="AK429" s="294"/>
      <c r="AL429" s="294"/>
      <c r="AM429" s="294"/>
      <c r="AN429" s="294"/>
      <c r="AO429" s="294"/>
      <c r="AP429" s="294"/>
      <c r="AQ429" s="294"/>
      <c r="AR429" s="294"/>
      <c r="AS429" s="294"/>
      <c r="AT429" s="294"/>
      <c r="AU429" s="294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5"/>
      <c r="W430" s="295"/>
      <c r="X430" s="295"/>
      <c r="Y430" s="294"/>
      <c r="Z430" s="294"/>
      <c r="AA430" s="294"/>
      <c r="AB430" s="294"/>
      <c r="AC430" s="294"/>
      <c r="AD430" s="294"/>
      <c r="AE430" s="294"/>
      <c r="AF430" s="294"/>
      <c r="AG430" s="294"/>
      <c r="AH430" s="294"/>
      <c r="AI430" s="294"/>
      <c r="AJ430" s="294"/>
      <c r="AK430" s="294"/>
      <c r="AL430" s="294"/>
      <c r="AM430" s="294"/>
      <c r="AN430" s="294"/>
      <c r="AO430" s="294"/>
      <c r="AP430" s="294"/>
      <c r="AQ430" s="294"/>
      <c r="AR430" s="294"/>
      <c r="AS430" s="294"/>
      <c r="AT430" s="294"/>
      <c r="AU430" s="294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5"/>
      <c r="W431" s="295"/>
      <c r="X431" s="295"/>
      <c r="Y431" s="294"/>
      <c r="Z431" s="294"/>
      <c r="AA431" s="294"/>
      <c r="AB431" s="294"/>
      <c r="AC431" s="294"/>
      <c r="AD431" s="294"/>
      <c r="AE431" s="294"/>
      <c r="AF431" s="294"/>
      <c r="AG431" s="294"/>
      <c r="AH431" s="294"/>
      <c r="AI431" s="294"/>
      <c r="AJ431" s="294"/>
      <c r="AK431" s="294"/>
      <c r="AL431" s="294"/>
      <c r="AM431" s="294"/>
      <c r="AN431" s="294"/>
      <c r="AO431" s="294"/>
      <c r="AP431" s="294"/>
      <c r="AQ431" s="294"/>
      <c r="AR431" s="294"/>
      <c r="AS431" s="294"/>
      <c r="AT431" s="294"/>
      <c r="AU431" s="294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5"/>
      <c r="W432" s="295"/>
      <c r="X432" s="295"/>
      <c r="Y432" s="294"/>
      <c r="Z432" s="294"/>
      <c r="AA432" s="294"/>
      <c r="AB432" s="294"/>
      <c r="AC432" s="294"/>
      <c r="AD432" s="294"/>
      <c r="AE432" s="294"/>
      <c r="AF432" s="294"/>
      <c r="AG432" s="294"/>
      <c r="AH432" s="294"/>
      <c r="AI432" s="294"/>
      <c r="AJ432" s="294"/>
      <c r="AK432" s="294"/>
      <c r="AL432" s="294"/>
      <c r="AM432" s="294"/>
      <c r="AN432" s="294"/>
      <c r="AO432" s="294"/>
      <c r="AP432" s="294"/>
      <c r="AQ432" s="294"/>
      <c r="AR432" s="294"/>
      <c r="AS432" s="294"/>
      <c r="AT432" s="294"/>
      <c r="AU432" s="294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5"/>
      <c r="W433" s="295"/>
      <c r="X433" s="295"/>
      <c r="Y433" s="294"/>
      <c r="Z433" s="294"/>
      <c r="AA433" s="294"/>
      <c r="AB433" s="294"/>
      <c r="AC433" s="294"/>
      <c r="AD433" s="294"/>
      <c r="AE433" s="294"/>
      <c r="AF433" s="294"/>
      <c r="AG433" s="294"/>
      <c r="AH433" s="294"/>
      <c r="AI433" s="294"/>
      <c r="AJ433" s="294"/>
      <c r="AK433" s="294"/>
      <c r="AL433" s="294"/>
      <c r="AM433" s="294"/>
      <c r="AN433" s="294"/>
      <c r="AO433" s="294"/>
      <c r="AP433" s="294"/>
      <c r="AQ433" s="294"/>
      <c r="AR433" s="294"/>
      <c r="AS433" s="294"/>
      <c r="AT433" s="294"/>
      <c r="AU433" s="294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5"/>
      <c r="W434" s="295"/>
      <c r="X434" s="295"/>
      <c r="Y434" s="294"/>
      <c r="Z434" s="294"/>
      <c r="AA434" s="294"/>
      <c r="AB434" s="294"/>
      <c r="AC434" s="294"/>
      <c r="AD434" s="294"/>
      <c r="AE434" s="294"/>
      <c r="AF434" s="294"/>
      <c r="AG434" s="294"/>
      <c r="AH434" s="294"/>
      <c r="AI434" s="294"/>
      <c r="AJ434" s="294"/>
      <c r="AK434" s="294"/>
      <c r="AL434" s="294"/>
      <c r="AM434" s="294"/>
      <c r="AN434" s="294"/>
      <c r="AO434" s="294"/>
      <c r="AP434" s="294"/>
      <c r="AQ434" s="294"/>
      <c r="AR434" s="294"/>
      <c r="AS434" s="294"/>
      <c r="AT434" s="294"/>
      <c r="AU434" s="294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5"/>
      <c r="W435" s="295"/>
      <c r="X435" s="295"/>
      <c r="Y435" s="294"/>
      <c r="Z435" s="294"/>
      <c r="AA435" s="294"/>
      <c r="AB435" s="294"/>
      <c r="AC435" s="294"/>
      <c r="AD435" s="294"/>
      <c r="AE435" s="294"/>
      <c r="AF435" s="294"/>
      <c r="AG435" s="294"/>
      <c r="AH435" s="294"/>
      <c r="AI435" s="294"/>
      <c r="AJ435" s="294"/>
      <c r="AK435" s="294"/>
      <c r="AL435" s="294"/>
      <c r="AM435" s="294"/>
      <c r="AN435" s="294"/>
      <c r="AO435" s="294"/>
      <c r="AP435" s="294"/>
      <c r="AQ435" s="294"/>
      <c r="AR435" s="294"/>
      <c r="AS435" s="294"/>
      <c r="AT435" s="294"/>
      <c r="AU435" s="294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5"/>
      <c r="W436" s="295"/>
      <c r="X436" s="295"/>
      <c r="Y436" s="294"/>
      <c r="Z436" s="294"/>
      <c r="AA436" s="294"/>
      <c r="AB436" s="294"/>
      <c r="AC436" s="294"/>
      <c r="AD436" s="294"/>
      <c r="AE436" s="294"/>
      <c r="AF436" s="294"/>
      <c r="AG436" s="294"/>
      <c r="AH436" s="294"/>
      <c r="AI436" s="294"/>
      <c r="AJ436" s="294"/>
      <c r="AK436" s="294"/>
      <c r="AL436" s="294"/>
      <c r="AM436" s="294"/>
      <c r="AN436" s="294"/>
      <c r="AO436" s="294"/>
      <c r="AP436" s="294"/>
      <c r="AQ436" s="294"/>
      <c r="AR436" s="294"/>
      <c r="AS436" s="294"/>
      <c r="AT436" s="294"/>
      <c r="AU436" s="294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5"/>
      <c r="W437" s="295"/>
      <c r="X437" s="295"/>
      <c r="Y437" s="294"/>
      <c r="Z437" s="294"/>
      <c r="AA437" s="294"/>
      <c r="AB437" s="294"/>
      <c r="AC437" s="294"/>
      <c r="AD437" s="294"/>
      <c r="AE437" s="294"/>
      <c r="AF437" s="294"/>
      <c r="AG437" s="294"/>
      <c r="AH437" s="294"/>
      <c r="AI437" s="294"/>
      <c r="AJ437" s="294"/>
      <c r="AK437" s="294"/>
      <c r="AL437" s="294"/>
      <c r="AM437" s="294"/>
      <c r="AN437" s="294"/>
      <c r="AO437" s="294"/>
      <c r="AP437" s="294"/>
      <c r="AQ437" s="294"/>
      <c r="AR437" s="294"/>
      <c r="AS437" s="294"/>
      <c r="AT437" s="294"/>
      <c r="AU437" s="294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5"/>
      <c r="W438" s="295"/>
      <c r="X438" s="295"/>
      <c r="Y438" s="294"/>
      <c r="Z438" s="294"/>
      <c r="AA438" s="294"/>
      <c r="AB438" s="294"/>
      <c r="AC438" s="294"/>
      <c r="AD438" s="294"/>
      <c r="AE438" s="294"/>
      <c r="AF438" s="294"/>
      <c r="AG438" s="294"/>
      <c r="AH438" s="294"/>
      <c r="AI438" s="294"/>
      <c r="AJ438" s="294"/>
      <c r="AK438" s="294"/>
      <c r="AL438" s="294"/>
      <c r="AM438" s="294"/>
      <c r="AN438" s="294"/>
      <c r="AO438" s="294"/>
      <c r="AP438" s="294"/>
      <c r="AQ438" s="294"/>
      <c r="AR438" s="294"/>
      <c r="AS438" s="294"/>
      <c r="AT438" s="294"/>
      <c r="AU438" s="294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5"/>
      <c r="W439" s="295"/>
      <c r="X439" s="295"/>
      <c r="Y439" s="294"/>
      <c r="Z439" s="294"/>
      <c r="AA439" s="294"/>
      <c r="AB439" s="294"/>
      <c r="AC439" s="294"/>
      <c r="AD439" s="294"/>
      <c r="AE439" s="294"/>
      <c r="AF439" s="294"/>
      <c r="AG439" s="294"/>
      <c r="AH439" s="294"/>
      <c r="AI439" s="294"/>
      <c r="AJ439" s="294"/>
      <c r="AK439" s="294"/>
      <c r="AL439" s="294"/>
      <c r="AM439" s="294"/>
      <c r="AN439" s="294"/>
      <c r="AO439" s="294"/>
      <c r="AP439" s="294"/>
      <c r="AQ439" s="294"/>
      <c r="AR439" s="294"/>
      <c r="AS439" s="294"/>
      <c r="AT439" s="294"/>
      <c r="AU439" s="294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5"/>
      <c r="W440" s="295"/>
      <c r="X440" s="295"/>
      <c r="Y440" s="294"/>
      <c r="Z440" s="294"/>
      <c r="AA440" s="294"/>
      <c r="AB440" s="294"/>
      <c r="AC440" s="294"/>
      <c r="AD440" s="294"/>
      <c r="AE440" s="294"/>
      <c r="AF440" s="294"/>
      <c r="AG440" s="294"/>
      <c r="AH440" s="294"/>
      <c r="AI440" s="294"/>
      <c r="AJ440" s="294"/>
      <c r="AK440" s="294"/>
      <c r="AL440" s="294"/>
      <c r="AM440" s="294"/>
      <c r="AN440" s="294"/>
      <c r="AO440" s="294"/>
      <c r="AP440" s="294"/>
      <c r="AQ440" s="294"/>
      <c r="AR440" s="294"/>
      <c r="AS440" s="294"/>
      <c r="AT440" s="294"/>
      <c r="AU440" s="294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5"/>
      <c r="W441" s="295"/>
      <c r="X441" s="295"/>
      <c r="Y441" s="294"/>
      <c r="Z441" s="294"/>
      <c r="AA441" s="294"/>
      <c r="AB441" s="294"/>
      <c r="AC441" s="294"/>
      <c r="AD441" s="294"/>
      <c r="AE441" s="294"/>
      <c r="AF441" s="294"/>
      <c r="AG441" s="294"/>
      <c r="AH441" s="294"/>
      <c r="AI441" s="294"/>
      <c r="AJ441" s="294"/>
      <c r="AK441" s="294"/>
      <c r="AL441" s="294"/>
      <c r="AM441" s="294"/>
      <c r="AN441" s="294"/>
      <c r="AO441" s="294"/>
      <c r="AP441" s="294"/>
      <c r="AQ441" s="294"/>
      <c r="AR441" s="294"/>
      <c r="AS441" s="294"/>
      <c r="AT441" s="294"/>
      <c r="AU441" s="294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5"/>
      <c r="W442" s="295"/>
      <c r="X442" s="295"/>
      <c r="Y442" s="294"/>
      <c r="Z442" s="294"/>
      <c r="AA442" s="294"/>
      <c r="AB442" s="294"/>
      <c r="AC442" s="294"/>
      <c r="AD442" s="294"/>
      <c r="AE442" s="294"/>
      <c r="AF442" s="294"/>
      <c r="AG442" s="294"/>
      <c r="AH442" s="294"/>
      <c r="AI442" s="294"/>
      <c r="AJ442" s="294"/>
      <c r="AK442" s="294"/>
      <c r="AL442" s="294"/>
      <c r="AM442" s="294"/>
      <c r="AN442" s="294"/>
      <c r="AO442" s="294"/>
      <c r="AP442" s="294"/>
      <c r="AQ442" s="294"/>
      <c r="AR442" s="294"/>
      <c r="AS442" s="294"/>
      <c r="AT442" s="294"/>
      <c r="AU442" s="294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5"/>
      <c r="W443" s="295"/>
      <c r="X443" s="295"/>
      <c r="Y443" s="294"/>
      <c r="Z443" s="294"/>
      <c r="AA443" s="294"/>
      <c r="AB443" s="294"/>
      <c r="AC443" s="294"/>
      <c r="AD443" s="294"/>
      <c r="AE443" s="294"/>
      <c r="AF443" s="294"/>
      <c r="AG443" s="294"/>
      <c r="AH443" s="294"/>
      <c r="AI443" s="294"/>
      <c r="AJ443" s="294"/>
      <c r="AK443" s="294"/>
      <c r="AL443" s="294"/>
      <c r="AM443" s="294"/>
      <c r="AN443" s="294"/>
      <c r="AO443" s="294"/>
      <c r="AP443" s="294"/>
      <c r="AQ443" s="294"/>
      <c r="AR443" s="294"/>
      <c r="AS443" s="294"/>
      <c r="AT443" s="294"/>
      <c r="AU443" s="294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5"/>
      <c r="W444" s="295"/>
      <c r="X444" s="295"/>
      <c r="Y444" s="294"/>
      <c r="Z444" s="294"/>
      <c r="AA444" s="294"/>
      <c r="AB444" s="294"/>
      <c r="AC444" s="294"/>
      <c r="AD444" s="294"/>
      <c r="AE444" s="294"/>
      <c r="AF444" s="294"/>
      <c r="AG444" s="294"/>
      <c r="AH444" s="294"/>
      <c r="AI444" s="294"/>
      <c r="AJ444" s="294"/>
      <c r="AK444" s="294"/>
      <c r="AL444" s="294"/>
      <c r="AM444" s="294"/>
      <c r="AN444" s="294"/>
      <c r="AO444" s="294"/>
      <c r="AP444" s="294"/>
      <c r="AQ444" s="294"/>
      <c r="AR444" s="294"/>
      <c r="AS444" s="294"/>
      <c r="AT444" s="294"/>
      <c r="AU444" s="294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5"/>
      <c r="W445" s="295"/>
      <c r="X445" s="295"/>
      <c r="Y445" s="294"/>
      <c r="Z445" s="294"/>
      <c r="AA445" s="294"/>
      <c r="AB445" s="294"/>
      <c r="AC445" s="294"/>
      <c r="AD445" s="294"/>
      <c r="AE445" s="294"/>
      <c r="AF445" s="294"/>
      <c r="AG445" s="294"/>
      <c r="AH445" s="294"/>
      <c r="AI445" s="294"/>
      <c r="AJ445" s="294"/>
      <c r="AK445" s="294"/>
      <c r="AL445" s="294"/>
      <c r="AM445" s="294"/>
      <c r="AN445" s="294"/>
      <c r="AO445" s="294"/>
      <c r="AP445" s="294"/>
      <c r="AQ445" s="294"/>
      <c r="AR445" s="294"/>
      <c r="AS445" s="294"/>
      <c r="AT445" s="294"/>
      <c r="AU445" s="294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5"/>
      <c r="W446" s="295"/>
      <c r="X446" s="295"/>
      <c r="Y446" s="294"/>
      <c r="Z446" s="294"/>
      <c r="AA446" s="294"/>
      <c r="AB446" s="294"/>
      <c r="AC446" s="294"/>
      <c r="AD446" s="294"/>
      <c r="AE446" s="294"/>
      <c r="AF446" s="294"/>
      <c r="AG446" s="294"/>
      <c r="AH446" s="294"/>
      <c r="AI446" s="294"/>
      <c r="AJ446" s="294"/>
      <c r="AK446" s="294"/>
      <c r="AL446" s="294"/>
      <c r="AM446" s="294"/>
      <c r="AN446" s="294"/>
      <c r="AO446" s="294"/>
      <c r="AP446" s="294"/>
      <c r="AQ446" s="294"/>
      <c r="AR446" s="294"/>
      <c r="AS446" s="294"/>
      <c r="AT446" s="294"/>
      <c r="AU446" s="294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5"/>
      <c r="W447" s="295"/>
      <c r="X447" s="295"/>
      <c r="Y447" s="294"/>
      <c r="Z447" s="294"/>
      <c r="AA447" s="294"/>
      <c r="AB447" s="294"/>
      <c r="AC447" s="294"/>
      <c r="AD447" s="294"/>
      <c r="AE447" s="294"/>
      <c r="AF447" s="294"/>
      <c r="AG447" s="294"/>
      <c r="AH447" s="294"/>
      <c r="AI447" s="294"/>
      <c r="AJ447" s="294"/>
      <c r="AK447" s="294"/>
      <c r="AL447" s="294"/>
      <c r="AM447" s="294"/>
      <c r="AN447" s="294"/>
      <c r="AO447" s="294"/>
      <c r="AP447" s="294"/>
      <c r="AQ447" s="294"/>
      <c r="AR447" s="294"/>
      <c r="AS447" s="294"/>
      <c r="AT447" s="294"/>
      <c r="AU447" s="294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5"/>
      <c r="W448" s="295"/>
      <c r="X448" s="295"/>
      <c r="Y448" s="294"/>
      <c r="Z448" s="294"/>
      <c r="AA448" s="294"/>
      <c r="AB448" s="294"/>
      <c r="AC448" s="294"/>
      <c r="AD448" s="294"/>
      <c r="AE448" s="294"/>
      <c r="AF448" s="294"/>
      <c r="AG448" s="294"/>
      <c r="AH448" s="294"/>
      <c r="AI448" s="294"/>
      <c r="AJ448" s="294"/>
      <c r="AK448" s="294"/>
      <c r="AL448" s="294"/>
      <c r="AM448" s="294"/>
      <c r="AN448" s="294"/>
      <c r="AO448" s="294"/>
      <c r="AP448" s="294"/>
      <c r="AQ448" s="294"/>
      <c r="AR448" s="294"/>
      <c r="AS448" s="294"/>
      <c r="AT448" s="294"/>
      <c r="AU448" s="294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5"/>
      <c r="W449" s="295"/>
      <c r="X449" s="295"/>
      <c r="Y449" s="294"/>
      <c r="Z449" s="294"/>
      <c r="AA449" s="294"/>
      <c r="AB449" s="294"/>
      <c r="AC449" s="294"/>
      <c r="AD449" s="294"/>
      <c r="AE449" s="294"/>
      <c r="AF449" s="294"/>
      <c r="AG449" s="294"/>
      <c r="AH449" s="294"/>
      <c r="AI449" s="294"/>
      <c r="AJ449" s="294"/>
      <c r="AK449" s="294"/>
      <c r="AL449" s="294"/>
      <c r="AM449" s="294"/>
      <c r="AN449" s="294"/>
      <c r="AO449" s="294"/>
      <c r="AP449" s="294"/>
      <c r="AQ449" s="294"/>
      <c r="AR449" s="294"/>
      <c r="AS449" s="294"/>
      <c r="AT449" s="294"/>
      <c r="AU449" s="294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5"/>
      <c r="W450" s="295"/>
      <c r="X450" s="295"/>
      <c r="Y450" s="294"/>
      <c r="Z450" s="294"/>
      <c r="AA450" s="294"/>
      <c r="AB450" s="294"/>
      <c r="AC450" s="294"/>
      <c r="AD450" s="294"/>
      <c r="AE450" s="294"/>
      <c r="AF450" s="294"/>
      <c r="AG450" s="294"/>
      <c r="AH450" s="294"/>
      <c r="AI450" s="294"/>
      <c r="AJ450" s="294"/>
      <c r="AK450" s="294"/>
      <c r="AL450" s="294"/>
      <c r="AM450" s="294"/>
      <c r="AN450" s="294"/>
      <c r="AO450" s="294"/>
      <c r="AP450" s="294"/>
      <c r="AQ450" s="294"/>
      <c r="AR450" s="294"/>
      <c r="AS450" s="294"/>
      <c r="AT450" s="294"/>
      <c r="AU450" s="294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5"/>
      <c r="W451" s="295"/>
      <c r="X451" s="295"/>
      <c r="Y451" s="294"/>
      <c r="Z451" s="294"/>
      <c r="AA451" s="294"/>
      <c r="AB451" s="294"/>
      <c r="AC451" s="294"/>
      <c r="AD451" s="294"/>
      <c r="AE451" s="294"/>
      <c r="AF451" s="294"/>
      <c r="AG451" s="294"/>
      <c r="AH451" s="294"/>
      <c r="AI451" s="294"/>
      <c r="AJ451" s="294"/>
      <c r="AK451" s="294"/>
      <c r="AL451" s="294"/>
      <c r="AM451" s="294"/>
      <c r="AN451" s="294"/>
      <c r="AO451" s="294"/>
      <c r="AP451" s="294"/>
      <c r="AQ451" s="294"/>
      <c r="AR451" s="294"/>
      <c r="AS451" s="294"/>
      <c r="AT451" s="294"/>
      <c r="AU451" s="294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5"/>
      <c r="W452" s="295"/>
      <c r="X452" s="295"/>
      <c r="Y452" s="294"/>
      <c r="Z452" s="294"/>
      <c r="AA452" s="294"/>
      <c r="AB452" s="294"/>
      <c r="AC452" s="294"/>
      <c r="AD452" s="294"/>
      <c r="AE452" s="294"/>
      <c r="AF452" s="294"/>
      <c r="AG452" s="294"/>
      <c r="AH452" s="294"/>
      <c r="AI452" s="294"/>
      <c r="AJ452" s="294"/>
      <c r="AK452" s="294"/>
      <c r="AL452" s="294"/>
      <c r="AM452" s="294"/>
      <c r="AN452" s="294"/>
      <c r="AO452" s="294"/>
      <c r="AP452" s="294"/>
      <c r="AQ452" s="294"/>
      <c r="AR452" s="294"/>
      <c r="AS452" s="294"/>
      <c r="AT452" s="294"/>
      <c r="AU452" s="294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5"/>
      <c r="W453" s="295"/>
      <c r="X453" s="295"/>
      <c r="Y453" s="294"/>
      <c r="Z453" s="294"/>
      <c r="AA453" s="294"/>
      <c r="AB453" s="294"/>
      <c r="AC453" s="294"/>
      <c r="AD453" s="294"/>
      <c r="AE453" s="294"/>
      <c r="AF453" s="294"/>
      <c r="AG453" s="294"/>
      <c r="AH453" s="294"/>
      <c r="AI453" s="294"/>
      <c r="AJ453" s="294"/>
      <c r="AK453" s="294"/>
      <c r="AL453" s="294"/>
      <c r="AM453" s="294"/>
      <c r="AN453" s="294"/>
      <c r="AO453" s="294"/>
      <c r="AP453" s="294"/>
      <c r="AQ453" s="294"/>
      <c r="AR453" s="294"/>
      <c r="AS453" s="294"/>
      <c r="AT453" s="294"/>
      <c r="AU453" s="294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5"/>
      <c r="W454" s="295"/>
      <c r="X454" s="295"/>
      <c r="Y454" s="294"/>
      <c r="Z454" s="294"/>
      <c r="AA454" s="294"/>
      <c r="AB454" s="294"/>
      <c r="AC454" s="294"/>
      <c r="AD454" s="294"/>
      <c r="AE454" s="294"/>
      <c r="AF454" s="294"/>
      <c r="AG454" s="294"/>
      <c r="AH454" s="294"/>
      <c r="AI454" s="294"/>
      <c r="AJ454" s="294"/>
      <c r="AK454" s="294"/>
      <c r="AL454" s="294"/>
      <c r="AM454" s="294"/>
      <c r="AN454" s="294"/>
      <c r="AO454" s="294"/>
      <c r="AP454" s="294"/>
      <c r="AQ454" s="294"/>
      <c r="AR454" s="294"/>
      <c r="AS454" s="294"/>
      <c r="AT454" s="294"/>
      <c r="AU454" s="294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5"/>
      <c r="W455" s="295"/>
      <c r="X455" s="295"/>
      <c r="Y455" s="294"/>
      <c r="Z455" s="294"/>
      <c r="AA455" s="294"/>
      <c r="AB455" s="294"/>
      <c r="AC455" s="294"/>
      <c r="AD455" s="294"/>
      <c r="AE455" s="294"/>
      <c r="AF455" s="294"/>
      <c r="AG455" s="294"/>
      <c r="AH455" s="294"/>
      <c r="AI455" s="294"/>
      <c r="AJ455" s="294"/>
      <c r="AK455" s="294"/>
      <c r="AL455" s="294"/>
      <c r="AM455" s="294"/>
      <c r="AN455" s="294"/>
      <c r="AO455" s="294"/>
      <c r="AP455" s="294"/>
      <c r="AQ455" s="294"/>
      <c r="AR455" s="294"/>
      <c r="AS455" s="294"/>
      <c r="AT455" s="294"/>
      <c r="AU455" s="294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5"/>
      <c r="W456" s="295"/>
      <c r="X456" s="295"/>
      <c r="Y456" s="294"/>
      <c r="Z456" s="294"/>
      <c r="AA456" s="294"/>
      <c r="AB456" s="294"/>
      <c r="AC456" s="294"/>
      <c r="AD456" s="294"/>
      <c r="AE456" s="294"/>
      <c r="AF456" s="294"/>
      <c r="AG456" s="294"/>
      <c r="AH456" s="294"/>
      <c r="AI456" s="294"/>
      <c r="AJ456" s="294"/>
      <c r="AK456" s="294"/>
      <c r="AL456" s="294"/>
      <c r="AM456" s="294"/>
      <c r="AN456" s="294"/>
      <c r="AO456" s="294"/>
      <c r="AP456" s="294"/>
      <c r="AQ456" s="294"/>
      <c r="AR456" s="294"/>
      <c r="AS456" s="294"/>
      <c r="AT456" s="294"/>
      <c r="AU456" s="294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5"/>
      <c r="W457" s="295"/>
      <c r="X457" s="295"/>
      <c r="Y457" s="294"/>
      <c r="Z457" s="294"/>
      <c r="AA457" s="294"/>
      <c r="AB457" s="294"/>
      <c r="AC457" s="294"/>
      <c r="AD457" s="294"/>
      <c r="AE457" s="294"/>
      <c r="AF457" s="294"/>
      <c r="AG457" s="294"/>
      <c r="AH457" s="294"/>
      <c r="AI457" s="294"/>
      <c r="AJ457" s="294"/>
      <c r="AK457" s="294"/>
      <c r="AL457" s="294"/>
      <c r="AM457" s="294"/>
      <c r="AN457" s="294"/>
      <c r="AO457" s="294"/>
      <c r="AP457" s="294"/>
      <c r="AQ457" s="294"/>
      <c r="AR457" s="294"/>
      <c r="AS457" s="294"/>
      <c r="AT457" s="294"/>
      <c r="AU457" s="294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5"/>
      <c r="W458" s="295"/>
      <c r="X458" s="295"/>
      <c r="Y458" s="294"/>
      <c r="Z458" s="294"/>
      <c r="AA458" s="294"/>
      <c r="AB458" s="294"/>
      <c r="AC458" s="294"/>
      <c r="AD458" s="294"/>
      <c r="AE458" s="294"/>
      <c r="AF458" s="294"/>
      <c r="AG458" s="294"/>
      <c r="AH458" s="294"/>
      <c r="AI458" s="294"/>
      <c r="AJ458" s="294"/>
      <c r="AK458" s="294"/>
      <c r="AL458" s="294"/>
      <c r="AM458" s="294"/>
      <c r="AN458" s="294"/>
      <c r="AO458" s="294"/>
      <c r="AP458" s="294"/>
      <c r="AQ458" s="294"/>
      <c r="AR458" s="294"/>
      <c r="AS458" s="294"/>
      <c r="AT458" s="294"/>
      <c r="AU458" s="294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5"/>
      <c r="W459" s="295"/>
      <c r="X459" s="295"/>
      <c r="Y459" s="294"/>
      <c r="Z459" s="294"/>
      <c r="AA459" s="294"/>
      <c r="AB459" s="294"/>
      <c r="AC459" s="294"/>
      <c r="AD459" s="294"/>
      <c r="AE459" s="294"/>
      <c r="AF459" s="294"/>
      <c r="AG459" s="294"/>
      <c r="AH459" s="294"/>
      <c r="AI459" s="294"/>
      <c r="AJ459" s="294"/>
      <c r="AK459" s="294"/>
      <c r="AL459" s="294"/>
      <c r="AM459" s="294"/>
      <c r="AN459" s="294"/>
      <c r="AO459" s="294"/>
      <c r="AP459" s="294"/>
      <c r="AQ459" s="294"/>
      <c r="AR459" s="294"/>
      <c r="AS459" s="294"/>
      <c r="AT459" s="294"/>
      <c r="AU459" s="294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5"/>
      <c r="W460" s="295"/>
      <c r="X460" s="295"/>
      <c r="Y460" s="294"/>
      <c r="Z460" s="294"/>
      <c r="AA460" s="294"/>
      <c r="AB460" s="294"/>
      <c r="AC460" s="294"/>
      <c r="AD460" s="294"/>
      <c r="AE460" s="294"/>
      <c r="AF460" s="294"/>
      <c r="AG460" s="294"/>
      <c r="AH460" s="294"/>
      <c r="AI460" s="294"/>
      <c r="AJ460" s="294"/>
      <c r="AK460" s="294"/>
      <c r="AL460" s="294"/>
      <c r="AM460" s="294"/>
      <c r="AN460" s="294"/>
      <c r="AO460" s="294"/>
      <c r="AP460" s="294"/>
      <c r="AQ460" s="294"/>
      <c r="AR460" s="294"/>
      <c r="AS460" s="294"/>
      <c r="AT460" s="294"/>
      <c r="AU460" s="294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5"/>
      <c r="W461" s="295"/>
      <c r="X461" s="295"/>
      <c r="Y461" s="294"/>
      <c r="Z461" s="294"/>
      <c r="AA461" s="294"/>
      <c r="AB461" s="294"/>
      <c r="AC461" s="294"/>
      <c r="AD461" s="294"/>
      <c r="AE461" s="294"/>
      <c r="AF461" s="294"/>
      <c r="AG461" s="294"/>
      <c r="AH461" s="294"/>
      <c r="AI461" s="294"/>
      <c r="AJ461" s="294"/>
      <c r="AK461" s="294"/>
      <c r="AL461" s="294"/>
      <c r="AM461" s="294"/>
      <c r="AN461" s="294"/>
      <c r="AO461" s="294"/>
      <c r="AP461" s="294"/>
      <c r="AQ461" s="294"/>
      <c r="AR461" s="294"/>
      <c r="AS461" s="294"/>
      <c r="AT461" s="294"/>
      <c r="AU461" s="294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5"/>
      <c r="W462" s="295"/>
      <c r="X462" s="295"/>
      <c r="Y462" s="294"/>
      <c r="Z462" s="294"/>
      <c r="AA462" s="294"/>
      <c r="AB462" s="294"/>
      <c r="AC462" s="294"/>
      <c r="AD462" s="294"/>
      <c r="AE462" s="294"/>
      <c r="AF462" s="294"/>
      <c r="AG462" s="294"/>
      <c r="AH462" s="294"/>
      <c r="AI462" s="294"/>
      <c r="AJ462" s="294"/>
      <c r="AK462" s="294"/>
      <c r="AL462" s="294"/>
      <c r="AM462" s="294"/>
      <c r="AN462" s="294"/>
      <c r="AO462" s="294"/>
      <c r="AP462" s="294"/>
      <c r="AQ462" s="294"/>
      <c r="AR462" s="294"/>
      <c r="AS462" s="294"/>
      <c r="AT462" s="294"/>
      <c r="AU462" s="294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5"/>
      <c r="W463" s="295"/>
      <c r="X463" s="295"/>
      <c r="Y463" s="294"/>
      <c r="Z463" s="294"/>
      <c r="AA463" s="294"/>
      <c r="AB463" s="294"/>
      <c r="AC463" s="294"/>
      <c r="AD463" s="294"/>
      <c r="AE463" s="294"/>
      <c r="AF463" s="294"/>
      <c r="AG463" s="294"/>
      <c r="AH463" s="294"/>
      <c r="AI463" s="294"/>
      <c r="AJ463" s="294"/>
      <c r="AK463" s="294"/>
      <c r="AL463" s="294"/>
      <c r="AM463" s="294"/>
      <c r="AN463" s="294"/>
      <c r="AO463" s="294"/>
      <c r="AP463" s="294"/>
      <c r="AQ463" s="294"/>
      <c r="AR463" s="294"/>
      <c r="AS463" s="294"/>
      <c r="AT463" s="294"/>
      <c r="AU463" s="294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5"/>
      <c r="W464" s="295"/>
      <c r="X464" s="295"/>
      <c r="Y464" s="294"/>
      <c r="Z464" s="294"/>
      <c r="AA464" s="294"/>
      <c r="AB464" s="294"/>
      <c r="AC464" s="294"/>
      <c r="AD464" s="294"/>
      <c r="AE464" s="294"/>
      <c r="AF464" s="294"/>
      <c r="AG464" s="294"/>
      <c r="AH464" s="294"/>
      <c r="AI464" s="294"/>
      <c r="AJ464" s="294"/>
      <c r="AK464" s="294"/>
      <c r="AL464" s="294"/>
      <c r="AM464" s="294"/>
      <c r="AN464" s="294"/>
      <c r="AO464" s="294"/>
      <c r="AP464" s="294"/>
      <c r="AQ464" s="294"/>
      <c r="AR464" s="294"/>
      <c r="AS464" s="294"/>
      <c r="AT464" s="294"/>
      <c r="AU464" s="294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5"/>
      <c r="W465" s="295"/>
      <c r="X465" s="295"/>
      <c r="Y465" s="294"/>
      <c r="Z465" s="294"/>
      <c r="AA465" s="294"/>
      <c r="AB465" s="294"/>
      <c r="AC465" s="294"/>
      <c r="AD465" s="294"/>
      <c r="AE465" s="294"/>
      <c r="AF465" s="294"/>
      <c r="AG465" s="294"/>
      <c r="AH465" s="294"/>
      <c r="AI465" s="294"/>
      <c r="AJ465" s="294"/>
      <c r="AK465" s="294"/>
      <c r="AL465" s="294"/>
      <c r="AM465" s="294"/>
      <c r="AN465" s="294"/>
      <c r="AO465" s="294"/>
      <c r="AP465" s="294"/>
      <c r="AQ465" s="294"/>
      <c r="AR465" s="294"/>
      <c r="AS465" s="294"/>
      <c r="AT465" s="294"/>
      <c r="AU465" s="294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5"/>
      <c r="W466" s="295"/>
      <c r="X466" s="295"/>
      <c r="Y466" s="294"/>
      <c r="Z466" s="294"/>
      <c r="AA466" s="294"/>
      <c r="AB466" s="294"/>
      <c r="AC466" s="294"/>
      <c r="AD466" s="294"/>
      <c r="AE466" s="294"/>
      <c r="AF466" s="294"/>
      <c r="AG466" s="294"/>
      <c r="AH466" s="294"/>
      <c r="AI466" s="294"/>
      <c r="AJ466" s="294"/>
      <c r="AK466" s="294"/>
      <c r="AL466" s="294"/>
      <c r="AM466" s="294"/>
      <c r="AN466" s="294"/>
      <c r="AO466" s="294"/>
      <c r="AP466" s="294"/>
      <c r="AQ466" s="294"/>
      <c r="AR466" s="294"/>
      <c r="AS466" s="294"/>
      <c r="AT466" s="294"/>
      <c r="AU466" s="294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5"/>
      <c r="W467" s="295"/>
      <c r="X467" s="295"/>
      <c r="Y467" s="294"/>
      <c r="Z467" s="294"/>
      <c r="AA467" s="294"/>
      <c r="AB467" s="294"/>
      <c r="AC467" s="294"/>
      <c r="AD467" s="294"/>
      <c r="AE467" s="294"/>
      <c r="AF467" s="294"/>
      <c r="AG467" s="294"/>
      <c r="AH467" s="294"/>
      <c r="AI467" s="294"/>
      <c r="AJ467" s="294"/>
      <c r="AK467" s="294"/>
      <c r="AL467" s="294"/>
      <c r="AM467" s="294"/>
      <c r="AN467" s="294"/>
      <c r="AO467" s="294"/>
      <c r="AP467" s="294"/>
      <c r="AQ467" s="294"/>
      <c r="AR467" s="294"/>
      <c r="AS467" s="294"/>
      <c r="AT467" s="294"/>
      <c r="AU467" s="294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5"/>
      <c r="W468" s="295"/>
      <c r="X468" s="295"/>
      <c r="Y468" s="294"/>
      <c r="Z468" s="294"/>
      <c r="AA468" s="294"/>
      <c r="AB468" s="294"/>
      <c r="AC468" s="294"/>
      <c r="AD468" s="294"/>
      <c r="AE468" s="294"/>
      <c r="AF468" s="294"/>
      <c r="AG468" s="294"/>
      <c r="AH468" s="294"/>
      <c r="AI468" s="294"/>
      <c r="AJ468" s="294"/>
      <c r="AK468" s="294"/>
      <c r="AL468" s="294"/>
      <c r="AM468" s="294"/>
      <c r="AN468" s="294"/>
      <c r="AO468" s="294"/>
      <c r="AP468" s="294"/>
      <c r="AQ468" s="294"/>
      <c r="AR468" s="294"/>
      <c r="AS468" s="294"/>
      <c r="AT468" s="294"/>
      <c r="AU468" s="294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5"/>
      <c r="W469" s="295"/>
      <c r="X469" s="295"/>
      <c r="Y469" s="294"/>
      <c r="Z469" s="294"/>
      <c r="AA469" s="294"/>
      <c r="AB469" s="294"/>
      <c r="AC469" s="294"/>
      <c r="AD469" s="294"/>
      <c r="AE469" s="294"/>
      <c r="AF469" s="294"/>
      <c r="AG469" s="294"/>
      <c r="AH469" s="294"/>
      <c r="AI469" s="294"/>
      <c r="AJ469" s="294"/>
      <c r="AK469" s="294"/>
      <c r="AL469" s="294"/>
      <c r="AM469" s="294"/>
      <c r="AN469" s="294"/>
      <c r="AO469" s="294"/>
      <c r="AP469" s="294"/>
      <c r="AQ469" s="294"/>
      <c r="AR469" s="294"/>
      <c r="AS469" s="294"/>
      <c r="AT469" s="294"/>
      <c r="AU469" s="294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5"/>
      <c r="W470" s="295"/>
      <c r="X470" s="295"/>
      <c r="Y470" s="294"/>
      <c r="Z470" s="294"/>
      <c r="AA470" s="294"/>
      <c r="AB470" s="294"/>
      <c r="AC470" s="294"/>
      <c r="AD470" s="294"/>
      <c r="AE470" s="294"/>
      <c r="AF470" s="294"/>
      <c r="AG470" s="294"/>
      <c r="AH470" s="294"/>
      <c r="AI470" s="294"/>
      <c r="AJ470" s="294"/>
      <c r="AK470" s="294"/>
      <c r="AL470" s="294"/>
      <c r="AM470" s="294"/>
      <c r="AN470" s="294"/>
      <c r="AO470" s="294"/>
      <c r="AP470" s="294"/>
      <c r="AQ470" s="294"/>
      <c r="AR470" s="294"/>
      <c r="AS470" s="294"/>
      <c r="AT470" s="294"/>
      <c r="AU470" s="294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5"/>
      <c r="W471" s="295"/>
      <c r="X471" s="295"/>
      <c r="Y471" s="294"/>
      <c r="Z471" s="294"/>
      <c r="AA471" s="294"/>
      <c r="AB471" s="294"/>
      <c r="AC471" s="294"/>
      <c r="AD471" s="294"/>
      <c r="AE471" s="294"/>
      <c r="AF471" s="294"/>
      <c r="AG471" s="294"/>
      <c r="AH471" s="294"/>
      <c r="AI471" s="294"/>
      <c r="AJ471" s="294"/>
      <c r="AK471" s="294"/>
      <c r="AL471" s="294"/>
      <c r="AM471" s="294"/>
      <c r="AN471" s="294"/>
      <c r="AO471" s="294"/>
      <c r="AP471" s="294"/>
      <c r="AQ471" s="294"/>
      <c r="AR471" s="294"/>
      <c r="AS471" s="294"/>
      <c r="AT471" s="294"/>
      <c r="AU471" s="294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5"/>
      <c r="W472" s="295"/>
      <c r="X472" s="295"/>
      <c r="Y472" s="294"/>
      <c r="Z472" s="294"/>
      <c r="AA472" s="294"/>
      <c r="AB472" s="294"/>
      <c r="AC472" s="294"/>
      <c r="AD472" s="294"/>
      <c r="AE472" s="294"/>
      <c r="AF472" s="294"/>
      <c r="AG472" s="294"/>
      <c r="AH472" s="294"/>
      <c r="AI472" s="294"/>
      <c r="AJ472" s="294"/>
      <c r="AK472" s="294"/>
      <c r="AL472" s="294"/>
      <c r="AM472" s="294"/>
      <c r="AN472" s="294"/>
      <c r="AO472" s="294"/>
      <c r="AP472" s="294"/>
      <c r="AQ472" s="294"/>
      <c r="AR472" s="294"/>
      <c r="AS472" s="294"/>
      <c r="AT472" s="294"/>
      <c r="AU472" s="294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5"/>
      <c r="W473" s="295"/>
      <c r="X473" s="295"/>
      <c r="Y473" s="294"/>
      <c r="Z473" s="294"/>
      <c r="AA473" s="294"/>
      <c r="AB473" s="294"/>
      <c r="AC473" s="294"/>
      <c r="AD473" s="294"/>
      <c r="AE473" s="294"/>
      <c r="AF473" s="294"/>
      <c r="AG473" s="294"/>
      <c r="AH473" s="294"/>
      <c r="AI473" s="294"/>
      <c r="AJ473" s="294"/>
      <c r="AK473" s="294"/>
      <c r="AL473" s="294"/>
      <c r="AM473" s="294"/>
      <c r="AN473" s="294"/>
      <c r="AO473" s="294"/>
      <c r="AP473" s="294"/>
      <c r="AQ473" s="294"/>
      <c r="AR473" s="294"/>
      <c r="AS473" s="294"/>
      <c r="AT473" s="294"/>
      <c r="AU473" s="294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5"/>
      <c r="W474" s="295"/>
      <c r="X474" s="295"/>
      <c r="Y474" s="294"/>
      <c r="Z474" s="294"/>
      <c r="AA474" s="294"/>
      <c r="AB474" s="294"/>
      <c r="AC474" s="294"/>
      <c r="AD474" s="294"/>
      <c r="AE474" s="294"/>
      <c r="AF474" s="294"/>
      <c r="AG474" s="294"/>
      <c r="AH474" s="294"/>
      <c r="AI474" s="294"/>
      <c r="AJ474" s="294"/>
      <c r="AK474" s="294"/>
      <c r="AL474" s="294"/>
      <c r="AM474" s="294"/>
      <c r="AN474" s="294"/>
      <c r="AO474" s="294"/>
      <c r="AP474" s="294"/>
      <c r="AQ474" s="294"/>
      <c r="AR474" s="294"/>
      <c r="AS474" s="294"/>
      <c r="AT474" s="294"/>
      <c r="AU474" s="294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5"/>
      <c r="W475" s="295"/>
      <c r="X475" s="295"/>
      <c r="Y475" s="294"/>
      <c r="Z475" s="294"/>
      <c r="AA475" s="294"/>
      <c r="AB475" s="294"/>
      <c r="AC475" s="294"/>
      <c r="AD475" s="294"/>
      <c r="AE475" s="294"/>
      <c r="AF475" s="294"/>
      <c r="AG475" s="294"/>
      <c r="AH475" s="294"/>
      <c r="AI475" s="294"/>
      <c r="AJ475" s="294"/>
      <c r="AK475" s="294"/>
      <c r="AL475" s="294"/>
      <c r="AM475" s="294"/>
      <c r="AN475" s="294"/>
      <c r="AO475" s="294"/>
      <c r="AP475" s="294"/>
      <c r="AQ475" s="294"/>
      <c r="AR475" s="294"/>
      <c r="AS475" s="294"/>
      <c r="AT475" s="294"/>
      <c r="AU475" s="294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5"/>
      <c r="W476" s="295"/>
      <c r="X476" s="295"/>
      <c r="Y476" s="294"/>
      <c r="Z476" s="294"/>
      <c r="AA476" s="294"/>
      <c r="AB476" s="294"/>
      <c r="AC476" s="294"/>
      <c r="AD476" s="294"/>
      <c r="AE476" s="294"/>
      <c r="AF476" s="294"/>
      <c r="AG476" s="294"/>
      <c r="AH476" s="294"/>
      <c r="AI476" s="294"/>
      <c r="AJ476" s="294"/>
      <c r="AK476" s="294"/>
      <c r="AL476" s="294"/>
      <c r="AM476" s="294"/>
      <c r="AN476" s="294"/>
      <c r="AO476" s="294"/>
      <c r="AP476" s="294"/>
      <c r="AQ476" s="294"/>
      <c r="AR476" s="294"/>
      <c r="AS476" s="294"/>
      <c r="AT476" s="294"/>
      <c r="AU476" s="294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5"/>
      <c r="W477" s="295"/>
      <c r="X477" s="295"/>
      <c r="Y477" s="294"/>
      <c r="Z477" s="294"/>
      <c r="AA477" s="294"/>
      <c r="AB477" s="294"/>
      <c r="AC477" s="294"/>
      <c r="AD477" s="294"/>
      <c r="AE477" s="294"/>
      <c r="AF477" s="294"/>
      <c r="AG477" s="294"/>
      <c r="AH477" s="294"/>
      <c r="AI477" s="294"/>
      <c r="AJ477" s="294"/>
      <c r="AK477" s="294"/>
      <c r="AL477" s="294"/>
      <c r="AM477" s="294"/>
      <c r="AN477" s="294"/>
      <c r="AO477" s="294"/>
      <c r="AP477" s="294"/>
      <c r="AQ477" s="294"/>
      <c r="AR477" s="294"/>
      <c r="AS477" s="294"/>
      <c r="AT477" s="294"/>
      <c r="AU477" s="294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5"/>
      <c r="W478" s="295"/>
      <c r="X478" s="295"/>
      <c r="Y478" s="294"/>
      <c r="Z478" s="294"/>
      <c r="AA478" s="294"/>
      <c r="AB478" s="294"/>
      <c r="AC478" s="294"/>
      <c r="AD478" s="294"/>
      <c r="AE478" s="294"/>
      <c r="AF478" s="294"/>
      <c r="AG478" s="294"/>
      <c r="AH478" s="294"/>
      <c r="AI478" s="294"/>
      <c r="AJ478" s="294"/>
      <c r="AK478" s="294"/>
      <c r="AL478" s="294"/>
      <c r="AM478" s="294"/>
      <c r="AN478" s="294"/>
      <c r="AO478" s="294"/>
      <c r="AP478" s="294"/>
      <c r="AQ478" s="294"/>
      <c r="AR478" s="294"/>
      <c r="AS478" s="294"/>
      <c r="AT478" s="294"/>
      <c r="AU478" s="294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5"/>
      <c r="W479" s="295"/>
      <c r="X479" s="295"/>
      <c r="Y479" s="294"/>
      <c r="Z479" s="294"/>
      <c r="AA479" s="294"/>
      <c r="AB479" s="294"/>
      <c r="AC479" s="294"/>
      <c r="AD479" s="294"/>
      <c r="AE479" s="294"/>
      <c r="AF479" s="294"/>
      <c r="AG479" s="294"/>
      <c r="AH479" s="294"/>
      <c r="AI479" s="294"/>
      <c r="AJ479" s="294"/>
      <c r="AK479" s="294"/>
      <c r="AL479" s="294"/>
      <c r="AM479" s="294"/>
      <c r="AN479" s="294"/>
      <c r="AO479" s="294"/>
      <c r="AP479" s="294"/>
      <c r="AQ479" s="294"/>
      <c r="AR479" s="294"/>
      <c r="AS479" s="294"/>
      <c r="AT479" s="294"/>
      <c r="AU479" s="294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5"/>
      <c r="W480" s="295"/>
      <c r="X480" s="295"/>
      <c r="Y480" s="294"/>
      <c r="Z480" s="294"/>
      <c r="AA480" s="294"/>
      <c r="AB480" s="294"/>
      <c r="AC480" s="294"/>
      <c r="AD480" s="294"/>
      <c r="AE480" s="294"/>
      <c r="AF480" s="294"/>
      <c r="AG480" s="294"/>
      <c r="AH480" s="294"/>
      <c r="AI480" s="294"/>
      <c r="AJ480" s="294"/>
      <c r="AK480" s="294"/>
      <c r="AL480" s="294"/>
      <c r="AM480" s="294"/>
      <c r="AN480" s="294"/>
      <c r="AO480" s="294"/>
      <c r="AP480" s="294"/>
      <c r="AQ480" s="294"/>
      <c r="AR480" s="294"/>
      <c r="AS480" s="294"/>
      <c r="AT480" s="294"/>
      <c r="AU480" s="294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5"/>
      <c r="W481" s="295"/>
      <c r="X481" s="295"/>
      <c r="Y481" s="294"/>
      <c r="Z481" s="294"/>
      <c r="AA481" s="294"/>
      <c r="AB481" s="294"/>
      <c r="AC481" s="294"/>
      <c r="AD481" s="294"/>
      <c r="AE481" s="294"/>
      <c r="AF481" s="294"/>
      <c r="AG481" s="294"/>
      <c r="AH481" s="294"/>
      <c r="AI481" s="294"/>
      <c r="AJ481" s="294"/>
      <c r="AK481" s="294"/>
      <c r="AL481" s="294"/>
      <c r="AM481" s="294"/>
      <c r="AN481" s="294"/>
      <c r="AO481" s="294"/>
      <c r="AP481" s="294"/>
      <c r="AQ481" s="294"/>
      <c r="AR481" s="294"/>
      <c r="AS481" s="294"/>
      <c r="AT481" s="294"/>
      <c r="AU481" s="294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5"/>
      <c r="W482" s="295"/>
      <c r="X482" s="295"/>
      <c r="Y482" s="294"/>
      <c r="Z482" s="294"/>
      <c r="AA482" s="294"/>
      <c r="AB482" s="294"/>
      <c r="AC482" s="294"/>
      <c r="AD482" s="294"/>
      <c r="AE482" s="294"/>
      <c r="AF482" s="294"/>
      <c r="AG482" s="294"/>
      <c r="AH482" s="294"/>
      <c r="AI482" s="294"/>
      <c r="AJ482" s="294"/>
      <c r="AK482" s="294"/>
      <c r="AL482" s="294"/>
      <c r="AM482" s="294"/>
      <c r="AN482" s="294"/>
      <c r="AO482" s="294"/>
      <c r="AP482" s="294"/>
      <c r="AQ482" s="294"/>
      <c r="AR482" s="294"/>
      <c r="AS482" s="294"/>
      <c r="AT482" s="294"/>
      <c r="AU482" s="294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5"/>
      <c r="W483" s="295"/>
      <c r="X483" s="295"/>
      <c r="Y483" s="294"/>
      <c r="Z483" s="294"/>
      <c r="AA483" s="294"/>
      <c r="AB483" s="294"/>
      <c r="AC483" s="294"/>
      <c r="AD483" s="294"/>
      <c r="AE483" s="294"/>
      <c r="AF483" s="294"/>
      <c r="AG483" s="294"/>
      <c r="AH483" s="294"/>
      <c r="AI483" s="294"/>
      <c r="AJ483" s="294"/>
      <c r="AK483" s="294"/>
      <c r="AL483" s="294"/>
      <c r="AM483" s="294"/>
      <c r="AN483" s="294"/>
      <c r="AO483" s="294"/>
      <c r="AP483" s="294"/>
      <c r="AQ483" s="294"/>
      <c r="AR483" s="294"/>
      <c r="AS483" s="294"/>
      <c r="AT483" s="294"/>
      <c r="AU483" s="294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5"/>
      <c r="W484" s="295"/>
      <c r="X484" s="295"/>
      <c r="Y484" s="294"/>
      <c r="Z484" s="294"/>
      <c r="AA484" s="294"/>
      <c r="AB484" s="294"/>
      <c r="AC484" s="294"/>
      <c r="AD484" s="294"/>
      <c r="AE484" s="294"/>
      <c r="AF484" s="294"/>
      <c r="AG484" s="294"/>
      <c r="AH484" s="294"/>
      <c r="AI484" s="294"/>
      <c r="AJ484" s="294"/>
      <c r="AK484" s="294"/>
      <c r="AL484" s="294"/>
      <c r="AM484" s="294"/>
      <c r="AN484" s="294"/>
      <c r="AO484" s="294"/>
      <c r="AP484" s="294"/>
      <c r="AQ484" s="294"/>
      <c r="AR484" s="294"/>
      <c r="AS484" s="294"/>
      <c r="AT484" s="294"/>
      <c r="AU484" s="294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5"/>
      <c r="W485" s="295"/>
      <c r="X485" s="295"/>
      <c r="Y485" s="294"/>
      <c r="Z485" s="294"/>
      <c r="AA485" s="294"/>
      <c r="AB485" s="294"/>
      <c r="AC485" s="294"/>
      <c r="AD485" s="294"/>
      <c r="AE485" s="294"/>
      <c r="AF485" s="294"/>
      <c r="AG485" s="294"/>
      <c r="AH485" s="294"/>
      <c r="AI485" s="294"/>
      <c r="AJ485" s="294"/>
      <c r="AK485" s="294"/>
      <c r="AL485" s="294"/>
      <c r="AM485" s="294"/>
      <c r="AN485" s="294"/>
      <c r="AO485" s="294"/>
      <c r="AP485" s="294"/>
      <c r="AQ485" s="294"/>
      <c r="AR485" s="294"/>
      <c r="AS485" s="294"/>
      <c r="AT485" s="294"/>
      <c r="AU485" s="294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5"/>
      <c r="W486" s="295"/>
      <c r="X486" s="295"/>
      <c r="Y486" s="294"/>
      <c r="Z486" s="294"/>
      <c r="AA486" s="294"/>
      <c r="AB486" s="294"/>
      <c r="AC486" s="294"/>
      <c r="AD486" s="294"/>
      <c r="AE486" s="294"/>
      <c r="AF486" s="294"/>
      <c r="AG486" s="294"/>
      <c r="AH486" s="294"/>
      <c r="AI486" s="294"/>
      <c r="AJ486" s="294"/>
      <c r="AK486" s="294"/>
      <c r="AL486" s="294"/>
      <c r="AM486" s="294"/>
      <c r="AN486" s="294"/>
      <c r="AO486" s="294"/>
      <c r="AP486" s="294"/>
      <c r="AQ486" s="294"/>
      <c r="AR486" s="294"/>
      <c r="AS486" s="294"/>
      <c r="AT486" s="294"/>
      <c r="AU486" s="294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5"/>
      <c r="W487" s="295"/>
      <c r="X487" s="295"/>
      <c r="Y487" s="294"/>
      <c r="Z487" s="294"/>
      <c r="AA487" s="294"/>
      <c r="AB487" s="294"/>
      <c r="AC487" s="294"/>
      <c r="AD487" s="294"/>
      <c r="AE487" s="294"/>
      <c r="AF487" s="294"/>
      <c r="AG487" s="294"/>
      <c r="AH487" s="294"/>
      <c r="AI487" s="294"/>
      <c r="AJ487" s="294"/>
      <c r="AK487" s="294"/>
      <c r="AL487" s="294"/>
      <c r="AM487" s="294"/>
      <c r="AN487" s="294"/>
      <c r="AO487" s="294"/>
      <c r="AP487" s="294"/>
      <c r="AQ487" s="294"/>
      <c r="AR487" s="294"/>
      <c r="AS487" s="294"/>
      <c r="AT487" s="294"/>
      <c r="AU487" s="294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5"/>
      <c r="W488" s="295"/>
      <c r="X488" s="295"/>
      <c r="Y488" s="294"/>
      <c r="Z488" s="294"/>
      <c r="AA488" s="294"/>
      <c r="AB488" s="294"/>
      <c r="AC488" s="294"/>
      <c r="AD488" s="294"/>
      <c r="AE488" s="294"/>
      <c r="AF488" s="294"/>
      <c r="AG488" s="294"/>
      <c r="AH488" s="294"/>
      <c r="AI488" s="294"/>
      <c r="AJ488" s="294"/>
      <c r="AK488" s="294"/>
      <c r="AL488" s="294"/>
      <c r="AM488" s="294"/>
      <c r="AN488" s="294"/>
      <c r="AO488" s="294"/>
      <c r="AP488" s="294"/>
      <c r="AQ488" s="294"/>
      <c r="AR488" s="294"/>
      <c r="AS488" s="294"/>
      <c r="AT488" s="294"/>
      <c r="AU488" s="294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5"/>
      <c r="W489" s="295"/>
      <c r="X489" s="295"/>
      <c r="Y489" s="294"/>
      <c r="Z489" s="294"/>
      <c r="AA489" s="294"/>
      <c r="AB489" s="294"/>
      <c r="AC489" s="294"/>
      <c r="AD489" s="294"/>
      <c r="AE489" s="294"/>
      <c r="AF489" s="294"/>
      <c r="AG489" s="294"/>
      <c r="AH489" s="294"/>
      <c r="AI489" s="294"/>
      <c r="AJ489" s="294"/>
      <c r="AK489" s="294"/>
      <c r="AL489" s="294"/>
      <c r="AM489" s="294"/>
      <c r="AN489" s="294"/>
      <c r="AO489" s="294"/>
      <c r="AP489" s="294"/>
      <c r="AQ489" s="294"/>
      <c r="AR489" s="294"/>
      <c r="AS489" s="294"/>
      <c r="AT489" s="294"/>
      <c r="AU489" s="294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5"/>
      <c r="W490" s="295"/>
      <c r="X490" s="295"/>
      <c r="Y490" s="294"/>
      <c r="Z490" s="294"/>
      <c r="AA490" s="294"/>
      <c r="AB490" s="294"/>
      <c r="AC490" s="294"/>
      <c r="AD490" s="294"/>
      <c r="AE490" s="294"/>
      <c r="AF490" s="294"/>
      <c r="AG490" s="294"/>
      <c r="AH490" s="294"/>
      <c r="AI490" s="294"/>
      <c r="AJ490" s="294"/>
      <c r="AK490" s="294"/>
      <c r="AL490" s="294"/>
      <c r="AM490" s="294"/>
      <c r="AN490" s="294"/>
      <c r="AO490" s="294"/>
      <c r="AP490" s="294"/>
      <c r="AQ490" s="294"/>
      <c r="AR490" s="294"/>
      <c r="AS490" s="294"/>
      <c r="AT490" s="294"/>
      <c r="AU490" s="294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5"/>
      <c r="W491" s="295"/>
      <c r="X491" s="295"/>
      <c r="Y491" s="294"/>
      <c r="Z491" s="294"/>
      <c r="AA491" s="294"/>
      <c r="AB491" s="294"/>
      <c r="AC491" s="294"/>
      <c r="AD491" s="294"/>
      <c r="AE491" s="294"/>
      <c r="AF491" s="294"/>
      <c r="AG491" s="294"/>
      <c r="AH491" s="294"/>
      <c r="AI491" s="294"/>
      <c r="AJ491" s="294"/>
      <c r="AK491" s="294"/>
      <c r="AL491" s="294"/>
      <c r="AM491" s="294"/>
      <c r="AN491" s="294"/>
      <c r="AO491" s="294"/>
      <c r="AP491" s="294"/>
      <c r="AQ491" s="294"/>
      <c r="AR491" s="294"/>
      <c r="AS491" s="294"/>
      <c r="AT491" s="294"/>
      <c r="AU491" s="294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5"/>
      <c r="W492" s="295"/>
      <c r="X492" s="295"/>
      <c r="Y492" s="294"/>
      <c r="Z492" s="294"/>
      <c r="AA492" s="294"/>
      <c r="AB492" s="294"/>
      <c r="AC492" s="294"/>
      <c r="AD492" s="294"/>
      <c r="AE492" s="294"/>
      <c r="AF492" s="294"/>
      <c r="AG492" s="294"/>
      <c r="AH492" s="294"/>
      <c r="AI492" s="294"/>
      <c r="AJ492" s="294"/>
      <c r="AK492" s="294"/>
      <c r="AL492" s="294"/>
      <c r="AM492" s="294"/>
      <c r="AN492" s="294"/>
      <c r="AO492" s="294"/>
      <c r="AP492" s="294"/>
      <c r="AQ492" s="294"/>
      <c r="AR492" s="294"/>
      <c r="AS492" s="294"/>
      <c r="AT492" s="294"/>
      <c r="AU492" s="294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5"/>
      <c r="W493" s="295"/>
      <c r="X493" s="295"/>
      <c r="Y493" s="294"/>
      <c r="Z493" s="294"/>
      <c r="AA493" s="294"/>
      <c r="AB493" s="294"/>
      <c r="AC493" s="294"/>
      <c r="AD493" s="294"/>
      <c r="AE493" s="294"/>
      <c r="AF493" s="294"/>
      <c r="AG493" s="294"/>
      <c r="AH493" s="294"/>
      <c r="AI493" s="294"/>
      <c r="AJ493" s="294"/>
      <c r="AK493" s="294"/>
      <c r="AL493" s="294"/>
      <c r="AM493" s="294"/>
      <c r="AN493" s="294"/>
      <c r="AO493" s="294"/>
      <c r="AP493" s="294"/>
      <c r="AQ493" s="294"/>
      <c r="AR493" s="294"/>
      <c r="AS493" s="294"/>
      <c r="AT493" s="294"/>
      <c r="AU493" s="294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5"/>
      <c r="W494" s="295"/>
      <c r="X494" s="295"/>
      <c r="Y494" s="294"/>
      <c r="Z494" s="294"/>
      <c r="AA494" s="294"/>
      <c r="AB494" s="294"/>
      <c r="AC494" s="294"/>
      <c r="AD494" s="294"/>
      <c r="AE494" s="294"/>
      <c r="AF494" s="294"/>
      <c r="AG494" s="294"/>
      <c r="AH494" s="294"/>
      <c r="AI494" s="294"/>
      <c r="AJ494" s="294"/>
      <c r="AK494" s="294"/>
      <c r="AL494" s="294"/>
      <c r="AM494" s="294"/>
      <c r="AN494" s="294"/>
      <c r="AO494" s="294"/>
      <c r="AP494" s="294"/>
      <c r="AQ494" s="294"/>
      <c r="AR494" s="294"/>
      <c r="AS494" s="294"/>
      <c r="AT494" s="294"/>
      <c r="AU494" s="294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5"/>
      <c r="W495" s="295"/>
      <c r="X495" s="295"/>
      <c r="Y495" s="294"/>
      <c r="Z495" s="294"/>
      <c r="AA495" s="294"/>
      <c r="AB495" s="294"/>
      <c r="AC495" s="294"/>
      <c r="AD495" s="294"/>
      <c r="AE495" s="294"/>
      <c r="AF495" s="294"/>
      <c r="AG495" s="294"/>
      <c r="AH495" s="294"/>
      <c r="AI495" s="294"/>
      <c r="AJ495" s="294"/>
      <c r="AK495" s="294"/>
      <c r="AL495" s="294"/>
      <c r="AM495" s="294"/>
      <c r="AN495" s="294"/>
      <c r="AO495" s="294"/>
      <c r="AP495" s="294"/>
      <c r="AQ495" s="294"/>
      <c r="AR495" s="294"/>
      <c r="AS495" s="294"/>
      <c r="AT495" s="294"/>
      <c r="AU495" s="294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5"/>
      <c r="W496" s="295"/>
      <c r="X496" s="295"/>
      <c r="Y496" s="294"/>
      <c r="Z496" s="294"/>
      <c r="AA496" s="294"/>
      <c r="AB496" s="294"/>
      <c r="AC496" s="294"/>
      <c r="AD496" s="294"/>
      <c r="AE496" s="294"/>
      <c r="AF496" s="294"/>
      <c r="AG496" s="294"/>
      <c r="AH496" s="294"/>
      <c r="AI496" s="294"/>
      <c r="AJ496" s="294"/>
      <c r="AK496" s="294"/>
      <c r="AL496" s="294"/>
      <c r="AM496" s="294"/>
      <c r="AN496" s="294"/>
      <c r="AO496" s="294"/>
      <c r="AP496" s="294"/>
      <c r="AQ496" s="294"/>
      <c r="AR496" s="294"/>
      <c r="AS496" s="294"/>
      <c r="AT496" s="294"/>
      <c r="AU496" s="294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5"/>
      <c r="W497" s="295"/>
      <c r="X497" s="295"/>
      <c r="Y497" s="294"/>
      <c r="Z497" s="294"/>
      <c r="AA497" s="294"/>
      <c r="AB497" s="294"/>
      <c r="AC497" s="294"/>
      <c r="AD497" s="294"/>
      <c r="AE497" s="294"/>
      <c r="AF497" s="294"/>
      <c r="AG497" s="294"/>
      <c r="AH497" s="294"/>
      <c r="AI497" s="294"/>
      <c r="AJ497" s="294"/>
      <c r="AK497" s="294"/>
      <c r="AL497" s="294"/>
      <c r="AM497" s="294"/>
      <c r="AN497" s="294"/>
      <c r="AO497" s="294"/>
      <c r="AP497" s="294"/>
      <c r="AQ497" s="294"/>
      <c r="AR497" s="294"/>
      <c r="AS497" s="294"/>
      <c r="AT497" s="294"/>
      <c r="AU497" s="294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5"/>
      <c r="W498" s="295"/>
      <c r="X498" s="295"/>
      <c r="Y498" s="294"/>
      <c r="Z498" s="294"/>
      <c r="AA498" s="294"/>
      <c r="AB498" s="294"/>
      <c r="AC498" s="294"/>
      <c r="AD498" s="294"/>
      <c r="AE498" s="294"/>
      <c r="AF498" s="294"/>
      <c r="AG498" s="294"/>
      <c r="AH498" s="294"/>
      <c r="AI498" s="294"/>
      <c r="AJ498" s="294"/>
      <c r="AK498" s="294"/>
      <c r="AL498" s="294"/>
      <c r="AM498" s="294"/>
      <c r="AN498" s="294"/>
      <c r="AO498" s="294"/>
      <c r="AP498" s="294"/>
      <c r="AQ498" s="294"/>
      <c r="AR498" s="294"/>
      <c r="AS498" s="294"/>
      <c r="AT498" s="294"/>
      <c r="AU498" s="294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5"/>
      <c r="W499" s="295"/>
      <c r="X499" s="295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4"/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5"/>
      <c r="W500" s="295"/>
      <c r="X500" s="295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4"/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5"/>
      <c r="W501" s="295"/>
      <c r="X501" s="295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4"/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5"/>
      <c r="W502" s="295"/>
      <c r="X502" s="295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4"/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5"/>
      <c r="W503" s="295"/>
      <c r="X503" s="295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4"/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5"/>
      <c r="W504" s="295"/>
      <c r="X504" s="295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4"/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5"/>
      <c r="W505" s="295"/>
      <c r="X505" s="295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4"/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4" width="10.57"/>
    <col customWidth="1" min="25" max="25" width="13.43"/>
    <col customWidth="1" min="26" max="26" width="11.86"/>
    <col customWidth="1" min="27" max="46" width="8.57"/>
  </cols>
  <sheetData>
    <row r="1" ht="27.0" customHeight="1">
      <c r="A1" s="301" t="s">
        <v>402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</row>
    <row r="2" ht="21.75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0"/>
      <c r="O2" s="304"/>
      <c r="P2" s="305" t="s">
        <v>403</v>
      </c>
      <c r="Q2" s="159"/>
      <c r="R2" s="159"/>
      <c r="S2" s="159"/>
      <c r="T2" s="160"/>
      <c r="U2" s="307"/>
      <c r="V2" s="307"/>
      <c r="W2" s="307"/>
      <c r="X2" s="306"/>
      <c r="Y2" s="308"/>
      <c r="Z2" s="306"/>
      <c r="AA2" s="309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</row>
    <row r="3" ht="45.75" customHeight="1">
      <c r="A3" s="310" t="s">
        <v>68</v>
      </c>
      <c r="B3" s="310" t="s">
        <v>69</v>
      </c>
      <c r="C3" s="310" t="s">
        <v>70</v>
      </c>
      <c r="D3" s="310" t="s">
        <v>71</v>
      </c>
      <c r="E3" s="310" t="s">
        <v>72</v>
      </c>
      <c r="F3" s="310" t="s">
        <v>73</v>
      </c>
      <c r="G3" s="310" t="s">
        <v>74</v>
      </c>
      <c r="H3" s="310" t="s">
        <v>68</v>
      </c>
      <c r="I3" s="310" t="s">
        <v>69</v>
      </c>
      <c r="J3" s="310" t="s">
        <v>70</v>
      </c>
      <c r="K3" s="310" t="s">
        <v>71</v>
      </c>
      <c r="L3" s="310" t="s">
        <v>72</v>
      </c>
      <c r="M3" s="310" t="s">
        <v>73</v>
      </c>
      <c r="N3" s="310" t="s">
        <v>74</v>
      </c>
      <c r="O3" s="304"/>
      <c r="P3" s="310" t="s">
        <v>402</v>
      </c>
      <c r="Q3" s="310" t="s">
        <v>404</v>
      </c>
      <c r="R3" s="310" t="s">
        <v>405</v>
      </c>
      <c r="S3" s="310" t="s">
        <v>406</v>
      </c>
      <c r="T3" s="310" t="s">
        <v>76</v>
      </c>
      <c r="U3" s="310" t="s">
        <v>79</v>
      </c>
      <c r="V3" s="310" t="s">
        <v>80</v>
      </c>
      <c r="W3" s="310" t="s">
        <v>81</v>
      </c>
      <c r="X3" s="310" t="s">
        <v>407</v>
      </c>
      <c r="Y3" s="310" t="s">
        <v>83</v>
      </c>
      <c r="Z3" s="310" t="s">
        <v>408</v>
      </c>
      <c r="AA3" s="309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</row>
    <row r="4" ht="19.5" customHeight="1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04"/>
      <c r="P4" s="310"/>
      <c r="Q4" s="310"/>
      <c r="R4" s="310"/>
      <c r="S4" s="311">
        <v>0.05</v>
      </c>
      <c r="T4" s="310"/>
      <c r="U4" s="307"/>
      <c r="V4" s="307"/>
      <c r="W4" s="307"/>
      <c r="X4" s="310"/>
      <c r="Y4" s="310"/>
      <c r="Z4" s="310"/>
      <c r="AA4" s="309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</row>
    <row r="5" ht="24.0" customHeight="1">
      <c r="A5" s="310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04"/>
      <c r="P5" s="310"/>
      <c r="Q5" s="310"/>
      <c r="R5" s="310"/>
      <c r="S5" s="312" t="s">
        <v>409</v>
      </c>
      <c r="T5" s="310"/>
      <c r="U5" s="307"/>
      <c r="V5" s="307"/>
      <c r="W5" s="307"/>
      <c r="X5" s="310"/>
      <c r="Y5" s="310"/>
      <c r="Z5" s="310"/>
      <c r="AA5" s="309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</row>
    <row r="6" ht="20.25" customHeight="1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4"/>
      <c r="R6" s="314"/>
      <c r="S6" s="315">
        <v>0.0</v>
      </c>
      <c r="T6" s="316"/>
      <c r="U6" s="314"/>
      <c r="V6" s="314"/>
      <c r="W6" s="314"/>
      <c r="X6" s="317"/>
      <c r="Y6" s="318"/>
      <c r="Z6" s="317"/>
      <c r="AA6" s="309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</row>
    <row r="7" ht="20.25" customHeight="1">
      <c r="A7" s="234" t="s">
        <v>94</v>
      </c>
      <c r="B7" s="235">
        <v>54.0</v>
      </c>
      <c r="C7" s="236">
        <v>57.28125</v>
      </c>
      <c r="D7" s="236">
        <v>48.84375</v>
      </c>
      <c r="E7" s="236">
        <v>53.71875</v>
      </c>
      <c r="F7" s="236">
        <v>45.873295</v>
      </c>
      <c r="G7" s="236">
        <v>2.563664E8</v>
      </c>
      <c r="H7" s="236"/>
      <c r="I7" s="236">
        <f t="shared" ref="I7:N7" si="1">(I8/B8*B7)/B8*B7</f>
        <v>4.386246722</v>
      </c>
      <c r="J7" s="236">
        <f t="shared" si="1"/>
        <v>4.931286174</v>
      </c>
      <c r="K7" s="236">
        <f t="shared" si="1"/>
        <v>3.582794021</v>
      </c>
      <c r="L7" s="236">
        <f t="shared" si="1"/>
        <v>4.307744225</v>
      </c>
      <c r="M7" s="236">
        <f t="shared" si="1"/>
        <v>3.662290705</v>
      </c>
      <c r="N7" s="236">
        <f t="shared" si="1"/>
        <v>1456309.017</v>
      </c>
      <c r="O7" s="236"/>
      <c r="P7" s="242"/>
      <c r="Q7" s="242"/>
      <c r="R7" s="319"/>
      <c r="S7" s="320"/>
      <c r="T7" s="241"/>
      <c r="U7" s="242"/>
      <c r="V7" s="242"/>
      <c r="W7" s="242"/>
      <c r="X7" s="243"/>
      <c r="Y7" s="321"/>
      <c r="Z7" s="243"/>
      <c r="AA7" s="309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</row>
    <row r="8" ht="19.5" customHeight="1">
      <c r="A8" s="246" t="s">
        <v>95</v>
      </c>
      <c r="B8" s="247">
        <v>53.5625</v>
      </c>
      <c r="C8" s="248">
        <v>56.0</v>
      </c>
      <c r="D8" s="248">
        <v>48.9375</v>
      </c>
      <c r="E8" s="248">
        <v>52.03125</v>
      </c>
      <c r="F8" s="248">
        <v>44.432236</v>
      </c>
      <c r="G8" s="248">
        <v>2.593E8</v>
      </c>
      <c r="H8" s="248"/>
      <c r="I8" s="248">
        <f t="shared" ref="I8:N8" si="2">(I9/B9*B8)/B9*B8</f>
        <v>4.315461193</v>
      </c>
      <c r="J8" s="248">
        <f t="shared" si="2"/>
        <v>4.713150275</v>
      </c>
      <c r="K8" s="248">
        <f t="shared" si="2"/>
        <v>3.596560748</v>
      </c>
      <c r="L8" s="248">
        <f t="shared" si="2"/>
        <v>4.041351555</v>
      </c>
      <c r="M8" s="248">
        <f t="shared" si="2"/>
        <v>3.435811123</v>
      </c>
      <c r="N8" s="248">
        <f t="shared" si="2"/>
        <v>1489828.79</v>
      </c>
      <c r="O8" s="248"/>
      <c r="P8" s="249"/>
      <c r="Q8" s="249"/>
      <c r="R8" s="249"/>
      <c r="S8" s="322"/>
      <c r="T8" s="252"/>
      <c r="U8" s="249"/>
      <c r="V8" s="249"/>
      <c r="W8" s="249"/>
      <c r="X8" s="253"/>
      <c r="Y8" s="323"/>
      <c r="Z8" s="253"/>
      <c r="AA8" s="309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</row>
    <row r="9" ht="19.5" customHeight="1">
      <c r="A9" s="246" t="s">
        <v>96</v>
      </c>
      <c r="B9" s="247">
        <v>51.9375</v>
      </c>
      <c r="C9" s="248">
        <v>59.9375</v>
      </c>
      <c r="D9" s="248">
        <v>49.570313</v>
      </c>
      <c r="E9" s="248">
        <v>57.625</v>
      </c>
      <c r="F9" s="248">
        <v>49.209061</v>
      </c>
      <c r="G9" s="248">
        <v>2.478722E8</v>
      </c>
      <c r="H9" s="248"/>
      <c r="I9" s="248">
        <f t="shared" ref="I9:N9" si="3">(I10/B10*B9)/B10*B9</f>
        <v>4.057584934</v>
      </c>
      <c r="J9" s="248">
        <f t="shared" si="3"/>
        <v>5.399238129</v>
      </c>
      <c r="K9" s="248">
        <f t="shared" si="3"/>
        <v>3.690176711</v>
      </c>
      <c r="L9" s="248">
        <f t="shared" si="3"/>
        <v>4.957012213</v>
      </c>
      <c r="M9" s="248">
        <f t="shared" si="3"/>
        <v>4.214277204</v>
      </c>
      <c r="N9" s="248">
        <f t="shared" si="3"/>
        <v>1361403.841</v>
      </c>
      <c r="O9" s="248"/>
      <c r="P9" s="249"/>
      <c r="Q9" s="249"/>
      <c r="R9" s="249"/>
      <c r="S9" s="249"/>
      <c r="T9" s="252"/>
      <c r="U9" s="249"/>
      <c r="V9" s="249"/>
      <c r="W9" s="249"/>
      <c r="X9" s="253"/>
      <c r="Y9" s="323"/>
      <c r="Z9" s="253"/>
      <c r="AA9" s="309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</row>
    <row r="10" ht="19.5" customHeight="1">
      <c r="A10" s="246" t="s">
        <v>97</v>
      </c>
      <c r="B10" s="247">
        <v>57.8125</v>
      </c>
      <c r="C10" s="248">
        <v>61.71875</v>
      </c>
      <c r="D10" s="248">
        <v>55.78125</v>
      </c>
      <c r="E10" s="248">
        <v>56.59375</v>
      </c>
      <c r="F10" s="248">
        <v>48.328407</v>
      </c>
      <c r="G10" s="248">
        <v>1.957904E8</v>
      </c>
      <c r="H10" s="248"/>
      <c r="I10" s="248">
        <f t="shared" ref="I10:N10" si="4">(I11/B11*B10)/B11*B10</f>
        <v>5.027464784</v>
      </c>
      <c r="J10" s="248">
        <f t="shared" si="4"/>
        <v>5.724920714</v>
      </c>
      <c r="K10" s="248">
        <f t="shared" si="4"/>
        <v>4.672833703</v>
      </c>
      <c r="L10" s="248">
        <f t="shared" si="4"/>
        <v>4.781179581</v>
      </c>
      <c r="M10" s="248">
        <f t="shared" si="4"/>
        <v>4.064788033</v>
      </c>
      <c r="N10" s="248">
        <f t="shared" si="4"/>
        <v>849403.6368</v>
      </c>
      <c r="O10" s="248"/>
      <c r="P10" s="249"/>
      <c r="Q10" s="249"/>
      <c r="R10" s="249"/>
      <c r="S10" s="249"/>
      <c r="T10" s="252"/>
      <c r="U10" s="249"/>
      <c r="V10" s="249"/>
      <c r="W10" s="249"/>
      <c r="X10" s="253"/>
      <c r="Y10" s="323"/>
      <c r="Z10" s="253"/>
      <c r="AA10" s="309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</row>
    <row r="11" ht="19.5" customHeight="1">
      <c r="A11" s="246" t="s">
        <v>98</v>
      </c>
      <c r="B11" s="247">
        <v>56.6875</v>
      </c>
      <c r="C11" s="248">
        <v>61.75</v>
      </c>
      <c r="D11" s="248">
        <v>52.9375</v>
      </c>
      <c r="E11" s="248">
        <v>59.6875</v>
      </c>
      <c r="F11" s="248">
        <v>50.970333</v>
      </c>
      <c r="G11" s="248">
        <v>2.578806E8</v>
      </c>
      <c r="H11" s="248"/>
      <c r="I11" s="248">
        <f t="shared" ref="I11:N11" si="5">(I12/B12*B11)/B12*B11</f>
        <v>4.833705043</v>
      </c>
      <c r="J11" s="248">
        <f t="shared" si="5"/>
        <v>5.730719569</v>
      </c>
      <c r="K11" s="248">
        <f t="shared" si="5"/>
        <v>4.208532611</v>
      </c>
      <c r="L11" s="248">
        <f t="shared" si="5"/>
        <v>5.318202747</v>
      </c>
      <c r="M11" s="248">
        <f t="shared" si="5"/>
        <v>4.521347476</v>
      </c>
      <c r="N11" s="248">
        <f t="shared" si="5"/>
        <v>1473562.88</v>
      </c>
      <c r="O11" s="248"/>
      <c r="P11" s="249"/>
      <c r="Q11" s="249"/>
      <c r="R11" s="249"/>
      <c r="S11" s="249"/>
      <c r="T11" s="252"/>
      <c r="U11" s="249"/>
      <c r="V11" s="249"/>
      <c r="W11" s="249"/>
      <c r="X11" s="253"/>
      <c r="Y11" s="323"/>
      <c r="Z11" s="253"/>
      <c r="AA11" s="309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</row>
    <row r="12" ht="19.5" customHeight="1">
      <c r="A12" s="246" t="s">
        <v>99</v>
      </c>
      <c r="B12" s="247">
        <v>60.0625</v>
      </c>
      <c r="C12" s="248">
        <v>63.75</v>
      </c>
      <c r="D12" s="248">
        <v>58.625</v>
      </c>
      <c r="E12" s="248">
        <v>60.1875</v>
      </c>
      <c r="F12" s="248">
        <v>51.397312</v>
      </c>
      <c r="G12" s="248">
        <v>2.89632E8</v>
      </c>
      <c r="H12" s="248"/>
      <c r="I12" s="248">
        <f t="shared" ref="I12:N12" si="6">(I13/B13*B12)/B13*B12</f>
        <v>5.426406785</v>
      </c>
      <c r="J12" s="248">
        <f t="shared" si="6"/>
        <v>6.107951942</v>
      </c>
      <c r="K12" s="248">
        <f t="shared" si="6"/>
        <v>5.161424189</v>
      </c>
      <c r="L12" s="248">
        <f t="shared" si="6"/>
        <v>5.407676723</v>
      </c>
      <c r="M12" s="248">
        <f t="shared" si="6"/>
        <v>4.597415507</v>
      </c>
      <c r="N12" s="248">
        <f t="shared" si="6"/>
        <v>1858764.696</v>
      </c>
      <c r="O12" s="248"/>
      <c r="P12" s="249"/>
      <c r="Q12" s="249"/>
      <c r="R12" s="249"/>
      <c r="S12" s="249"/>
      <c r="T12" s="252"/>
      <c r="U12" s="249"/>
      <c r="V12" s="249"/>
      <c r="W12" s="249"/>
      <c r="X12" s="253"/>
      <c r="Y12" s="323"/>
      <c r="Z12" s="253"/>
      <c r="AA12" s="309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</row>
    <row r="13" ht="19.5" customHeight="1">
      <c r="A13" s="246" t="s">
        <v>100</v>
      </c>
      <c r="B13" s="247">
        <v>59.375</v>
      </c>
      <c r="C13" s="248">
        <v>66.25</v>
      </c>
      <c r="D13" s="248">
        <v>57.414063</v>
      </c>
      <c r="E13" s="248">
        <v>65.75</v>
      </c>
      <c r="F13" s="248">
        <v>56.147415</v>
      </c>
      <c r="G13" s="248">
        <v>4.154352E8</v>
      </c>
      <c r="H13" s="248"/>
      <c r="I13" s="248">
        <f t="shared" ref="I13:N13" si="7">(I14/B14*B13)/B14*B13</f>
        <v>5.302892</v>
      </c>
      <c r="J13" s="248">
        <f t="shared" si="7"/>
        <v>6.596400232</v>
      </c>
      <c r="K13" s="248">
        <f t="shared" si="7"/>
        <v>4.950401281</v>
      </c>
      <c r="L13" s="248">
        <f t="shared" si="7"/>
        <v>6.453415479</v>
      </c>
      <c r="M13" s="248">
        <f t="shared" si="7"/>
        <v>5.486463265</v>
      </c>
      <c r="N13" s="248">
        <f t="shared" si="7"/>
        <v>3824176.358</v>
      </c>
      <c r="O13" s="248"/>
      <c r="P13" s="249"/>
      <c r="Q13" s="249"/>
      <c r="R13" s="249"/>
      <c r="S13" s="249"/>
      <c r="T13" s="252"/>
      <c r="U13" s="249"/>
      <c r="V13" s="249"/>
      <c r="W13" s="249"/>
      <c r="X13" s="253"/>
      <c r="Y13" s="323"/>
      <c r="Z13" s="253"/>
      <c r="AA13" s="309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</row>
    <row r="14" ht="19.5" customHeight="1">
      <c r="A14" s="246" t="s">
        <v>101</v>
      </c>
      <c r="B14" s="247">
        <v>65.75</v>
      </c>
      <c r="C14" s="248">
        <v>78.78125</v>
      </c>
      <c r="D14" s="248">
        <v>65.195313</v>
      </c>
      <c r="E14" s="248">
        <v>73.5</v>
      </c>
      <c r="F14" s="248">
        <v>62.76556</v>
      </c>
      <c r="G14" s="248">
        <v>3.668192E8</v>
      </c>
      <c r="H14" s="248"/>
      <c r="I14" s="248">
        <f t="shared" ref="I14:N14" si="8">(I15/B15*B14)/B15*B14</f>
        <v>6.502749904</v>
      </c>
      <c r="J14" s="248">
        <f t="shared" si="8"/>
        <v>9.327837417</v>
      </c>
      <c r="K14" s="248">
        <f t="shared" si="8"/>
        <v>6.383172643</v>
      </c>
      <c r="L14" s="248">
        <f t="shared" si="8"/>
        <v>8.064413543</v>
      </c>
      <c r="M14" s="248">
        <f t="shared" si="8"/>
        <v>6.856078145</v>
      </c>
      <c r="N14" s="248">
        <f t="shared" si="8"/>
        <v>2981504.352</v>
      </c>
      <c r="O14" s="248"/>
      <c r="P14" s="249"/>
      <c r="Q14" s="249"/>
      <c r="R14" s="249"/>
      <c r="S14" s="249"/>
      <c r="T14" s="252"/>
      <c r="U14" s="249"/>
      <c r="V14" s="249"/>
      <c r="W14" s="249"/>
      <c r="X14" s="253"/>
      <c r="Y14" s="323"/>
      <c r="Z14" s="253"/>
      <c r="AA14" s="309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</row>
    <row r="15" ht="19.5" customHeight="1">
      <c r="A15" s="246" t="s">
        <v>102</v>
      </c>
      <c r="B15" s="247">
        <v>74.3125</v>
      </c>
      <c r="C15" s="248">
        <v>93.75</v>
      </c>
      <c r="D15" s="248">
        <v>73.75</v>
      </c>
      <c r="E15" s="248">
        <v>91.375</v>
      </c>
      <c r="F15" s="248">
        <v>78.029953</v>
      </c>
      <c r="G15" s="248">
        <v>4.653556E8</v>
      </c>
      <c r="H15" s="248"/>
      <c r="I15" s="248">
        <f t="shared" ref="I15:N15" si="9">(I16/B16*B15)/B16*B15</f>
        <v>8.30671444</v>
      </c>
      <c r="J15" s="248">
        <f t="shared" si="9"/>
        <v>13.20923863</v>
      </c>
      <c r="K15" s="248">
        <f t="shared" si="9"/>
        <v>8.168228733</v>
      </c>
      <c r="L15" s="248">
        <f t="shared" si="9"/>
        <v>12.46386947</v>
      </c>
      <c r="M15" s="248">
        <f t="shared" si="9"/>
        <v>10.59633387</v>
      </c>
      <c r="N15" s="248">
        <f t="shared" si="9"/>
        <v>4798452.696</v>
      </c>
      <c r="O15" s="256" t="s">
        <v>103</v>
      </c>
      <c r="P15" s="249">
        <f t="shared" ref="P15:S15" si="10">MAX(P18:P305)</f>
        <v>2424653.43</v>
      </c>
      <c r="Q15" s="249">
        <f t="shared" si="10"/>
        <v>1742696.959</v>
      </c>
      <c r="R15" s="249">
        <f t="shared" si="10"/>
        <v>1308791.914</v>
      </c>
      <c r="S15" s="249">
        <f t="shared" si="10"/>
        <v>0</v>
      </c>
      <c r="T15" s="252"/>
      <c r="U15" s="249">
        <f t="shared" ref="U15:Z15" si="11">MAX(U18:U305)</f>
        <v>2953697.639</v>
      </c>
      <c r="V15" s="249">
        <f t="shared" si="11"/>
        <v>2953697.639</v>
      </c>
      <c r="W15" s="249">
        <f t="shared" si="11"/>
        <v>5214767.867</v>
      </c>
      <c r="X15" s="252">
        <f t="shared" si="11"/>
        <v>5.214767867</v>
      </c>
      <c r="Y15" s="249">
        <f t="shared" si="11"/>
        <v>5214767.867</v>
      </c>
      <c r="Z15" s="252">
        <f t="shared" si="11"/>
        <v>5.214767867</v>
      </c>
      <c r="AA15" s="309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</row>
    <row r="16" ht="19.5" customHeight="1">
      <c r="A16" s="246" t="s">
        <v>104</v>
      </c>
      <c r="B16" s="247">
        <v>96.1875</v>
      </c>
      <c r="C16" s="248">
        <v>97.625</v>
      </c>
      <c r="D16" s="248">
        <v>79.75</v>
      </c>
      <c r="E16" s="248">
        <v>89.6875</v>
      </c>
      <c r="F16" s="248">
        <v>76.588921</v>
      </c>
      <c r="G16" s="248">
        <v>5.834318E8</v>
      </c>
      <c r="H16" s="248"/>
      <c r="I16" s="248">
        <f t="shared" ref="I16:N16" si="12">(I17/B17*B16)/B17*B16</f>
        <v>13.91690977</v>
      </c>
      <c r="J16" s="248">
        <f t="shared" si="12"/>
        <v>14.3237696</v>
      </c>
      <c r="K16" s="248">
        <f t="shared" si="12"/>
        <v>9.551360231</v>
      </c>
      <c r="L16" s="248">
        <f t="shared" si="12"/>
        <v>12.00775861</v>
      </c>
      <c r="M16" s="248">
        <f t="shared" si="12"/>
        <v>10.20856845</v>
      </c>
      <c r="N16" s="248">
        <f t="shared" si="12"/>
        <v>7542434.063</v>
      </c>
      <c r="O16" s="264" t="s">
        <v>105</v>
      </c>
      <c r="P16" s="249">
        <v>2424653.42970297</v>
      </c>
      <c r="Q16" s="249">
        <v>1481322.52311252</v>
      </c>
      <c r="R16" s="249">
        <v>1308791.91449714</v>
      </c>
      <c r="S16" s="249">
        <v>0.0</v>
      </c>
      <c r="T16" s="248"/>
      <c r="U16" s="249">
        <v>2953697.63870933</v>
      </c>
      <c r="V16" s="249">
        <v>2953697.63870933</v>
      </c>
      <c r="W16" s="249">
        <v>5214767.86731263</v>
      </c>
      <c r="X16" s="252">
        <v>5.21476786731263</v>
      </c>
      <c r="Y16" s="249">
        <v>5214767.86731263</v>
      </c>
      <c r="Z16" s="252">
        <v>5.21476786731263</v>
      </c>
      <c r="AA16" s="309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</row>
    <row r="17" ht="19.5" customHeight="1">
      <c r="A17" s="246" t="s">
        <v>106</v>
      </c>
      <c r="B17" s="247">
        <v>89.53125</v>
      </c>
      <c r="C17" s="248">
        <v>107.5</v>
      </c>
      <c r="D17" s="248">
        <v>88.4375</v>
      </c>
      <c r="E17" s="248">
        <v>106.75</v>
      </c>
      <c r="F17" s="248">
        <v>91.159492</v>
      </c>
      <c r="G17" s="248">
        <v>5.751698E8</v>
      </c>
      <c r="H17" s="248"/>
      <c r="I17" s="248">
        <f t="shared" ref="I17:N17" si="13">(I18/B18*B17)/B18*B17</f>
        <v>12.05743232</v>
      </c>
      <c r="J17" s="248">
        <f t="shared" si="13"/>
        <v>17.36809403</v>
      </c>
      <c r="K17" s="248">
        <f t="shared" si="13"/>
        <v>11.74564189</v>
      </c>
      <c r="L17" s="248">
        <f t="shared" si="13"/>
        <v>17.01115805</v>
      </c>
      <c r="M17" s="248">
        <f t="shared" si="13"/>
        <v>14.46227901</v>
      </c>
      <c r="N17" s="248">
        <f t="shared" si="13"/>
        <v>7330329.191</v>
      </c>
      <c r="O17" s="264" t="s">
        <v>107</v>
      </c>
      <c r="P17" s="249">
        <f t="shared" ref="P17:S17" si="14">MIN(P18:P305)</f>
        <v>117386.1386</v>
      </c>
      <c r="Q17" s="249">
        <f t="shared" si="14"/>
        <v>25571.44001</v>
      </c>
      <c r="R17" s="249">
        <f t="shared" si="14"/>
        <v>67689.87546</v>
      </c>
      <c r="S17" s="249">
        <f t="shared" si="14"/>
        <v>0</v>
      </c>
      <c r="T17" s="252"/>
      <c r="U17" s="249">
        <f t="shared" ref="U17:Z17" si="15">MIN(U18:U305)</f>
        <v>161956.5379</v>
      </c>
      <c r="V17" s="249">
        <f t="shared" si="15"/>
        <v>161956.5379</v>
      </c>
      <c r="W17" s="249">
        <f t="shared" si="15"/>
        <v>239729.205</v>
      </c>
      <c r="X17" s="252">
        <f t="shared" si="15"/>
        <v>0.239729205</v>
      </c>
      <c r="Y17" s="249">
        <f t="shared" si="15"/>
        <v>239729.205</v>
      </c>
      <c r="Z17" s="252">
        <f t="shared" si="15"/>
        <v>0.239729205</v>
      </c>
      <c r="AA17" s="309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</row>
    <row r="18" ht="19.5" customHeight="1">
      <c r="A18" s="246" t="s">
        <v>108</v>
      </c>
      <c r="B18" s="247">
        <v>107.25</v>
      </c>
      <c r="C18" s="248">
        <v>120.5</v>
      </c>
      <c r="D18" s="248">
        <v>101.0</v>
      </c>
      <c r="E18" s="248">
        <v>109.5</v>
      </c>
      <c r="F18" s="248">
        <v>93.507858</v>
      </c>
      <c r="G18" s="248">
        <v>7.211069E8</v>
      </c>
      <c r="H18" s="248"/>
      <c r="I18" s="248">
        <f t="shared" ref="I18:N18" si="16">(I19/B19*B18)/B19*B18</f>
        <v>17.30215263</v>
      </c>
      <c r="J18" s="248">
        <f t="shared" si="16"/>
        <v>21.82274244</v>
      </c>
      <c r="K18" s="248">
        <f t="shared" si="16"/>
        <v>15.31957048</v>
      </c>
      <c r="L18" s="248">
        <f t="shared" si="16"/>
        <v>17.89890036</v>
      </c>
      <c r="M18" s="248">
        <f t="shared" si="16"/>
        <v>15.21700419</v>
      </c>
      <c r="N18" s="248">
        <f t="shared" si="16"/>
        <v>11522073.23</v>
      </c>
      <c r="O18" s="248"/>
      <c r="P18" s="249">
        <v>600000.0</v>
      </c>
      <c r="Q18" s="249">
        <v>200000.0</v>
      </c>
      <c r="R18" s="249">
        <v>200000.0</v>
      </c>
      <c r="S18" s="249">
        <f>-$S$6/12</f>
        <v>0</v>
      </c>
      <c r="T18" s="252"/>
      <c r="U18" s="249">
        <f t="shared" ref="U18:U305" si="18">P18*0.7+R18*0.96</f>
        <v>612000</v>
      </c>
      <c r="V18" s="249">
        <f t="shared" ref="V18:V305" si="19">U18+S18</f>
        <v>612000</v>
      </c>
      <c r="W18" s="249">
        <f t="shared" ref="W18:W305" si="20">P18+Q18+R18</f>
        <v>1000000</v>
      </c>
      <c r="X18" s="253">
        <f t="shared" ref="X18:X305" si="21">W18/1000000</f>
        <v>1</v>
      </c>
      <c r="Y18" s="323">
        <f t="shared" ref="Y18:Y305" si="22">SUM(P18:S18)</f>
        <v>1000000</v>
      </c>
      <c r="Z18" s="253">
        <f t="shared" ref="Z18:Z305" si="23">Y18/1000000</f>
        <v>1</v>
      </c>
      <c r="AA18" s="324"/>
      <c r="AB18" s="325"/>
      <c r="AC18" s="325"/>
      <c r="AD18" s="325"/>
      <c r="AE18" s="325"/>
      <c r="AF18" s="325"/>
      <c r="AG18" s="325"/>
      <c r="AH18" s="325"/>
      <c r="AI18" s="325"/>
      <c r="AJ18" s="325"/>
      <c r="AK18" s="325"/>
      <c r="AL18" s="325"/>
      <c r="AM18" s="325"/>
      <c r="AN18" s="325"/>
      <c r="AO18" s="325"/>
      <c r="AP18" s="325"/>
      <c r="AQ18" s="325"/>
      <c r="AR18" s="325"/>
      <c r="AS18" s="325"/>
      <c r="AT18" s="325"/>
    </row>
    <row r="19" ht="19.5" customHeight="1">
      <c r="A19" s="246" t="s">
        <v>109</v>
      </c>
      <c r="B19" s="247">
        <v>107.765625</v>
      </c>
      <c r="C19" s="248">
        <v>109.125</v>
      </c>
      <c r="D19" s="248">
        <v>78.0</v>
      </c>
      <c r="E19" s="248">
        <v>94.75</v>
      </c>
      <c r="F19" s="248">
        <v>80.912041</v>
      </c>
      <c r="G19" s="248">
        <v>6.784114E8</v>
      </c>
      <c r="H19" s="248"/>
      <c r="I19" s="248">
        <f t="shared" ref="I19:N19" si="17">(I20/B20*B19)/B20*B19</f>
        <v>17.4689194</v>
      </c>
      <c r="J19" s="248">
        <f t="shared" si="17"/>
        <v>17.89714458</v>
      </c>
      <c r="K19" s="248">
        <f t="shared" si="17"/>
        <v>9.136777452</v>
      </c>
      <c r="L19" s="248">
        <f t="shared" si="17"/>
        <v>13.40159685</v>
      </c>
      <c r="M19" s="248">
        <f t="shared" si="17"/>
        <v>11.39355507</v>
      </c>
      <c r="N19" s="248">
        <f t="shared" si="17"/>
        <v>10198060.95</v>
      </c>
      <c r="O19" s="248"/>
      <c r="P19" s="249">
        <f t="shared" ref="P19:P305" si="25">P18*D19/D18</f>
        <v>463366.3366</v>
      </c>
      <c r="Q19" s="249">
        <f t="shared" ref="Q19:Q27" si="26">Q18*K19/K18</f>
        <v>119282.4233</v>
      </c>
      <c r="R19" s="249">
        <f t="shared" ref="R19:R27" si="27">R18</f>
        <v>200000</v>
      </c>
      <c r="S19" s="249">
        <f t="shared" ref="S19:S305" si="28">S18*(1+$S$4/12)+$S$18</f>
        <v>0</v>
      </c>
      <c r="T19" s="252"/>
      <c r="U19" s="249">
        <f t="shared" si="18"/>
        <v>516356.4356</v>
      </c>
      <c r="V19" s="249">
        <f t="shared" si="19"/>
        <v>516356.4356</v>
      </c>
      <c r="W19" s="249">
        <f t="shared" si="20"/>
        <v>782648.7599</v>
      </c>
      <c r="X19" s="253">
        <f t="shared" si="21"/>
        <v>0.7826487599</v>
      </c>
      <c r="Y19" s="323">
        <f t="shared" si="22"/>
        <v>782648.7599</v>
      </c>
      <c r="Z19" s="253">
        <f t="shared" si="23"/>
        <v>0.7826487599</v>
      </c>
      <c r="AA19" s="309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</row>
    <row r="20" ht="19.5" customHeight="1">
      <c r="A20" s="246" t="s">
        <v>110</v>
      </c>
      <c r="B20" s="247">
        <v>95.75</v>
      </c>
      <c r="C20" s="248">
        <v>96.875</v>
      </c>
      <c r="D20" s="248">
        <v>72.25</v>
      </c>
      <c r="E20" s="248">
        <v>83.125</v>
      </c>
      <c r="F20" s="248">
        <v>70.98484</v>
      </c>
      <c r="G20" s="248">
        <v>5.631893E8</v>
      </c>
      <c r="H20" s="248"/>
      <c r="I20" s="248">
        <f t="shared" ref="I20:N20" si="24">(I21/B21*B20)/B21*B20</f>
        <v>13.79059811</v>
      </c>
      <c r="J20" s="248">
        <f t="shared" si="24"/>
        <v>14.10453147</v>
      </c>
      <c r="K20" s="248">
        <f t="shared" si="24"/>
        <v>7.839340787</v>
      </c>
      <c r="L20" s="248">
        <f t="shared" si="24"/>
        <v>10.31481466</v>
      </c>
      <c r="M20" s="248">
        <f t="shared" si="24"/>
        <v>8.76928447</v>
      </c>
      <c r="N20" s="248">
        <f t="shared" si="24"/>
        <v>7028135.387</v>
      </c>
      <c r="O20" s="248"/>
      <c r="P20" s="249">
        <f t="shared" si="25"/>
        <v>429207.9208</v>
      </c>
      <c r="Q20" s="249">
        <f t="shared" si="26"/>
        <v>102344.1329</v>
      </c>
      <c r="R20" s="249">
        <f t="shared" si="27"/>
        <v>200000</v>
      </c>
      <c r="S20" s="249">
        <f t="shared" si="28"/>
        <v>0</v>
      </c>
      <c r="T20" s="252"/>
      <c r="U20" s="249">
        <f t="shared" si="18"/>
        <v>492445.5446</v>
      </c>
      <c r="V20" s="249">
        <f t="shared" si="19"/>
        <v>492445.5446</v>
      </c>
      <c r="W20" s="249">
        <f t="shared" si="20"/>
        <v>731552.0537</v>
      </c>
      <c r="X20" s="253">
        <f t="shared" si="21"/>
        <v>0.7315520537</v>
      </c>
      <c r="Y20" s="323">
        <f t="shared" si="22"/>
        <v>731552.0537</v>
      </c>
      <c r="Z20" s="253">
        <f t="shared" si="23"/>
        <v>0.7315520537</v>
      </c>
      <c r="AA20" s="309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</row>
    <row r="21" ht="19.5" customHeight="1">
      <c r="A21" s="246" t="s">
        <v>111</v>
      </c>
      <c r="B21" s="247">
        <v>85.1875</v>
      </c>
      <c r="C21" s="248">
        <v>99.71875</v>
      </c>
      <c r="D21" s="248">
        <v>82.5</v>
      </c>
      <c r="E21" s="248">
        <v>93.4375</v>
      </c>
      <c r="F21" s="248">
        <v>79.791245</v>
      </c>
      <c r="G21" s="248">
        <v>4.695167E8</v>
      </c>
      <c r="H21" s="248"/>
      <c r="I21" s="248">
        <f t="shared" ref="I21:N21" si="29">(I22/B22*B21)/B22*B21</f>
        <v>10.91584307</v>
      </c>
      <c r="J21" s="248">
        <f t="shared" si="29"/>
        <v>14.94475793</v>
      </c>
      <c r="K21" s="248">
        <f t="shared" si="29"/>
        <v>10.22143188</v>
      </c>
      <c r="L21" s="248">
        <f t="shared" si="29"/>
        <v>13.03288407</v>
      </c>
      <c r="M21" s="248">
        <f t="shared" si="29"/>
        <v>11.08009352</v>
      </c>
      <c r="N21" s="248">
        <f t="shared" si="29"/>
        <v>4884649.621</v>
      </c>
      <c r="O21" s="248"/>
      <c r="P21" s="249">
        <f t="shared" si="25"/>
        <v>490099.0099</v>
      </c>
      <c r="Q21" s="249">
        <f t="shared" si="26"/>
        <v>133442.7997</v>
      </c>
      <c r="R21" s="249">
        <f t="shared" si="27"/>
        <v>200000</v>
      </c>
      <c r="S21" s="249">
        <f t="shared" si="28"/>
        <v>0</v>
      </c>
      <c r="T21" s="252"/>
      <c r="U21" s="249">
        <f t="shared" si="18"/>
        <v>535069.3069</v>
      </c>
      <c r="V21" s="249">
        <f t="shared" si="19"/>
        <v>535069.3069</v>
      </c>
      <c r="W21" s="249">
        <f t="shared" si="20"/>
        <v>823541.8096</v>
      </c>
      <c r="X21" s="253">
        <f t="shared" si="21"/>
        <v>0.8235418096</v>
      </c>
      <c r="Y21" s="323">
        <f t="shared" si="22"/>
        <v>823541.8096</v>
      </c>
      <c r="Z21" s="253">
        <f t="shared" si="23"/>
        <v>0.8235418096</v>
      </c>
      <c r="AA21" s="309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</row>
    <row r="22" ht="19.5" customHeight="1">
      <c r="A22" s="246" t="s">
        <v>112</v>
      </c>
      <c r="B22" s="247">
        <v>93.5</v>
      </c>
      <c r="C22" s="248">
        <v>102.0625</v>
      </c>
      <c r="D22" s="248">
        <v>85.71875</v>
      </c>
      <c r="E22" s="248">
        <v>89.4375</v>
      </c>
      <c r="F22" s="248">
        <v>76.375443</v>
      </c>
      <c r="G22" s="248">
        <v>3.817581E8</v>
      </c>
      <c r="H22" s="248"/>
      <c r="I22" s="248">
        <f t="shared" ref="I22:N22" si="30">(I23/B23*B22)/B23*B22</f>
        <v>13.15009102</v>
      </c>
      <c r="J22" s="248">
        <f t="shared" si="30"/>
        <v>15.65552504</v>
      </c>
      <c r="K22" s="248">
        <f t="shared" si="30"/>
        <v>11.03457218</v>
      </c>
      <c r="L22" s="248">
        <f t="shared" si="30"/>
        <v>11.94090971</v>
      </c>
      <c r="M22" s="248">
        <f t="shared" si="30"/>
        <v>10.15173863</v>
      </c>
      <c r="N22" s="248">
        <f t="shared" si="30"/>
        <v>3229295.965</v>
      </c>
      <c r="O22" s="248"/>
      <c r="P22" s="249">
        <f t="shared" si="25"/>
        <v>509220.297</v>
      </c>
      <c r="Q22" s="249">
        <f t="shared" si="26"/>
        <v>144058.5061</v>
      </c>
      <c r="R22" s="249">
        <f t="shared" si="27"/>
        <v>200000</v>
      </c>
      <c r="S22" s="249">
        <f t="shared" si="28"/>
        <v>0</v>
      </c>
      <c r="T22" s="252"/>
      <c r="U22" s="249">
        <f t="shared" si="18"/>
        <v>548454.2079</v>
      </c>
      <c r="V22" s="249">
        <f t="shared" si="19"/>
        <v>548454.2079</v>
      </c>
      <c r="W22" s="249">
        <f t="shared" si="20"/>
        <v>853278.8031</v>
      </c>
      <c r="X22" s="253">
        <f t="shared" si="21"/>
        <v>0.8532788031</v>
      </c>
      <c r="Y22" s="323">
        <f t="shared" si="22"/>
        <v>853278.8031</v>
      </c>
      <c r="Z22" s="253">
        <f t="shared" si="23"/>
        <v>0.8532788031</v>
      </c>
      <c r="AA22" s="309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</row>
    <row r="23" ht="19.5" customHeight="1">
      <c r="A23" s="246" t="s">
        <v>113</v>
      </c>
      <c r="B23" s="247">
        <v>89.8125</v>
      </c>
      <c r="C23" s="248">
        <v>102.0</v>
      </c>
      <c r="D23" s="248">
        <v>83.3125</v>
      </c>
      <c r="E23" s="248">
        <v>101.625</v>
      </c>
      <c r="F23" s="248">
        <v>86.782974</v>
      </c>
      <c r="G23" s="248">
        <v>3.783124E8</v>
      </c>
      <c r="H23" s="248"/>
      <c r="I23" s="248">
        <f t="shared" ref="I23:N23" si="31">(I24/B24*B23)/B24*B23</f>
        <v>12.13330481</v>
      </c>
      <c r="J23" s="248">
        <f t="shared" si="31"/>
        <v>15.63635697</v>
      </c>
      <c r="K23" s="248">
        <f t="shared" si="31"/>
        <v>10.42375451</v>
      </c>
      <c r="L23" s="248">
        <f t="shared" si="31"/>
        <v>15.41697717</v>
      </c>
      <c r="M23" s="248">
        <f t="shared" si="31"/>
        <v>13.10696082</v>
      </c>
      <c r="N23" s="248">
        <f t="shared" si="31"/>
        <v>3171264.615</v>
      </c>
      <c r="O23" s="248"/>
      <c r="P23" s="249">
        <f t="shared" si="25"/>
        <v>494925.7426</v>
      </c>
      <c r="Q23" s="249">
        <f t="shared" si="26"/>
        <v>136084.1615</v>
      </c>
      <c r="R23" s="249">
        <f t="shared" si="27"/>
        <v>200000</v>
      </c>
      <c r="S23" s="249">
        <f t="shared" si="28"/>
        <v>0</v>
      </c>
      <c r="T23" s="252"/>
      <c r="U23" s="249">
        <f t="shared" si="18"/>
        <v>538448.0198</v>
      </c>
      <c r="V23" s="249">
        <f t="shared" si="19"/>
        <v>538448.0198</v>
      </c>
      <c r="W23" s="249">
        <f t="shared" si="20"/>
        <v>831009.9041</v>
      </c>
      <c r="X23" s="253">
        <f t="shared" si="21"/>
        <v>0.8310099041</v>
      </c>
      <c r="Y23" s="323">
        <f t="shared" si="22"/>
        <v>831009.9041</v>
      </c>
      <c r="Z23" s="253">
        <f t="shared" si="23"/>
        <v>0.8310099041</v>
      </c>
      <c r="AA23" s="309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</row>
    <row r="24" ht="19.5" customHeight="1">
      <c r="A24" s="246" t="s">
        <v>114</v>
      </c>
      <c r="B24" s="247">
        <v>103.0</v>
      </c>
      <c r="C24" s="248">
        <v>103.515625</v>
      </c>
      <c r="D24" s="248">
        <v>87.0</v>
      </c>
      <c r="E24" s="248">
        <v>88.75</v>
      </c>
      <c r="F24" s="248">
        <v>75.788368</v>
      </c>
      <c r="G24" s="248">
        <v>5.107067E8</v>
      </c>
      <c r="H24" s="248"/>
      <c r="I24" s="248">
        <f t="shared" ref="I24:N24" si="32">(I25/B25*B24)/B25*B24</f>
        <v>15.95805606</v>
      </c>
      <c r="J24" s="248">
        <f t="shared" si="32"/>
        <v>16.10449275</v>
      </c>
      <c r="K24" s="248">
        <f t="shared" si="32"/>
        <v>11.36690804</v>
      </c>
      <c r="L24" s="248">
        <f t="shared" si="32"/>
        <v>11.75803735</v>
      </c>
      <c r="M24" s="248">
        <f t="shared" si="32"/>
        <v>9.996271738</v>
      </c>
      <c r="N24" s="248">
        <f t="shared" si="32"/>
        <v>5779289.363</v>
      </c>
      <c r="O24" s="248"/>
      <c r="P24" s="249">
        <f t="shared" si="25"/>
        <v>516831.6832</v>
      </c>
      <c r="Q24" s="249">
        <f t="shared" si="26"/>
        <v>148397.216</v>
      </c>
      <c r="R24" s="249">
        <f t="shared" si="27"/>
        <v>200000</v>
      </c>
      <c r="S24" s="249">
        <f t="shared" si="28"/>
        <v>0</v>
      </c>
      <c r="T24" s="252"/>
      <c r="U24" s="249">
        <f t="shared" si="18"/>
        <v>553782.1782</v>
      </c>
      <c r="V24" s="249">
        <f t="shared" si="19"/>
        <v>553782.1782</v>
      </c>
      <c r="W24" s="249">
        <f t="shared" si="20"/>
        <v>865228.8991</v>
      </c>
      <c r="X24" s="253">
        <f t="shared" si="21"/>
        <v>0.8652288991</v>
      </c>
      <c r="Y24" s="323">
        <f t="shared" si="22"/>
        <v>865228.8991</v>
      </c>
      <c r="Z24" s="253">
        <f t="shared" si="23"/>
        <v>0.8652288991</v>
      </c>
      <c r="AA24" s="309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</row>
    <row r="25" ht="19.5" customHeight="1">
      <c r="A25" s="271" t="s">
        <v>115</v>
      </c>
      <c r="B25" s="272">
        <v>90.25</v>
      </c>
      <c r="C25" s="273">
        <v>90.25</v>
      </c>
      <c r="D25" s="273">
        <v>73.625</v>
      </c>
      <c r="E25" s="273">
        <v>81.703125</v>
      </c>
      <c r="F25" s="273">
        <v>69.770638</v>
      </c>
      <c r="G25" s="273">
        <v>9.049254E8</v>
      </c>
      <c r="H25" s="273"/>
      <c r="I25" s="273">
        <f t="shared" ref="I25:N25" si="33">(I26/B26*B25)/B26*B25</f>
        <v>12.25180168</v>
      </c>
      <c r="J25" s="273">
        <f t="shared" si="33"/>
        <v>12.24135955</v>
      </c>
      <c r="K25" s="273">
        <f t="shared" si="33"/>
        <v>8.140563287</v>
      </c>
      <c r="L25" s="273">
        <f t="shared" si="33"/>
        <v>9.964957431</v>
      </c>
      <c r="M25" s="273">
        <f t="shared" si="33"/>
        <v>8.471851442</v>
      </c>
      <c r="N25" s="273">
        <f t="shared" si="33"/>
        <v>18144996.37</v>
      </c>
      <c r="O25" s="273"/>
      <c r="P25" s="249">
        <f t="shared" si="25"/>
        <v>437376.2376</v>
      </c>
      <c r="Q25" s="249">
        <f t="shared" si="26"/>
        <v>106276.6518</v>
      </c>
      <c r="R25" s="249">
        <f t="shared" si="27"/>
        <v>200000</v>
      </c>
      <c r="S25" s="249">
        <f t="shared" si="28"/>
        <v>0</v>
      </c>
      <c r="T25" s="252"/>
      <c r="U25" s="249">
        <f t="shared" si="18"/>
        <v>498163.3663</v>
      </c>
      <c r="V25" s="249">
        <f t="shared" si="19"/>
        <v>498163.3663</v>
      </c>
      <c r="W25" s="249">
        <f t="shared" si="20"/>
        <v>743652.8894</v>
      </c>
      <c r="X25" s="253">
        <f t="shared" si="21"/>
        <v>0.7436528894</v>
      </c>
      <c r="Y25" s="323">
        <f t="shared" si="22"/>
        <v>743652.8894</v>
      </c>
      <c r="Z25" s="253">
        <f t="shared" si="23"/>
        <v>0.7436528894</v>
      </c>
      <c r="AA25" s="309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</row>
    <row r="26" ht="19.5" customHeight="1">
      <c r="A26" s="271" t="s">
        <v>116</v>
      </c>
      <c r="B26" s="272">
        <v>80.3125</v>
      </c>
      <c r="C26" s="273">
        <v>84.125</v>
      </c>
      <c r="D26" s="273">
        <v>60.5</v>
      </c>
      <c r="E26" s="273">
        <v>62.984375</v>
      </c>
      <c r="F26" s="273">
        <v>53.785721</v>
      </c>
      <c r="G26" s="273">
        <v>9.362076E8</v>
      </c>
      <c r="H26" s="273"/>
      <c r="I26" s="273">
        <f t="shared" ref="I26:N26" si="34">(I27/B27*B26)/B27*B26</f>
        <v>9.702235838</v>
      </c>
      <c r="J26" s="273">
        <f t="shared" si="34"/>
        <v>10.63617288</v>
      </c>
      <c r="K26" s="273">
        <f t="shared" si="34"/>
        <v>5.49685892</v>
      </c>
      <c r="L26" s="273">
        <f t="shared" si="34"/>
        <v>5.921936694</v>
      </c>
      <c r="M26" s="273">
        <f t="shared" si="34"/>
        <v>5.034622733</v>
      </c>
      <c r="N26" s="273">
        <f t="shared" si="34"/>
        <v>19421181.79</v>
      </c>
      <c r="O26" s="273"/>
      <c r="P26" s="249">
        <f t="shared" si="25"/>
        <v>359405.9406</v>
      </c>
      <c r="Q26" s="249">
        <f t="shared" si="26"/>
        <v>71762.5723</v>
      </c>
      <c r="R26" s="249">
        <f t="shared" si="27"/>
        <v>200000</v>
      </c>
      <c r="S26" s="249">
        <f t="shared" si="28"/>
        <v>0</v>
      </c>
      <c r="T26" s="252"/>
      <c r="U26" s="249">
        <f t="shared" si="18"/>
        <v>443584.1584</v>
      </c>
      <c r="V26" s="249">
        <f t="shared" si="19"/>
        <v>443584.1584</v>
      </c>
      <c r="W26" s="249">
        <f t="shared" si="20"/>
        <v>631168.5129</v>
      </c>
      <c r="X26" s="253">
        <f t="shared" si="21"/>
        <v>0.6311685129</v>
      </c>
      <c r="Y26" s="323">
        <f t="shared" si="22"/>
        <v>631168.5129</v>
      </c>
      <c r="Z26" s="253">
        <f t="shared" si="23"/>
        <v>0.6311685129</v>
      </c>
      <c r="AA26" s="309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</row>
    <row r="27" ht="19.5" customHeight="1">
      <c r="A27" s="271" t="s">
        <v>117</v>
      </c>
      <c r="B27" s="326">
        <v>64.0625</v>
      </c>
      <c r="C27" s="327">
        <v>74.78125</v>
      </c>
      <c r="D27" s="327">
        <v>54.25</v>
      </c>
      <c r="E27" s="327">
        <v>58.375</v>
      </c>
      <c r="F27" s="327">
        <v>49.849514</v>
      </c>
      <c r="G27" s="327">
        <v>1.0877885E9</v>
      </c>
      <c r="H27" s="327"/>
      <c r="I27" s="327">
        <f t="shared" ref="I27:N27" si="35">(I28/B28*B27)/B28*B27</f>
        <v>6.173242003</v>
      </c>
      <c r="J27" s="327">
        <f t="shared" si="35"/>
        <v>8.404670148</v>
      </c>
      <c r="K27" s="327">
        <f t="shared" si="35"/>
        <v>4.419807214</v>
      </c>
      <c r="L27" s="327">
        <f t="shared" si="35"/>
        <v>5.086884762</v>
      </c>
      <c r="M27" s="327">
        <f t="shared" si="35"/>
        <v>4.324688189</v>
      </c>
      <c r="N27" s="327">
        <f t="shared" si="35"/>
        <v>26219249.43</v>
      </c>
      <c r="O27" s="327"/>
      <c r="P27" s="249">
        <f t="shared" si="25"/>
        <v>322277.2277</v>
      </c>
      <c r="Q27" s="249">
        <f t="shared" si="26"/>
        <v>57701.45084</v>
      </c>
      <c r="R27" s="249">
        <f t="shared" si="27"/>
        <v>200000</v>
      </c>
      <c r="S27" s="249">
        <f t="shared" si="28"/>
        <v>0</v>
      </c>
      <c r="T27" s="252">
        <f>(P27-P18)/P18</f>
        <v>-0.4628712871</v>
      </c>
      <c r="U27" s="249">
        <f t="shared" si="18"/>
        <v>417594.0594</v>
      </c>
      <c r="V27" s="249">
        <f t="shared" si="19"/>
        <v>417594.0594</v>
      </c>
      <c r="W27" s="249">
        <f t="shared" si="20"/>
        <v>579978.6786</v>
      </c>
      <c r="X27" s="253">
        <f t="shared" si="21"/>
        <v>0.5799786786</v>
      </c>
      <c r="Y27" s="323">
        <f t="shared" si="22"/>
        <v>579978.6786</v>
      </c>
      <c r="Z27" s="253">
        <f t="shared" si="23"/>
        <v>0.5799786786</v>
      </c>
      <c r="AA27" s="309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</row>
    <row r="28" ht="19.5" customHeight="1">
      <c r="A28" s="271" t="s">
        <v>118</v>
      </c>
      <c r="B28" s="272">
        <v>58.5625</v>
      </c>
      <c r="C28" s="273">
        <v>69.125</v>
      </c>
      <c r="D28" s="273">
        <v>52.15625</v>
      </c>
      <c r="E28" s="273">
        <v>64.300003</v>
      </c>
      <c r="F28" s="273">
        <v>54.909184</v>
      </c>
      <c r="G28" s="273">
        <v>1.1978067E9</v>
      </c>
      <c r="H28" s="273"/>
      <c r="I28" s="273">
        <f t="shared" ref="I28:N28" si="36">(I29/B29*B28)/B29*B28</f>
        <v>5.158753226</v>
      </c>
      <c r="J28" s="273">
        <f t="shared" si="36"/>
        <v>7.181340543</v>
      </c>
      <c r="K28" s="273">
        <f t="shared" si="36"/>
        <v>4.085230429</v>
      </c>
      <c r="L28" s="273">
        <f t="shared" si="36"/>
        <v>6.171917305</v>
      </c>
      <c r="M28" s="273">
        <f t="shared" si="36"/>
        <v>5.24714327</v>
      </c>
      <c r="N28" s="273">
        <f t="shared" si="36"/>
        <v>31791045.08</v>
      </c>
      <c r="O28" s="273"/>
      <c r="P28" s="249">
        <f t="shared" si="25"/>
        <v>309839.1089</v>
      </c>
      <c r="Q28" s="249">
        <f>((Q27+R27)/2)*K28/K27</f>
        <v>119096.8019</v>
      </c>
      <c r="R28" s="249">
        <f>(Q27+R27)/2</f>
        <v>128850.7254</v>
      </c>
      <c r="S28" s="249">
        <f t="shared" si="28"/>
        <v>0</v>
      </c>
      <c r="T28" s="277"/>
      <c r="U28" s="249">
        <f t="shared" si="18"/>
        <v>340584.0726</v>
      </c>
      <c r="V28" s="249">
        <f t="shared" si="19"/>
        <v>340584.0726</v>
      </c>
      <c r="W28" s="249">
        <f t="shared" si="20"/>
        <v>557786.6362</v>
      </c>
      <c r="X28" s="253">
        <f t="shared" si="21"/>
        <v>0.5577866362</v>
      </c>
      <c r="Y28" s="323">
        <f t="shared" si="22"/>
        <v>557786.6362</v>
      </c>
      <c r="Z28" s="253">
        <f t="shared" si="23"/>
        <v>0.5577866362</v>
      </c>
      <c r="AA28" s="309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</row>
    <row r="29" ht="19.5" customHeight="1">
      <c r="A29" s="271" t="s">
        <v>119</v>
      </c>
      <c r="B29" s="272">
        <v>64.550003</v>
      </c>
      <c r="C29" s="273">
        <v>65.610001</v>
      </c>
      <c r="D29" s="273">
        <v>46.860001</v>
      </c>
      <c r="E29" s="273">
        <v>47.450001</v>
      </c>
      <c r="F29" s="273">
        <v>40.520073</v>
      </c>
      <c r="G29" s="273">
        <v>1.2158712E9</v>
      </c>
      <c r="H29" s="273"/>
      <c r="I29" s="273">
        <f t="shared" ref="I29:N29" si="37">(I30/B30*B29)/B30*B29</f>
        <v>6.2675538</v>
      </c>
      <c r="J29" s="273">
        <f t="shared" si="37"/>
        <v>6.469568594</v>
      </c>
      <c r="K29" s="273">
        <f t="shared" si="37"/>
        <v>3.297679378</v>
      </c>
      <c r="L29" s="273">
        <f t="shared" si="37"/>
        <v>3.361015876</v>
      </c>
      <c r="M29" s="273">
        <f t="shared" si="37"/>
        <v>2.857415401</v>
      </c>
      <c r="N29" s="273">
        <f t="shared" si="37"/>
        <v>32757177.35</v>
      </c>
      <c r="O29" s="273"/>
      <c r="P29" s="249">
        <f t="shared" si="25"/>
        <v>278376.2436</v>
      </c>
      <c r="Q29" s="249">
        <f t="shared" ref="Q29:Q39" si="39">Q28*K29/K28</f>
        <v>96137.31086</v>
      </c>
      <c r="R29" s="249">
        <f t="shared" ref="R29:R39" si="40">R28</f>
        <v>128850.7254</v>
      </c>
      <c r="S29" s="249">
        <f t="shared" si="28"/>
        <v>0</v>
      </c>
      <c r="T29" s="277"/>
      <c r="U29" s="249">
        <f t="shared" si="18"/>
        <v>318560.0669</v>
      </c>
      <c r="V29" s="249">
        <f t="shared" si="19"/>
        <v>318560.0669</v>
      </c>
      <c r="W29" s="249">
        <f t="shared" si="20"/>
        <v>503364.2798</v>
      </c>
      <c r="X29" s="253">
        <f t="shared" si="21"/>
        <v>0.5033642798</v>
      </c>
      <c r="Y29" s="323">
        <f t="shared" si="22"/>
        <v>503364.2798</v>
      </c>
      <c r="Z29" s="253">
        <f t="shared" si="23"/>
        <v>0.5033642798</v>
      </c>
      <c r="AA29" s="309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</row>
    <row r="30" ht="19.5" customHeight="1">
      <c r="A30" s="271" t="s">
        <v>120</v>
      </c>
      <c r="B30" s="272">
        <v>46.970001</v>
      </c>
      <c r="C30" s="273">
        <v>50.66</v>
      </c>
      <c r="D30" s="273">
        <v>38.0</v>
      </c>
      <c r="E30" s="273">
        <v>39.150002</v>
      </c>
      <c r="F30" s="273">
        <v>33.43227</v>
      </c>
      <c r="G30" s="273">
        <v>1.7249188E9</v>
      </c>
      <c r="H30" s="273"/>
      <c r="I30" s="273">
        <f t="shared" ref="I30:N30" si="38">(I31/B31*B30)/B31*B30</f>
        <v>3.31853709</v>
      </c>
      <c r="J30" s="273">
        <f t="shared" si="38"/>
        <v>3.85714179</v>
      </c>
      <c r="K30" s="273">
        <f t="shared" si="38"/>
        <v>2.168557962</v>
      </c>
      <c r="L30" s="273">
        <f t="shared" si="38"/>
        <v>2.288029867</v>
      </c>
      <c r="M30" s="273">
        <f t="shared" si="38"/>
        <v>1.945201851</v>
      </c>
      <c r="N30" s="273">
        <f t="shared" si="38"/>
        <v>65927808.56</v>
      </c>
      <c r="O30" s="273"/>
      <c r="P30" s="249">
        <f t="shared" si="25"/>
        <v>225742.5743</v>
      </c>
      <c r="Q30" s="249">
        <f t="shared" si="39"/>
        <v>63220.01232</v>
      </c>
      <c r="R30" s="249">
        <f t="shared" si="40"/>
        <v>128850.7254</v>
      </c>
      <c r="S30" s="249">
        <f t="shared" si="28"/>
        <v>0</v>
      </c>
      <c r="T30" s="277"/>
      <c r="U30" s="249">
        <f t="shared" si="18"/>
        <v>281716.4984</v>
      </c>
      <c r="V30" s="249">
        <f t="shared" si="19"/>
        <v>281716.4984</v>
      </c>
      <c r="W30" s="249">
        <f t="shared" si="20"/>
        <v>417813.312</v>
      </c>
      <c r="X30" s="253">
        <f t="shared" si="21"/>
        <v>0.417813312</v>
      </c>
      <c r="Y30" s="323">
        <f t="shared" si="22"/>
        <v>417813.312</v>
      </c>
      <c r="Z30" s="253">
        <f t="shared" si="23"/>
        <v>0.417813312</v>
      </c>
      <c r="AA30" s="309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</row>
    <row r="31" ht="19.5" customHeight="1">
      <c r="A31" s="271" t="s">
        <v>121</v>
      </c>
      <c r="B31" s="272">
        <v>39.169998</v>
      </c>
      <c r="C31" s="273">
        <v>49.439999</v>
      </c>
      <c r="D31" s="273">
        <v>33.599998</v>
      </c>
      <c r="E31" s="273">
        <v>46.150002</v>
      </c>
      <c r="F31" s="273">
        <v>39.409939</v>
      </c>
      <c r="G31" s="273">
        <v>1.6436822E9</v>
      </c>
      <c r="H31" s="273"/>
      <c r="I31" s="273">
        <f t="shared" ref="I31:N31" si="41">(I32/B32*B31)/B32*B31</f>
        <v>2.307876876</v>
      </c>
      <c r="J31" s="273">
        <f t="shared" si="41"/>
        <v>3.673602312</v>
      </c>
      <c r="K31" s="273">
        <f t="shared" si="41"/>
        <v>1.695439685</v>
      </c>
      <c r="L31" s="273">
        <f t="shared" si="41"/>
        <v>3.179373576</v>
      </c>
      <c r="M31" s="273">
        <f t="shared" si="41"/>
        <v>2.702990183</v>
      </c>
      <c r="N31" s="273">
        <f t="shared" si="41"/>
        <v>59864179.29</v>
      </c>
      <c r="O31" s="273"/>
      <c r="P31" s="249">
        <f t="shared" si="25"/>
        <v>199603.9485</v>
      </c>
      <c r="Q31" s="249">
        <f t="shared" si="39"/>
        <v>49427.18602</v>
      </c>
      <c r="R31" s="249">
        <f t="shared" si="40"/>
        <v>128850.7254</v>
      </c>
      <c r="S31" s="249">
        <f t="shared" si="28"/>
        <v>0</v>
      </c>
      <c r="T31" s="277"/>
      <c r="U31" s="249">
        <f t="shared" si="18"/>
        <v>263419.4604</v>
      </c>
      <c r="V31" s="249">
        <f t="shared" si="19"/>
        <v>263419.4604</v>
      </c>
      <c r="W31" s="249">
        <f t="shared" si="20"/>
        <v>377881.86</v>
      </c>
      <c r="X31" s="253">
        <f t="shared" si="21"/>
        <v>0.37788186</v>
      </c>
      <c r="Y31" s="323">
        <f t="shared" si="22"/>
        <v>377881.86</v>
      </c>
      <c r="Z31" s="253">
        <f t="shared" si="23"/>
        <v>0.37788186</v>
      </c>
      <c r="AA31" s="309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</row>
    <row r="32" ht="19.5" customHeight="1">
      <c r="A32" s="271" t="s">
        <v>122</v>
      </c>
      <c r="B32" s="272">
        <v>46.200001</v>
      </c>
      <c r="C32" s="273">
        <v>51.950001</v>
      </c>
      <c r="D32" s="273">
        <v>43.349998</v>
      </c>
      <c r="E32" s="273">
        <v>44.73</v>
      </c>
      <c r="F32" s="273">
        <v>38.197327</v>
      </c>
      <c r="G32" s="273">
        <v>1.3946903E9</v>
      </c>
      <c r="H32" s="273"/>
      <c r="I32" s="273">
        <f t="shared" ref="I32:N32" si="42">(I33/B33*B32)/B33*B32</f>
        <v>3.210624437</v>
      </c>
      <c r="J32" s="273">
        <f t="shared" si="42"/>
        <v>4.056078519</v>
      </c>
      <c r="K32" s="273">
        <f t="shared" si="42"/>
        <v>2.822162423</v>
      </c>
      <c r="L32" s="273">
        <f t="shared" si="42"/>
        <v>2.986729617</v>
      </c>
      <c r="M32" s="273">
        <f t="shared" si="42"/>
        <v>2.53921157</v>
      </c>
      <c r="N32" s="273">
        <f t="shared" si="42"/>
        <v>43100954.66</v>
      </c>
      <c r="O32" s="273"/>
      <c r="P32" s="249">
        <f t="shared" si="25"/>
        <v>257524.7406</v>
      </c>
      <c r="Q32" s="249">
        <f t="shared" si="39"/>
        <v>82274.55584</v>
      </c>
      <c r="R32" s="249">
        <f t="shared" si="40"/>
        <v>128850.7254</v>
      </c>
      <c r="S32" s="249">
        <f t="shared" si="28"/>
        <v>0</v>
      </c>
      <c r="T32" s="277"/>
      <c r="U32" s="249">
        <f t="shared" si="18"/>
        <v>303964.0148</v>
      </c>
      <c r="V32" s="249">
        <f t="shared" si="19"/>
        <v>303964.0148</v>
      </c>
      <c r="W32" s="249">
        <f t="shared" si="20"/>
        <v>468650.0219</v>
      </c>
      <c r="X32" s="253">
        <f t="shared" si="21"/>
        <v>0.4686500219</v>
      </c>
      <c r="Y32" s="323">
        <f t="shared" si="22"/>
        <v>468650.0219</v>
      </c>
      <c r="Z32" s="253">
        <f t="shared" si="23"/>
        <v>0.4686500219</v>
      </c>
      <c r="AA32" s="309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</row>
    <row r="33" ht="19.5" customHeight="1">
      <c r="A33" s="271" t="s">
        <v>123</v>
      </c>
      <c r="B33" s="272">
        <v>45.540001</v>
      </c>
      <c r="C33" s="273">
        <v>49.490002</v>
      </c>
      <c r="D33" s="273">
        <v>41.259998</v>
      </c>
      <c r="E33" s="273">
        <v>45.700001</v>
      </c>
      <c r="F33" s="273">
        <v>39.025661</v>
      </c>
      <c r="G33" s="273">
        <v>1.3630503E9</v>
      </c>
      <c r="H33" s="273"/>
      <c r="I33" s="273">
        <f t="shared" ref="I33:N33" si="43">(I34/B34*B33)/B34*B33</f>
        <v>3.119547542</v>
      </c>
      <c r="J33" s="273">
        <f t="shared" si="43"/>
        <v>3.681036941</v>
      </c>
      <c r="K33" s="273">
        <f t="shared" si="43"/>
        <v>2.556596833</v>
      </c>
      <c r="L33" s="273">
        <f t="shared" si="43"/>
        <v>3.11767278</v>
      </c>
      <c r="M33" s="273">
        <f t="shared" si="43"/>
        <v>2.650534603</v>
      </c>
      <c r="N33" s="273">
        <f t="shared" si="43"/>
        <v>41167556.88</v>
      </c>
      <c r="O33" s="273"/>
      <c r="P33" s="249">
        <f t="shared" si="25"/>
        <v>245108.899</v>
      </c>
      <c r="Q33" s="249">
        <f t="shared" si="39"/>
        <v>74532.51704</v>
      </c>
      <c r="R33" s="249">
        <f t="shared" si="40"/>
        <v>128850.7254</v>
      </c>
      <c r="S33" s="249">
        <f t="shared" si="28"/>
        <v>0</v>
      </c>
      <c r="T33" s="277"/>
      <c r="U33" s="249">
        <f t="shared" si="18"/>
        <v>295272.9257</v>
      </c>
      <c r="V33" s="249">
        <f t="shared" si="19"/>
        <v>295272.9257</v>
      </c>
      <c r="W33" s="249">
        <f t="shared" si="20"/>
        <v>448492.1415</v>
      </c>
      <c r="X33" s="253">
        <f t="shared" si="21"/>
        <v>0.4484921415</v>
      </c>
      <c r="Y33" s="323">
        <f t="shared" si="22"/>
        <v>448492.1415</v>
      </c>
      <c r="Z33" s="253">
        <f t="shared" si="23"/>
        <v>0.4484921415</v>
      </c>
      <c r="AA33" s="309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</row>
    <row r="34" ht="19.5" customHeight="1">
      <c r="A34" s="271" t="s">
        <v>124</v>
      </c>
      <c r="B34" s="272">
        <v>45.650002</v>
      </c>
      <c r="C34" s="273">
        <v>46.48</v>
      </c>
      <c r="D34" s="273">
        <v>39.310001</v>
      </c>
      <c r="E34" s="273">
        <v>41.759998</v>
      </c>
      <c r="F34" s="273">
        <v>35.661087</v>
      </c>
      <c r="G34" s="273">
        <v>1.1983925E9</v>
      </c>
      <c r="H34" s="273"/>
      <c r="I34" s="273">
        <f t="shared" ref="I34:N34" si="44">(I35/B35*B34)/B35*B34</f>
        <v>3.134636158</v>
      </c>
      <c r="J34" s="273">
        <f t="shared" si="44"/>
        <v>3.246889224</v>
      </c>
      <c r="K34" s="273">
        <f t="shared" si="44"/>
        <v>2.320651635</v>
      </c>
      <c r="L34" s="273">
        <f t="shared" si="44"/>
        <v>2.603269022</v>
      </c>
      <c r="M34" s="273">
        <f t="shared" si="44"/>
        <v>2.213207315</v>
      </c>
      <c r="N34" s="273">
        <f t="shared" si="44"/>
        <v>31822148.17</v>
      </c>
      <c r="O34" s="273"/>
      <c r="P34" s="249">
        <f t="shared" si="25"/>
        <v>233524.7584</v>
      </c>
      <c r="Q34" s="249">
        <f t="shared" si="39"/>
        <v>67654.00211</v>
      </c>
      <c r="R34" s="249">
        <f t="shared" si="40"/>
        <v>128850.7254</v>
      </c>
      <c r="S34" s="249">
        <f t="shared" si="28"/>
        <v>0</v>
      </c>
      <c r="T34" s="277"/>
      <c r="U34" s="249">
        <f t="shared" si="18"/>
        <v>287164.0273</v>
      </c>
      <c r="V34" s="249">
        <f t="shared" si="19"/>
        <v>287164.0273</v>
      </c>
      <c r="W34" s="249">
        <f t="shared" si="20"/>
        <v>430029.4859</v>
      </c>
      <c r="X34" s="253">
        <f t="shared" si="21"/>
        <v>0.4300294859</v>
      </c>
      <c r="Y34" s="323">
        <f t="shared" si="22"/>
        <v>430029.4859</v>
      </c>
      <c r="Z34" s="253">
        <f t="shared" si="23"/>
        <v>0.4300294859</v>
      </c>
      <c r="AA34" s="309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</row>
    <row r="35" ht="19.5" customHeight="1">
      <c r="A35" s="271" t="s">
        <v>125</v>
      </c>
      <c r="B35" s="272">
        <v>42.630001</v>
      </c>
      <c r="C35" s="273">
        <v>44.0</v>
      </c>
      <c r="D35" s="273">
        <v>35.75</v>
      </c>
      <c r="E35" s="273">
        <v>36.630001</v>
      </c>
      <c r="F35" s="273">
        <v>31.280291</v>
      </c>
      <c r="G35" s="273">
        <v>1.3134117E9</v>
      </c>
      <c r="H35" s="273"/>
      <c r="I35" s="273">
        <f t="shared" ref="I35:N35" si="45">(I36/B36*B35)/B36*B35</f>
        <v>2.733607911</v>
      </c>
      <c r="J35" s="273">
        <f t="shared" si="45"/>
        <v>2.909648894</v>
      </c>
      <c r="K35" s="273">
        <f t="shared" si="45"/>
        <v>1.919357763</v>
      </c>
      <c r="L35" s="273">
        <f t="shared" si="45"/>
        <v>2.002958602</v>
      </c>
      <c r="M35" s="273">
        <f t="shared" si="45"/>
        <v>1.702842623</v>
      </c>
      <c r="N35" s="273">
        <f t="shared" si="45"/>
        <v>38223732.25</v>
      </c>
      <c r="O35" s="273"/>
      <c r="P35" s="249">
        <f t="shared" si="25"/>
        <v>212376.2376</v>
      </c>
      <c r="Q35" s="249">
        <f t="shared" si="39"/>
        <v>55955.0741</v>
      </c>
      <c r="R35" s="249">
        <f t="shared" si="40"/>
        <v>128850.7254</v>
      </c>
      <c r="S35" s="249">
        <f t="shared" si="28"/>
        <v>0</v>
      </c>
      <c r="T35" s="277"/>
      <c r="U35" s="249">
        <f t="shared" si="18"/>
        <v>272360.0627</v>
      </c>
      <c r="V35" s="249">
        <f t="shared" si="19"/>
        <v>272360.0627</v>
      </c>
      <c r="W35" s="249">
        <f t="shared" si="20"/>
        <v>397182.0371</v>
      </c>
      <c r="X35" s="253">
        <f t="shared" si="21"/>
        <v>0.3971820371</v>
      </c>
      <c r="Y35" s="323">
        <f t="shared" si="22"/>
        <v>397182.0371</v>
      </c>
      <c r="Z35" s="253">
        <f t="shared" si="23"/>
        <v>0.3971820371</v>
      </c>
      <c r="AA35" s="309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</row>
    <row r="36" ht="19.5" customHeight="1">
      <c r="A36" s="271" t="s">
        <v>126</v>
      </c>
      <c r="B36" s="272">
        <v>36.509998</v>
      </c>
      <c r="C36" s="273">
        <v>37.5</v>
      </c>
      <c r="D36" s="273">
        <v>27.200001</v>
      </c>
      <c r="E36" s="273">
        <v>28.98</v>
      </c>
      <c r="F36" s="273">
        <v>24.747557</v>
      </c>
      <c r="G36" s="273">
        <v>1.3021162E9</v>
      </c>
      <c r="H36" s="273"/>
      <c r="I36" s="273">
        <f t="shared" ref="I36:N36" si="46">(I37/B37*B36)/B37*B36</f>
        <v>2.005068228</v>
      </c>
      <c r="J36" s="273">
        <f t="shared" si="46"/>
        <v>2.11347818</v>
      </c>
      <c r="K36" s="273">
        <f t="shared" si="46"/>
        <v>1.111070665</v>
      </c>
      <c r="L36" s="273">
        <f t="shared" si="46"/>
        <v>1.253703604</v>
      </c>
      <c r="M36" s="273">
        <f t="shared" si="46"/>
        <v>1.06585373</v>
      </c>
      <c r="N36" s="273">
        <f t="shared" si="46"/>
        <v>37569101.88</v>
      </c>
      <c r="O36" s="273"/>
      <c r="P36" s="249">
        <f t="shared" si="25"/>
        <v>161584.1644</v>
      </c>
      <c r="Q36" s="249">
        <f t="shared" si="39"/>
        <v>32391.06465</v>
      </c>
      <c r="R36" s="249">
        <f t="shared" si="40"/>
        <v>128850.7254</v>
      </c>
      <c r="S36" s="249">
        <f t="shared" si="28"/>
        <v>0</v>
      </c>
      <c r="T36" s="277"/>
      <c r="U36" s="249">
        <f t="shared" si="18"/>
        <v>236805.6115</v>
      </c>
      <c r="V36" s="249">
        <f t="shared" si="19"/>
        <v>236805.6115</v>
      </c>
      <c r="W36" s="249">
        <f t="shared" si="20"/>
        <v>322825.9544</v>
      </c>
      <c r="X36" s="253">
        <f t="shared" si="21"/>
        <v>0.3228259544</v>
      </c>
      <c r="Y36" s="323">
        <f t="shared" si="22"/>
        <v>322825.9544</v>
      </c>
      <c r="Z36" s="253">
        <f t="shared" si="23"/>
        <v>0.3228259544</v>
      </c>
      <c r="AA36" s="309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</row>
    <row r="37" ht="19.5" customHeight="1">
      <c r="A37" s="271" t="s">
        <v>127</v>
      </c>
      <c r="B37" s="272">
        <v>28.85</v>
      </c>
      <c r="C37" s="273">
        <v>37.060001</v>
      </c>
      <c r="D37" s="273">
        <v>27.85</v>
      </c>
      <c r="E37" s="273">
        <v>33.900002</v>
      </c>
      <c r="F37" s="273">
        <v>28.949011</v>
      </c>
      <c r="G37" s="273">
        <v>2.1601468E9</v>
      </c>
      <c r="H37" s="273"/>
      <c r="I37" s="273">
        <f t="shared" ref="I37:N37" si="47">(I38/B38*B37)/B38*B37</f>
        <v>1.251979368</v>
      </c>
      <c r="J37" s="273">
        <f t="shared" si="47"/>
        <v>2.064172969</v>
      </c>
      <c r="K37" s="273">
        <f t="shared" si="47"/>
        <v>1.16480772</v>
      </c>
      <c r="L37" s="273">
        <f t="shared" si="47"/>
        <v>1.715527008</v>
      </c>
      <c r="M37" s="273">
        <f t="shared" si="47"/>
        <v>1.458479757</v>
      </c>
      <c r="N37" s="273">
        <f t="shared" si="47"/>
        <v>103394600.9</v>
      </c>
      <c r="O37" s="273"/>
      <c r="P37" s="249">
        <f t="shared" si="25"/>
        <v>165445.5446</v>
      </c>
      <c r="Q37" s="249">
        <f t="shared" si="39"/>
        <v>33957.66205</v>
      </c>
      <c r="R37" s="249">
        <f t="shared" si="40"/>
        <v>128850.7254</v>
      </c>
      <c r="S37" s="249">
        <f t="shared" si="28"/>
        <v>0</v>
      </c>
      <c r="T37" s="277"/>
      <c r="U37" s="249">
        <f t="shared" si="18"/>
        <v>239508.5776</v>
      </c>
      <c r="V37" s="249">
        <f t="shared" si="19"/>
        <v>239508.5776</v>
      </c>
      <c r="W37" s="249">
        <f t="shared" si="20"/>
        <v>328253.932</v>
      </c>
      <c r="X37" s="253">
        <f t="shared" si="21"/>
        <v>0.328253932</v>
      </c>
      <c r="Y37" s="323">
        <f t="shared" si="22"/>
        <v>328253.932</v>
      </c>
      <c r="Z37" s="253">
        <f t="shared" si="23"/>
        <v>0.328253932</v>
      </c>
      <c r="AA37" s="309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</row>
    <row r="38" ht="19.5" customHeight="1">
      <c r="A38" s="271" t="s">
        <v>128</v>
      </c>
      <c r="B38" s="272">
        <v>34.439999</v>
      </c>
      <c r="C38" s="273">
        <v>40.970001</v>
      </c>
      <c r="D38" s="273">
        <v>33.779999</v>
      </c>
      <c r="E38" s="273">
        <v>39.650002</v>
      </c>
      <c r="F38" s="273">
        <v>33.859234</v>
      </c>
      <c r="G38" s="273">
        <v>1.7210984E9</v>
      </c>
      <c r="H38" s="273"/>
      <c r="I38" s="273">
        <f t="shared" ref="I38:N38" si="48">(I39/B39*B38)/B39*B38</f>
        <v>1.784151779</v>
      </c>
      <c r="J38" s="273">
        <f t="shared" si="48"/>
        <v>2.522709149</v>
      </c>
      <c r="K38" s="273">
        <f t="shared" si="48"/>
        <v>1.71365387</v>
      </c>
      <c r="L38" s="273">
        <f t="shared" si="48"/>
        <v>2.346845714</v>
      </c>
      <c r="M38" s="273">
        <f t="shared" si="48"/>
        <v>1.995203512</v>
      </c>
      <c r="N38" s="273">
        <f t="shared" si="48"/>
        <v>65636094.34</v>
      </c>
      <c r="O38" s="273"/>
      <c r="P38" s="249">
        <f t="shared" si="25"/>
        <v>200673.2614</v>
      </c>
      <c r="Q38" s="249">
        <f t="shared" si="39"/>
        <v>49958.18451</v>
      </c>
      <c r="R38" s="249">
        <f t="shared" si="40"/>
        <v>128850.7254</v>
      </c>
      <c r="S38" s="249">
        <f t="shared" si="28"/>
        <v>0</v>
      </c>
      <c r="T38" s="277"/>
      <c r="U38" s="249">
        <f t="shared" si="18"/>
        <v>264167.9794</v>
      </c>
      <c r="V38" s="249">
        <f t="shared" si="19"/>
        <v>264167.9794</v>
      </c>
      <c r="W38" s="249">
        <f t="shared" si="20"/>
        <v>379482.1713</v>
      </c>
      <c r="X38" s="253">
        <f t="shared" si="21"/>
        <v>0.3794821713</v>
      </c>
      <c r="Y38" s="323">
        <f t="shared" si="22"/>
        <v>379482.1713</v>
      </c>
      <c r="Z38" s="253">
        <f t="shared" si="23"/>
        <v>0.3794821713</v>
      </c>
      <c r="AA38" s="309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</row>
    <row r="39" ht="19.5" customHeight="1">
      <c r="A39" s="271" t="s">
        <v>129</v>
      </c>
      <c r="B39" s="326">
        <v>39.290001</v>
      </c>
      <c r="C39" s="327">
        <v>43.240002</v>
      </c>
      <c r="D39" s="327">
        <v>38.439999</v>
      </c>
      <c r="E39" s="327">
        <v>38.91</v>
      </c>
      <c r="F39" s="327">
        <v>33.227325</v>
      </c>
      <c r="G39" s="327">
        <v>1.2777654E9</v>
      </c>
      <c r="H39" s="327"/>
      <c r="I39" s="327">
        <f t="shared" ref="I39:N39" si="49">(I40/B40*B39)/B40*B39</f>
        <v>2.322039572</v>
      </c>
      <c r="J39" s="327">
        <f t="shared" si="49"/>
        <v>2.810002096</v>
      </c>
      <c r="K39" s="327">
        <f t="shared" si="49"/>
        <v>2.219067826</v>
      </c>
      <c r="L39" s="327">
        <f t="shared" si="49"/>
        <v>2.260063147</v>
      </c>
      <c r="M39" s="327">
        <f t="shared" si="49"/>
        <v>1.921426171</v>
      </c>
      <c r="N39" s="327">
        <f t="shared" si="49"/>
        <v>36177085.53</v>
      </c>
      <c r="O39" s="327"/>
      <c r="P39" s="249">
        <f t="shared" si="25"/>
        <v>228356.4297</v>
      </c>
      <c r="Q39" s="249">
        <f t="shared" si="39"/>
        <v>64692.52738</v>
      </c>
      <c r="R39" s="249">
        <f t="shared" si="40"/>
        <v>128850.7254</v>
      </c>
      <c r="S39" s="249">
        <f t="shared" si="28"/>
        <v>0</v>
      </c>
      <c r="T39" s="328">
        <f>(P39-P27)/P27</f>
        <v>-0.2914285899</v>
      </c>
      <c r="U39" s="249">
        <f t="shared" si="18"/>
        <v>283546.1972</v>
      </c>
      <c r="V39" s="249">
        <f t="shared" si="19"/>
        <v>283546.1972</v>
      </c>
      <c r="W39" s="249">
        <f t="shared" si="20"/>
        <v>421899.6825</v>
      </c>
      <c r="X39" s="253">
        <f t="shared" si="21"/>
        <v>0.4218996825</v>
      </c>
      <c r="Y39" s="323">
        <f t="shared" si="22"/>
        <v>421899.6825</v>
      </c>
      <c r="Z39" s="253">
        <f t="shared" si="23"/>
        <v>0.4218996825</v>
      </c>
      <c r="AA39" s="309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</row>
    <row r="40" ht="19.5" customHeight="1">
      <c r="A40" s="271" t="s">
        <v>130</v>
      </c>
      <c r="B40" s="272">
        <v>39.57</v>
      </c>
      <c r="C40" s="273">
        <v>42.599998</v>
      </c>
      <c r="D40" s="273">
        <v>36.849998</v>
      </c>
      <c r="E40" s="273">
        <v>38.509998</v>
      </c>
      <c r="F40" s="273">
        <v>32.885727</v>
      </c>
      <c r="G40" s="273">
        <v>1.5794246E9</v>
      </c>
      <c r="H40" s="273"/>
      <c r="I40" s="273">
        <f t="shared" ref="I40:N40" si="50">(I41/B41*B40)/B41*B40</f>
        <v>2.35525339</v>
      </c>
      <c r="J40" s="273">
        <f t="shared" si="50"/>
        <v>2.727434882</v>
      </c>
      <c r="K40" s="273">
        <f t="shared" si="50"/>
        <v>2.039289009</v>
      </c>
      <c r="L40" s="273">
        <f t="shared" si="50"/>
        <v>2.213834261</v>
      </c>
      <c r="M40" s="273">
        <f t="shared" si="50"/>
        <v>1.882122287</v>
      </c>
      <c r="N40" s="273">
        <f t="shared" si="50"/>
        <v>55275047.54</v>
      </c>
      <c r="O40" s="273"/>
      <c r="P40" s="249">
        <f t="shared" si="25"/>
        <v>218910.8792</v>
      </c>
      <c r="Q40" s="249">
        <f>((Q39+R39)/2)*K40/K39</f>
        <v>88931.62786</v>
      </c>
      <c r="R40" s="249">
        <f>(Q39+R39)/2</f>
        <v>96771.6264</v>
      </c>
      <c r="S40" s="249">
        <f t="shared" si="28"/>
        <v>0</v>
      </c>
      <c r="T40" s="277"/>
      <c r="U40" s="249">
        <f t="shared" si="18"/>
        <v>246138.3768</v>
      </c>
      <c r="V40" s="249">
        <f t="shared" si="19"/>
        <v>246138.3768</v>
      </c>
      <c r="W40" s="249">
        <f t="shared" si="20"/>
        <v>404614.1335</v>
      </c>
      <c r="X40" s="253">
        <f t="shared" si="21"/>
        <v>0.4046141335</v>
      </c>
      <c r="Y40" s="323">
        <f t="shared" si="22"/>
        <v>404614.1335</v>
      </c>
      <c r="Z40" s="253">
        <f t="shared" si="23"/>
        <v>0.4046141335</v>
      </c>
      <c r="AA40" s="309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</row>
    <row r="41" ht="19.5" customHeight="1">
      <c r="A41" s="271" t="s">
        <v>131</v>
      </c>
      <c r="B41" s="272">
        <v>38.400002</v>
      </c>
      <c r="C41" s="273">
        <v>38.880001</v>
      </c>
      <c r="D41" s="273">
        <v>33.09</v>
      </c>
      <c r="E41" s="273">
        <v>33.779999</v>
      </c>
      <c r="F41" s="273">
        <v>28.846529</v>
      </c>
      <c r="G41" s="273">
        <v>1.597517E9</v>
      </c>
      <c r="H41" s="273"/>
      <c r="I41" s="273">
        <f t="shared" ref="I41:N41" si="51">(I42/B42*B41)/B42*B41</f>
        <v>2.218033141</v>
      </c>
      <c r="J41" s="273">
        <f t="shared" si="51"/>
        <v>2.271892448</v>
      </c>
      <c r="K41" s="273">
        <f t="shared" si="51"/>
        <v>1.644361787</v>
      </c>
      <c r="L41" s="273">
        <f t="shared" si="51"/>
        <v>1.703402879</v>
      </c>
      <c r="M41" s="273">
        <f t="shared" si="51"/>
        <v>1.448171746</v>
      </c>
      <c r="N41" s="273">
        <f t="shared" si="51"/>
        <v>56548658.37</v>
      </c>
      <c r="O41" s="273"/>
      <c r="P41" s="249">
        <f t="shared" si="25"/>
        <v>196574.2574</v>
      </c>
      <c r="Q41" s="249">
        <f t="shared" ref="Q41:Q51" si="53">Q40*K41/K40</f>
        <v>71709.19365</v>
      </c>
      <c r="R41" s="249">
        <f t="shared" ref="R41:R51" si="54">R40</f>
        <v>96771.6264</v>
      </c>
      <c r="S41" s="249">
        <f t="shared" si="28"/>
        <v>0</v>
      </c>
      <c r="T41" s="277"/>
      <c r="U41" s="249">
        <f t="shared" si="18"/>
        <v>230502.7415</v>
      </c>
      <c r="V41" s="249">
        <f t="shared" si="19"/>
        <v>230502.7415</v>
      </c>
      <c r="W41" s="249">
        <f t="shared" si="20"/>
        <v>365055.0775</v>
      </c>
      <c r="X41" s="253">
        <f t="shared" si="21"/>
        <v>0.3650550775</v>
      </c>
      <c r="Y41" s="323">
        <f t="shared" si="22"/>
        <v>365055.0775</v>
      </c>
      <c r="Z41" s="253">
        <f t="shared" si="23"/>
        <v>0.3650550775</v>
      </c>
      <c r="AA41" s="309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</row>
    <row r="42" ht="19.5" customHeight="1">
      <c r="A42" s="271" t="s">
        <v>132</v>
      </c>
      <c r="B42" s="272">
        <v>34.150002</v>
      </c>
      <c r="C42" s="273">
        <v>39.189999</v>
      </c>
      <c r="D42" s="273">
        <v>34.09</v>
      </c>
      <c r="E42" s="273">
        <v>36.060001</v>
      </c>
      <c r="F42" s="273">
        <v>30.793545</v>
      </c>
      <c r="G42" s="273">
        <v>1.5516643E9</v>
      </c>
      <c r="H42" s="273"/>
      <c r="I42" s="273">
        <f t="shared" ref="I42:N42" si="52">(I43/B43*B42)/B43*B42</f>
        <v>1.754231899</v>
      </c>
      <c r="J42" s="273">
        <f t="shared" si="52"/>
        <v>2.30826538</v>
      </c>
      <c r="K42" s="273">
        <f t="shared" si="52"/>
        <v>1.745250792</v>
      </c>
      <c r="L42" s="273">
        <f t="shared" si="52"/>
        <v>1.94110747</v>
      </c>
      <c r="M42" s="273">
        <f t="shared" si="52"/>
        <v>1.650259798</v>
      </c>
      <c r="N42" s="273">
        <f t="shared" si="52"/>
        <v>53349071.49</v>
      </c>
      <c r="O42" s="273"/>
      <c r="P42" s="249">
        <f t="shared" si="25"/>
        <v>202514.8515</v>
      </c>
      <c r="Q42" s="249">
        <f t="shared" si="53"/>
        <v>76108.87582</v>
      </c>
      <c r="R42" s="249">
        <f t="shared" si="54"/>
        <v>96771.6264</v>
      </c>
      <c r="S42" s="249">
        <f t="shared" si="28"/>
        <v>0</v>
      </c>
      <c r="T42" s="277"/>
      <c r="U42" s="249">
        <f t="shared" si="18"/>
        <v>234661.1574</v>
      </c>
      <c r="V42" s="249">
        <f t="shared" si="19"/>
        <v>234661.1574</v>
      </c>
      <c r="W42" s="249">
        <f t="shared" si="20"/>
        <v>375395.3537</v>
      </c>
      <c r="X42" s="253">
        <f t="shared" si="21"/>
        <v>0.3753953537</v>
      </c>
      <c r="Y42" s="323">
        <f t="shared" si="22"/>
        <v>375395.3537</v>
      </c>
      <c r="Z42" s="253">
        <f t="shared" si="23"/>
        <v>0.3753953537</v>
      </c>
      <c r="AA42" s="309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</row>
    <row r="43" ht="19.5" customHeight="1">
      <c r="A43" s="271" t="s">
        <v>133</v>
      </c>
      <c r="B43" s="272">
        <v>35.799999</v>
      </c>
      <c r="C43" s="273">
        <v>36.900002</v>
      </c>
      <c r="D43" s="273">
        <v>30.559999</v>
      </c>
      <c r="E43" s="273">
        <v>31.73</v>
      </c>
      <c r="F43" s="273">
        <v>27.095928</v>
      </c>
      <c r="G43" s="273">
        <v>1.7583156E9</v>
      </c>
      <c r="H43" s="273"/>
      <c r="I43" s="273">
        <f t="shared" ref="I43:N43" si="55">(I44/B44*B43)/B44*B43</f>
        <v>1.92784257</v>
      </c>
      <c r="J43" s="273">
        <f t="shared" si="55"/>
        <v>2.046388151</v>
      </c>
      <c r="K43" s="273">
        <f t="shared" si="55"/>
        <v>1.402524682</v>
      </c>
      <c r="L43" s="273">
        <f t="shared" si="55"/>
        <v>1.502928279</v>
      </c>
      <c r="M43" s="273">
        <f t="shared" si="55"/>
        <v>1.277735621</v>
      </c>
      <c r="N43" s="273">
        <f t="shared" si="55"/>
        <v>68505428.52</v>
      </c>
      <c r="O43" s="273"/>
      <c r="P43" s="249">
        <f t="shared" si="25"/>
        <v>181544.5485</v>
      </c>
      <c r="Q43" s="249">
        <f t="shared" si="53"/>
        <v>61162.88691</v>
      </c>
      <c r="R43" s="249">
        <f t="shared" si="54"/>
        <v>96771.6264</v>
      </c>
      <c r="S43" s="249">
        <f t="shared" si="28"/>
        <v>0</v>
      </c>
      <c r="T43" s="277"/>
      <c r="U43" s="249">
        <f t="shared" si="18"/>
        <v>219981.9453</v>
      </c>
      <c r="V43" s="249">
        <f t="shared" si="19"/>
        <v>219981.9453</v>
      </c>
      <c r="W43" s="249">
        <f t="shared" si="20"/>
        <v>339479.0618</v>
      </c>
      <c r="X43" s="253">
        <f t="shared" si="21"/>
        <v>0.3394790618</v>
      </c>
      <c r="Y43" s="323">
        <f t="shared" si="22"/>
        <v>339479.0618</v>
      </c>
      <c r="Z43" s="253">
        <f t="shared" si="23"/>
        <v>0.3394790618</v>
      </c>
      <c r="AA43" s="309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</row>
    <row r="44" ht="19.5" customHeight="1">
      <c r="A44" s="271" t="s">
        <v>134</v>
      </c>
      <c r="B44" s="272">
        <v>31.67</v>
      </c>
      <c r="C44" s="273">
        <v>33.630001</v>
      </c>
      <c r="D44" s="273">
        <v>28.42</v>
      </c>
      <c r="E44" s="273">
        <v>30.040001</v>
      </c>
      <c r="F44" s="273">
        <v>25.652744</v>
      </c>
      <c r="G44" s="273">
        <v>2.0957427E9</v>
      </c>
      <c r="H44" s="273"/>
      <c r="I44" s="273">
        <f t="shared" ref="I44:N44" si="56">(I45/B45*B44)/B45*B44</f>
        <v>1.508695739</v>
      </c>
      <c r="J44" s="273">
        <f t="shared" si="56"/>
        <v>1.699765435</v>
      </c>
      <c r="K44" s="273">
        <f t="shared" si="56"/>
        <v>1.212975387</v>
      </c>
      <c r="L44" s="273">
        <f t="shared" si="56"/>
        <v>1.347094298</v>
      </c>
      <c r="M44" s="273">
        <f t="shared" si="56"/>
        <v>1.145250783</v>
      </c>
      <c r="N44" s="273">
        <f t="shared" si="56"/>
        <v>97321154.67</v>
      </c>
      <c r="O44" s="273"/>
      <c r="P44" s="249">
        <f t="shared" si="25"/>
        <v>168831.6832</v>
      </c>
      <c r="Q44" s="249">
        <f t="shared" si="53"/>
        <v>52896.80631</v>
      </c>
      <c r="R44" s="249">
        <f t="shared" si="54"/>
        <v>96771.6264</v>
      </c>
      <c r="S44" s="249">
        <f t="shared" si="28"/>
        <v>0</v>
      </c>
      <c r="T44" s="277"/>
      <c r="U44" s="249">
        <f t="shared" si="18"/>
        <v>211082.9396</v>
      </c>
      <c r="V44" s="249">
        <f t="shared" si="19"/>
        <v>211082.9396</v>
      </c>
      <c r="W44" s="249">
        <f t="shared" si="20"/>
        <v>318500.1159</v>
      </c>
      <c r="X44" s="253">
        <f t="shared" si="21"/>
        <v>0.3185001159</v>
      </c>
      <c r="Y44" s="323">
        <f t="shared" si="22"/>
        <v>318500.1159</v>
      </c>
      <c r="Z44" s="253">
        <f t="shared" si="23"/>
        <v>0.3185001159</v>
      </c>
      <c r="AA44" s="309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</row>
    <row r="45" ht="19.5" customHeight="1">
      <c r="A45" s="271" t="s">
        <v>135</v>
      </c>
      <c r="B45" s="272">
        <v>30.0</v>
      </c>
      <c r="C45" s="273">
        <v>30.25</v>
      </c>
      <c r="D45" s="273">
        <v>24.389999</v>
      </c>
      <c r="E45" s="273">
        <v>26.1</v>
      </c>
      <c r="F45" s="273">
        <v>22.288183</v>
      </c>
      <c r="G45" s="273">
        <v>2.2629351E9</v>
      </c>
      <c r="H45" s="273"/>
      <c r="I45" s="273">
        <f t="shared" ref="I45:N45" si="57">(I46/B46*B45)/B46*B45</f>
        <v>1.353779853</v>
      </c>
      <c r="J45" s="273">
        <f t="shared" si="57"/>
        <v>1.375263735</v>
      </c>
      <c r="K45" s="273">
        <f t="shared" si="57"/>
        <v>0.893361858</v>
      </c>
      <c r="L45" s="273">
        <f t="shared" si="57"/>
        <v>1.016902059</v>
      </c>
      <c r="M45" s="273">
        <f t="shared" si="57"/>
        <v>0.8645343885</v>
      </c>
      <c r="N45" s="273">
        <f t="shared" si="57"/>
        <v>113468555.5</v>
      </c>
      <c r="O45" s="273"/>
      <c r="P45" s="249">
        <f t="shared" si="25"/>
        <v>144891.0832</v>
      </c>
      <c r="Q45" s="249">
        <f t="shared" si="53"/>
        <v>38958.73706</v>
      </c>
      <c r="R45" s="249">
        <f t="shared" si="54"/>
        <v>96771.6264</v>
      </c>
      <c r="S45" s="249">
        <f t="shared" si="28"/>
        <v>0</v>
      </c>
      <c r="T45" s="277"/>
      <c r="U45" s="249">
        <f t="shared" si="18"/>
        <v>194324.5196</v>
      </c>
      <c r="V45" s="249">
        <f t="shared" si="19"/>
        <v>194324.5196</v>
      </c>
      <c r="W45" s="249">
        <f t="shared" si="20"/>
        <v>280621.4466</v>
      </c>
      <c r="X45" s="253">
        <f t="shared" si="21"/>
        <v>0.2806214466</v>
      </c>
      <c r="Y45" s="323">
        <f t="shared" si="22"/>
        <v>280621.4466</v>
      </c>
      <c r="Z45" s="253">
        <f t="shared" si="23"/>
        <v>0.2806214466</v>
      </c>
      <c r="AA45" s="309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</row>
    <row r="46" ht="19.5" customHeight="1">
      <c r="A46" s="271" t="s">
        <v>136</v>
      </c>
      <c r="B46" s="272">
        <v>25.969999</v>
      </c>
      <c r="C46" s="273">
        <v>26.549999</v>
      </c>
      <c r="D46" s="273">
        <v>21.639999</v>
      </c>
      <c r="E46" s="273">
        <v>23.85</v>
      </c>
      <c r="F46" s="273">
        <v>20.366776</v>
      </c>
      <c r="G46" s="273">
        <v>2.6680491E9</v>
      </c>
      <c r="H46" s="273"/>
      <c r="I46" s="273">
        <f t="shared" ref="I46:N46" si="58">(I47/B47*B46)/B47*B46</f>
        <v>1.014493813</v>
      </c>
      <c r="J46" s="273">
        <f t="shared" si="58"/>
        <v>1.059410447</v>
      </c>
      <c r="K46" s="273">
        <f t="shared" si="58"/>
        <v>0.7032638828</v>
      </c>
      <c r="L46" s="273">
        <f t="shared" si="58"/>
        <v>0.8491313569</v>
      </c>
      <c r="M46" s="273">
        <f t="shared" si="58"/>
        <v>0.7219007896</v>
      </c>
      <c r="N46" s="273">
        <f t="shared" si="58"/>
        <v>157731692.7</v>
      </c>
      <c r="O46" s="273"/>
      <c r="P46" s="249">
        <f t="shared" si="25"/>
        <v>128554.4495</v>
      </c>
      <c r="Q46" s="249">
        <f t="shared" si="53"/>
        <v>30668.72896</v>
      </c>
      <c r="R46" s="249">
        <f t="shared" si="54"/>
        <v>96771.6264</v>
      </c>
      <c r="S46" s="249">
        <f t="shared" si="28"/>
        <v>0</v>
      </c>
      <c r="T46" s="277"/>
      <c r="U46" s="249">
        <f t="shared" si="18"/>
        <v>182888.876</v>
      </c>
      <c r="V46" s="249">
        <f t="shared" si="19"/>
        <v>182888.876</v>
      </c>
      <c r="W46" s="249">
        <f t="shared" si="20"/>
        <v>255994.8049</v>
      </c>
      <c r="X46" s="253">
        <f t="shared" si="21"/>
        <v>0.2559948049</v>
      </c>
      <c r="Y46" s="323">
        <f t="shared" si="22"/>
        <v>255994.8049</v>
      </c>
      <c r="Z46" s="253">
        <f t="shared" si="23"/>
        <v>0.2559948049</v>
      </c>
      <c r="AA46" s="309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</row>
    <row r="47" ht="19.5" customHeight="1">
      <c r="A47" s="271" t="s">
        <v>137</v>
      </c>
      <c r="B47" s="272">
        <v>23.74</v>
      </c>
      <c r="C47" s="273">
        <v>26.209999</v>
      </c>
      <c r="D47" s="273">
        <v>21.299999</v>
      </c>
      <c r="E47" s="273">
        <v>23.49</v>
      </c>
      <c r="F47" s="273">
        <v>20.059364</v>
      </c>
      <c r="G47" s="273">
        <v>2.0438102E9</v>
      </c>
      <c r="H47" s="273"/>
      <c r="I47" s="273">
        <f t="shared" ref="I47:N47" si="59">(I48/B48*B47)/B48*B47</f>
        <v>0.8477483756</v>
      </c>
      <c r="J47" s="273">
        <f t="shared" si="59"/>
        <v>1.032450507</v>
      </c>
      <c r="K47" s="273">
        <f t="shared" si="59"/>
        <v>0.6813386215</v>
      </c>
      <c r="L47" s="273">
        <f t="shared" si="59"/>
        <v>0.823690668</v>
      </c>
      <c r="M47" s="273">
        <f t="shared" si="59"/>
        <v>0.7002728058</v>
      </c>
      <c r="N47" s="273">
        <f t="shared" si="59"/>
        <v>92557678.51</v>
      </c>
      <c r="O47" s="273"/>
      <c r="P47" s="249">
        <f t="shared" si="25"/>
        <v>126534.6475</v>
      </c>
      <c r="Q47" s="249">
        <f t="shared" si="53"/>
        <v>29712.5873</v>
      </c>
      <c r="R47" s="249">
        <f t="shared" si="54"/>
        <v>96771.6264</v>
      </c>
      <c r="S47" s="249">
        <f t="shared" si="28"/>
        <v>0</v>
      </c>
      <c r="T47" s="277"/>
      <c r="U47" s="249">
        <f t="shared" si="18"/>
        <v>181475.0146</v>
      </c>
      <c r="V47" s="249">
        <f t="shared" si="19"/>
        <v>181475.0146</v>
      </c>
      <c r="W47" s="249">
        <f t="shared" si="20"/>
        <v>253018.8612</v>
      </c>
      <c r="X47" s="253">
        <f t="shared" si="21"/>
        <v>0.2530188612</v>
      </c>
      <c r="Y47" s="323">
        <f t="shared" si="22"/>
        <v>253018.8612</v>
      </c>
      <c r="Z47" s="253">
        <f t="shared" si="23"/>
        <v>0.2530188612</v>
      </c>
      <c r="AA47" s="309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</row>
    <row r="48" ht="19.5" customHeight="1">
      <c r="A48" s="271" t="s">
        <v>138</v>
      </c>
      <c r="B48" s="272">
        <v>23.059999</v>
      </c>
      <c r="C48" s="273">
        <v>24.35</v>
      </c>
      <c r="D48" s="273">
        <v>20.49</v>
      </c>
      <c r="E48" s="273">
        <v>20.719999</v>
      </c>
      <c r="F48" s="273">
        <v>17.693911</v>
      </c>
      <c r="G48" s="273">
        <v>1.6690474E9</v>
      </c>
      <c r="H48" s="273"/>
      <c r="I48" s="273">
        <f t="shared" ref="I48:N48" si="60">(I49/B49*B48)/B49*B48</f>
        <v>0.7998786506</v>
      </c>
      <c r="J48" s="273">
        <f t="shared" si="60"/>
        <v>0.8911137895</v>
      </c>
      <c r="K48" s="273">
        <f t="shared" si="60"/>
        <v>0.6305038723</v>
      </c>
      <c r="L48" s="273">
        <f t="shared" si="60"/>
        <v>0.6408812597</v>
      </c>
      <c r="M48" s="273">
        <f t="shared" si="60"/>
        <v>0.5448545976</v>
      </c>
      <c r="N48" s="273">
        <f t="shared" si="60"/>
        <v>61726076.1</v>
      </c>
      <c r="O48" s="273"/>
      <c r="P48" s="249">
        <f t="shared" si="25"/>
        <v>121722.7723</v>
      </c>
      <c r="Q48" s="249">
        <f t="shared" si="53"/>
        <v>27495.72791</v>
      </c>
      <c r="R48" s="249">
        <f t="shared" si="54"/>
        <v>96771.6264</v>
      </c>
      <c r="S48" s="249">
        <f t="shared" si="28"/>
        <v>0</v>
      </c>
      <c r="T48" s="277"/>
      <c r="U48" s="249">
        <f t="shared" si="18"/>
        <v>178106.7019</v>
      </c>
      <c r="V48" s="249">
        <f t="shared" si="19"/>
        <v>178106.7019</v>
      </c>
      <c r="W48" s="249">
        <f t="shared" si="20"/>
        <v>245990.1266</v>
      </c>
      <c r="X48" s="253">
        <f t="shared" si="21"/>
        <v>0.2459901266</v>
      </c>
      <c r="Y48" s="323">
        <f t="shared" si="22"/>
        <v>245990.1266</v>
      </c>
      <c r="Z48" s="253">
        <f t="shared" si="23"/>
        <v>0.2459901266</v>
      </c>
      <c r="AA48" s="309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</row>
    <row r="49" ht="19.5" customHeight="1">
      <c r="A49" s="271" t="s">
        <v>139</v>
      </c>
      <c r="B49" s="272">
        <v>20.91</v>
      </c>
      <c r="C49" s="273">
        <v>25.040001</v>
      </c>
      <c r="D49" s="273">
        <v>19.76</v>
      </c>
      <c r="E49" s="273">
        <v>24.549999</v>
      </c>
      <c r="F49" s="273">
        <v>20.96455</v>
      </c>
      <c r="G49" s="273">
        <v>2.1291501E9</v>
      </c>
      <c r="H49" s="273"/>
      <c r="I49" s="273">
        <f t="shared" ref="I49:N49" si="61">(I50/B50*B49)/B50*B49</f>
        <v>0.6576784364</v>
      </c>
      <c r="J49" s="273">
        <f t="shared" si="61"/>
        <v>0.9423319513</v>
      </c>
      <c r="K49" s="273">
        <f t="shared" si="61"/>
        <v>0.5863780729</v>
      </c>
      <c r="L49" s="273">
        <f t="shared" si="61"/>
        <v>0.8997069383</v>
      </c>
      <c r="M49" s="273">
        <f t="shared" si="61"/>
        <v>0.7648988934</v>
      </c>
      <c r="N49" s="273">
        <f t="shared" si="61"/>
        <v>100448599.8</v>
      </c>
      <c r="O49" s="273"/>
      <c r="P49" s="249">
        <f t="shared" si="25"/>
        <v>117386.1386</v>
      </c>
      <c r="Q49" s="249">
        <f t="shared" si="53"/>
        <v>25571.44001</v>
      </c>
      <c r="R49" s="249">
        <f t="shared" si="54"/>
        <v>96771.6264</v>
      </c>
      <c r="S49" s="249">
        <f t="shared" si="28"/>
        <v>0</v>
      </c>
      <c r="T49" s="277"/>
      <c r="U49" s="249">
        <f t="shared" si="18"/>
        <v>175071.0584</v>
      </c>
      <c r="V49" s="249">
        <f t="shared" si="19"/>
        <v>175071.0584</v>
      </c>
      <c r="W49" s="249">
        <f t="shared" si="20"/>
        <v>239729.205</v>
      </c>
      <c r="X49" s="253">
        <f t="shared" si="21"/>
        <v>0.239729205</v>
      </c>
      <c r="Y49" s="323">
        <f t="shared" si="22"/>
        <v>239729.205</v>
      </c>
      <c r="Z49" s="253">
        <f t="shared" si="23"/>
        <v>0.239729205</v>
      </c>
      <c r="AA49" s="309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</row>
    <row r="50" ht="19.5" customHeight="1">
      <c r="A50" s="271" t="s">
        <v>140</v>
      </c>
      <c r="B50" s="272">
        <v>24.370001</v>
      </c>
      <c r="C50" s="273">
        <v>28.290001</v>
      </c>
      <c r="D50" s="273">
        <v>24.139999</v>
      </c>
      <c r="E50" s="273">
        <v>27.719999</v>
      </c>
      <c r="F50" s="273">
        <v>23.671577</v>
      </c>
      <c r="G50" s="273">
        <v>1.6699547E9</v>
      </c>
      <c r="H50" s="273"/>
      <c r="I50" s="273">
        <f t="shared" ref="I50:N50" si="62">(I51/B51*B50)/B51*B50</f>
        <v>0.893339693</v>
      </c>
      <c r="J50" s="273">
        <f t="shared" si="62"/>
        <v>1.202821434</v>
      </c>
      <c r="K50" s="273">
        <f t="shared" si="62"/>
        <v>0.8751416168</v>
      </c>
      <c r="L50" s="273">
        <f t="shared" si="62"/>
        <v>1.147055767</v>
      </c>
      <c r="M50" s="273">
        <f t="shared" si="62"/>
        <v>0.9751857044</v>
      </c>
      <c r="N50" s="273">
        <f t="shared" si="62"/>
        <v>61793203.37</v>
      </c>
      <c r="O50" s="273"/>
      <c r="P50" s="249">
        <f t="shared" si="25"/>
        <v>143405.9347</v>
      </c>
      <c r="Q50" s="249">
        <f t="shared" si="53"/>
        <v>38164.16811</v>
      </c>
      <c r="R50" s="249">
        <f t="shared" si="54"/>
        <v>96771.6264</v>
      </c>
      <c r="S50" s="249">
        <f t="shared" si="28"/>
        <v>0</v>
      </c>
      <c r="T50" s="277"/>
      <c r="U50" s="249">
        <f t="shared" si="18"/>
        <v>193284.9156</v>
      </c>
      <c r="V50" s="249">
        <f t="shared" si="19"/>
        <v>193284.9156</v>
      </c>
      <c r="W50" s="249">
        <f t="shared" si="20"/>
        <v>278341.7292</v>
      </c>
      <c r="X50" s="253">
        <f t="shared" si="21"/>
        <v>0.2783417292</v>
      </c>
      <c r="Y50" s="323">
        <f t="shared" si="22"/>
        <v>278341.7292</v>
      </c>
      <c r="Z50" s="253">
        <f t="shared" si="23"/>
        <v>0.2783417292</v>
      </c>
      <c r="AA50" s="309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</row>
    <row r="51" ht="19.5" customHeight="1">
      <c r="A51" s="271" t="s">
        <v>141</v>
      </c>
      <c r="B51" s="326">
        <v>28.42</v>
      </c>
      <c r="C51" s="327">
        <v>28.790001</v>
      </c>
      <c r="D51" s="327">
        <v>24.280001</v>
      </c>
      <c r="E51" s="327">
        <v>24.370001</v>
      </c>
      <c r="F51" s="327">
        <v>20.810835</v>
      </c>
      <c r="G51" s="327">
        <v>1.3970558E9</v>
      </c>
      <c r="H51" s="327"/>
      <c r="I51" s="327">
        <f t="shared" ref="I51:N51" si="63">(I52/B52*B51)/B52*B51</f>
        <v>1.214936793</v>
      </c>
      <c r="J51" s="327">
        <f t="shared" si="63"/>
        <v>1.24571471</v>
      </c>
      <c r="K51" s="327">
        <f t="shared" si="63"/>
        <v>0.8853219705</v>
      </c>
      <c r="L51" s="327">
        <f t="shared" si="63"/>
        <v>0.886562191</v>
      </c>
      <c r="M51" s="327">
        <f t="shared" si="63"/>
        <v>0.7537233241</v>
      </c>
      <c r="N51" s="327">
        <f t="shared" si="63"/>
        <v>43247283.59</v>
      </c>
      <c r="O51" s="327"/>
      <c r="P51" s="249">
        <f t="shared" si="25"/>
        <v>144237.6297</v>
      </c>
      <c r="Q51" s="249">
        <f t="shared" si="53"/>
        <v>38608.12452</v>
      </c>
      <c r="R51" s="249">
        <f t="shared" si="54"/>
        <v>96771.6264</v>
      </c>
      <c r="S51" s="249">
        <f t="shared" si="28"/>
        <v>0</v>
      </c>
      <c r="T51" s="328">
        <f>(P51-P39)/P39</f>
        <v>-0.3683662427</v>
      </c>
      <c r="U51" s="249">
        <f t="shared" si="18"/>
        <v>193867.1021</v>
      </c>
      <c r="V51" s="249">
        <f t="shared" si="19"/>
        <v>193867.1021</v>
      </c>
      <c r="W51" s="249">
        <f t="shared" si="20"/>
        <v>279617.3806</v>
      </c>
      <c r="X51" s="253">
        <f t="shared" si="21"/>
        <v>0.2796173806</v>
      </c>
      <c r="Y51" s="323">
        <f t="shared" si="22"/>
        <v>279617.3806</v>
      </c>
      <c r="Z51" s="253">
        <f t="shared" si="23"/>
        <v>0.2796173806</v>
      </c>
      <c r="AA51" s="309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</row>
    <row r="52" ht="19.5" customHeight="1">
      <c r="A52" s="271" t="s">
        <v>142</v>
      </c>
      <c r="B52" s="272">
        <v>24.719999</v>
      </c>
      <c r="C52" s="273">
        <v>27.469999</v>
      </c>
      <c r="D52" s="273">
        <v>24.01</v>
      </c>
      <c r="E52" s="273">
        <v>24.440001</v>
      </c>
      <c r="F52" s="273">
        <v>20.870619</v>
      </c>
      <c r="G52" s="273">
        <v>1.513988E9</v>
      </c>
      <c r="H52" s="273"/>
      <c r="I52" s="273">
        <f t="shared" ref="I52:N52" si="64">(I53/B53*B52)/B53*B52</f>
        <v>0.9191839548</v>
      </c>
      <c r="J52" s="273">
        <f t="shared" si="64"/>
        <v>1.134103055</v>
      </c>
      <c r="K52" s="273">
        <f t="shared" si="64"/>
        <v>0.8657413509</v>
      </c>
      <c r="L52" s="273">
        <f t="shared" si="64"/>
        <v>0.8916625997</v>
      </c>
      <c r="M52" s="273">
        <f t="shared" si="64"/>
        <v>0.758060038</v>
      </c>
      <c r="N52" s="273">
        <f t="shared" si="64"/>
        <v>50789763.98</v>
      </c>
      <c r="O52" s="273"/>
      <c r="P52" s="249">
        <f t="shared" si="25"/>
        <v>142633.6634</v>
      </c>
      <c r="Q52" s="249">
        <f>((Q51+R51)/2)*K52/K51</f>
        <v>66192.78204</v>
      </c>
      <c r="R52" s="249">
        <f>(Q51+R51)/2</f>
        <v>67689.87546</v>
      </c>
      <c r="S52" s="249">
        <f t="shared" si="28"/>
        <v>0</v>
      </c>
      <c r="T52" s="277"/>
      <c r="U52" s="249">
        <f t="shared" si="18"/>
        <v>164825.8448</v>
      </c>
      <c r="V52" s="249">
        <f t="shared" si="19"/>
        <v>164825.8448</v>
      </c>
      <c r="W52" s="249">
        <f t="shared" si="20"/>
        <v>276516.3209</v>
      </c>
      <c r="X52" s="253">
        <f t="shared" si="21"/>
        <v>0.2765163209</v>
      </c>
      <c r="Y52" s="323">
        <f t="shared" si="22"/>
        <v>276516.3209</v>
      </c>
      <c r="Z52" s="253">
        <f t="shared" si="23"/>
        <v>0.2765163209</v>
      </c>
      <c r="AA52" s="309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</row>
    <row r="53" ht="19.5" customHeight="1">
      <c r="A53" s="271" t="s">
        <v>143</v>
      </c>
      <c r="B53" s="272">
        <v>24.52</v>
      </c>
      <c r="C53" s="273">
        <v>25.370001</v>
      </c>
      <c r="D53" s="273">
        <v>23.32</v>
      </c>
      <c r="E53" s="273">
        <v>25.16</v>
      </c>
      <c r="F53" s="273">
        <v>21.485462</v>
      </c>
      <c r="G53" s="273">
        <v>1.2766225E9</v>
      </c>
      <c r="H53" s="273"/>
      <c r="I53" s="273">
        <f t="shared" ref="I53:N53" si="65">(I54/B54*B53)/B54*B53</f>
        <v>0.9043706692</v>
      </c>
      <c r="J53" s="273">
        <f t="shared" si="65"/>
        <v>0.9673334411</v>
      </c>
      <c r="K53" s="273">
        <f t="shared" si="65"/>
        <v>0.8166969497</v>
      </c>
      <c r="L53" s="273">
        <f t="shared" si="65"/>
        <v>0.944972969</v>
      </c>
      <c r="M53" s="273">
        <f t="shared" si="65"/>
        <v>0.8033824429</v>
      </c>
      <c r="N53" s="273">
        <f t="shared" si="65"/>
        <v>36112397.13</v>
      </c>
      <c r="O53" s="273"/>
      <c r="P53" s="249">
        <f t="shared" si="25"/>
        <v>138534.6535</v>
      </c>
      <c r="Q53" s="249">
        <f t="shared" ref="Q53:Q63" si="67">Q52*K53/K52</f>
        <v>62442.94919</v>
      </c>
      <c r="R53" s="249">
        <f t="shared" ref="R53:R63" si="68">R52</f>
        <v>67689.87546</v>
      </c>
      <c r="S53" s="249">
        <f t="shared" si="28"/>
        <v>0</v>
      </c>
      <c r="T53" s="277"/>
      <c r="U53" s="249">
        <f t="shared" si="18"/>
        <v>161956.5379</v>
      </c>
      <c r="V53" s="249">
        <f t="shared" si="19"/>
        <v>161956.5379</v>
      </c>
      <c r="W53" s="249">
        <f t="shared" si="20"/>
        <v>268667.4781</v>
      </c>
      <c r="X53" s="253">
        <f t="shared" si="21"/>
        <v>0.2686674781</v>
      </c>
      <c r="Y53" s="323">
        <f t="shared" si="22"/>
        <v>268667.4781</v>
      </c>
      <c r="Z53" s="253">
        <f t="shared" si="23"/>
        <v>0.2686674781</v>
      </c>
      <c r="AA53" s="309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</row>
    <row r="54" ht="19.5" customHeight="1">
      <c r="A54" s="271" t="s">
        <v>144</v>
      </c>
      <c r="B54" s="272">
        <v>25.27</v>
      </c>
      <c r="C54" s="273">
        <v>27.379999</v>
      </c>
      <c r="D54" s="273">
        <v>23.540001</v>
      </c>
      <c r="E54" s="273">
        <v>25.25</v>
      </c>
      <c r="F54" s="273">
        <v>21.562315</v>
      </c>
      <c r="G54" s="273">
        <v>1.6707162E9</v>
      </c>
      <c r="H54" s="273"/>
      <c r="I54" s="273">
        <f t="shared" ref="I54:N54" si="66">(I55/B55*B54)/B55*B54</f>
        <v>0.9605412515</v>
      </c>
      <c r="J54" s="273">
        <f t="shared" si="66"/>
        <v>1.126683901</v>
      </c>
      <c r="K54" s="273">
        <f t="shared" si="66"/>
        <v>0.8321790826</v>
      </c>
      <c r="L54" s="273">
        <f t="shared" si="66"/>
        <v>0.9517455985</v>
      </c>
      <c r="M54" s="273">
        <f t="shared" si="66"/>
        <v>0.8091400828</v>
      </c>
      <c r="N54" s="273">
        <f t="shared" si="66"/>
        <v>61849571.67</v>
      </c>
      <c r="O54" s="273"/>
      <c r="P54" s="249">
        <f t="shared" si="25"/>
        <v>139841.5901</v>
      </c>
      <c r="Q54" s="249">
        <f t="shared" si="67"/>
        <v>63626.68085</v>
      </c>
      <c r="R54" s="249">
        <f t="shared" si="68"/>
        <v>67689.87546</v>
      </c>
      <c r="S54" s="249">
        <f t="shared" si="28"/>
        <v>0</v>
      </c>
      <c r="T54" s="277"/>
      <c r="U54" s="249">
        <f t="shared" si="18"/>
        <v>162871.3935</v>
      </c>
      <c r="V54" s="249">
        <f t="shared" si="19"/>
        <v>162871.3935</v>
      </c>
      <c r="W54" s="249">
        <f t="shared" si="20"/>
        <v>271158.1464</v>
      </c>
      <c r="X54" s="253">
        <f t="shared" si="21"/>
        <v>0.2711581464</v>
      </c>
      <c r="Y54" s="323">
        <f t="shared" si="22"/>
        <v>271158.1464</v>
      </c>
      <c r="Z54" s="253">
        <f t="shared" si="23"/>
        <v>0.2711581464</v>
      </c>
      <c r="AA54" s="309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</row>
    <row r="55" ht="19.5" customHeight="1">
      <c r="A55" s="271" t="s">
        <v>145</v>
      </c>
      <c r="B55" s="272">
        <v>25.440001</v>
      </c>
      <c r="C55" s="273">
        <v>28.059999</v>
      </c>
      <c r="D55" s="273">
        <v>25.25</v>
      </c>
      <c r="E55" s="273">
        <v>27.450001</v>
      </c>
      <c r="F55" s="273">
        <v>23.44101</v>
      </c>
      <c r="G55" s="273">
        <v>1.4116208E9</v>
      </c>
      <c r="H55" s="273"/>
      <c r="I55" s="273">
        <f t="shared" ref="I55:N55" si="69">(I56/B56*B55)/B56*B55</f>
        <v>0.9735085836</v>
      </c>
      <c r="J55" s="273">
        <f t="shared" si="69"/>
        <v>1.183342699</v>
      </c>
      <c r="K55" s="273">
        <f t="shared" si="69"/>
        <v>0.9574731549</v>
      </c>
      <c r="L55" s="273">
        <f t="shared" si="69"/>
        <v>1.124819512</v>
      </c>
      <c r="M55" s="273">
        <f t="shared" si="69"/>
        <v>0.9562811239</v>
      </c>
      <c r="N55" s="273">
        <f t="shared" si="69"/>
        <v>44153732.97</v>
      </c>
      <c r="O55" s="273"/>
      <c r="P55" s="249">
        <f t="shared" si="25"/>
        <v>150000</v>
      </c>
      <c r="Q55" s="249">
        <f t="shared" si="67"/>
        <v>73206.40487</v>
      </c>
      <c r="R55" s="249">
        <f t="shared" si="68"/>
        <v>67689.87546</v>
      </c>
      <c r="S55" s="249">
        <f t="shared" si="28"/>
        <v>0</v>
      </c>
      <c r="T55" s="277"/>
      <c r="U55" s="249">
        <f t="shared" si="18"/>
        <v>169982.2804</v>
      </c>
      <c r="V55" s="249">
        <f t="shared" si="19"/>
        <v>169982.2804</v>
      </c>
      <c r="W55" s="249">
        <f t="shared" si="20"/>
        <v>290896.2803</v>
      </c>
      <c r="X55" s="253">
        <f t="shared" si="21"/>
        <v>0.2908962803</v>
      </c>
      <c r="Y55" s="323">
        <f t="shared" si="22"/>
        <v>290896.2803</v>
      </c>
      <c r="Z55" s="253">
        <f t="shared" si="23"/>
        <v>0.2908962803</v>
      </c>
      <c r="AA55" s="309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</row>
    <row r="56" ht="19.5" customHeight="1">
      <c r="A56" s="271" t="s">
        <v>146</v>
      </c>
      <c r="B56" s="272">
        <v>27.440001</v>
      </c>
      <c r="C56" s="273">
        <v>29.870001</v>
      </c>
      <c r="D56" s="273">
        <v>27.190001</v>
      </c>
      <c r="E56" s="273">
        <v>29.790001</v>
      </c>
      <c r="F56" s="273">
        <v>25.439266</v>
      </c>
      <c r="G56" s="273">
        <v>1.5257083E9</v>
      </c>
      <c r="H56" s="273"/>
      <c r="I56" s="273">
        <f t="shared" ref="I56:N56" si="70">(I57/B57*B56)/B57*B56</f>
        <v>1.132592764</v>
      </c>
      <c r="J56" s="273">
        <f t="shared" si="70"/>
        <v>1.340928766</v>
      </c>
      <c r="K56" s="273">
        <f t="shared" si="70"/>
        <v>1.110253852</v>
      </c>
      <c r="L56" s="273">
        <f t="shared" si="70"/>
        <v>1.324765921</v>
      </c>
      <c r="M56" s="273">
        <f t="shared" si="70"/>
        <v>1.12626891</v>
      </c>
      <c r="N56" s="273">
        <f t="shared" si="70"/>
        <v>51579169.67</v>
      </c>
      <c r="O56" s="273"/>
      <c r="P56" s="249">
        <f t="shared" si="25"/>
        <v>161524.7584</v>
      </c>
      <c r="Q56" s="249">
        <f t="shared" si="67"/>
        <v>84887.699</v>
      </c>
      <c r="R56" s="249">
        <f t="shared" si="68"/>
        <v>67689.87546</v>
      </c>
      <c r="S56" s="249">
        <f t="shared" si="28"/>
        <v>0</v>
      </c>
      <c r="T56" s="277"/>
      <c r="U56" s="249">
        <f t="shared" si="18"/>
        <v>178049.6113</v>
      </c>
      <c r="V56" s="249">
        <f t="shared" si="19"/>
        <v>178049.6113</v>
      </c>
      <c r="W56" s="249">
        <f t="shared" si="20"/>
        <v>314102.3329</v>
      </c>
      <c r="X56" s="253">
        <f t="shared" si="21"/>
        <v>0.3141023329</v>
      </c>
      <c r="Y56" s="323">
        <f t="shared" si="22"/>
        <v>314102.3329</v>
      </c>
      <c r="Z56" s="253">
        <f t="shared" si="23"/>
        <v>0.3141023329</v>
      </c>
      <c r="AA56" s="309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</row>
    <row r="57" ht="19.5" customHeight="1">
      <c r="A57" s="271" t="s">
        <v>147</v>
      </c>
      <c r="B57" s="272">
        <v>30.08</v>
      </c>
      <c r="C57" s="273">
        <v>31.469999</v>
      </c>
      <c r="D57" s="273">
        <v>29.309999</v>
      </c>
      <c r="E57" s="273">
        <v>29.950001</v>
      </c>
      <c r="F57" s="273">
        <v>25.575897</v>
      </c>
      <c r="G57" s="273">
        <v>1.7997557E9</v>
      </c>
      <c r="H57" s="273"/>
      <c r="I57" s="273">
        <f t="shared" ref="I57:N57" si="71">(I58/B58*B57)/B58*B57</f>
        <v>1.361009639</v>
      </c>
      <c r="J57" s="273">
        <f t="shared" si="71"/>
        <v>1.488430947</v>
      </c>
      <c r="K57" s="273">
        <f t="shared" si="71"/>
        <v>1.290135865</v>
      </c>
      <c r="L57" s="273">
        <f t="shared" si="71"/>
        <v>1.339034586</v>
      </c>
      <c r="M57" s="273">
        <f t="shared" si="71"/>
        <v>1.138399487</v>
      </c>
      <c r="N57" s="273">
        <f t="shared" si="71"/>
        <v>71772561.19</v>
      </c>
      <c r="O57" s="273"/>
      <c r="P57" s="249">
        <f t="shared" si="25"/>
        <v>174118.8059</v>
      </c>
      <c r="Q57" s="249">
        <f t="shared" si="67"/>
        <v>98641.10342</v>
      </c>
      <c r="R57" s="249">
        <f t="shared" si="68"/>
        <v>67689.87546</v>
      </c>
      <c r="S57" s="249">
        <f t="shared" si="28"/>
        <v>0</v>
      </c>
      <c r="T57" s="277"/>
      <c r="U57" s="249">
        <f t="shared" si="18"/>
        <v>186865.4446</v>
      </c>
      <c r="V57" s="249">
        <f t="shared" si="19"/>
        <v>186865.4446</v>
      </c>
      <c r="W57" s="249">
        <f t="shared" si="20"/>
        <v>340449.7848</v>
      </c>
      <c r="X57" s="253">
        <f t="shared" si="21"/>
        <v>0.3404497848</v>
      </c>
      <c r="Y57" s="323">
        <f t="shared" si="22"/>
        <v>340449.7848</v>
      </c>
      <c r="Z57" s="253">
        <f t="shared" si="23"/>
        <v>0.3404497848</v>
      </c>
      <c r="AA57" s="309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</row>
    <row r="58" ht="19.5" customHeight="1">
      <c r="A58" s="271" t="s">
        <v>148</v>
      </c>
      <c r="B58" s="272">
        <v>29.700001</v>
      </c>
      <c r="C58" s="273">
        <v>32.75</v>
      </c>
      <c r="D58" s="273">
        <v>29.26</v>
      </c>
      <c r="E58" s="273">
        <v>31.799999</v>
      </c>
      <c r="F58" s="273">
        <v>27.155716</v>
      </c>
      <c r="G58" s="273">
        <v>1.8215102E9</v>
      </c>
      <c r="H58" s="273"/>
      <c r="I58" s="273">
        <f t="shared" ref="I58:N58" si="72">(I59/B59*B58)/B59*B58</f>
        <v>1.326839723</v>
      </c>
      <c r="J58" s="273">
        <f t="shared" si="72"/>
        <v>1.611973291</v>
      </c>
      <c r="K58" s="273">
        <f t="shared" si="72"/>
        <v>1.285738016</v>
      </c>
      <c r="L58" s="273">
        <f t="shared" si="72"/>
        <v>1.509566762</v>
      </c>
      <c r="M58" s="273">
        <f t="shared" si="72"/>
        <v>1.283380568</v>
      </c>
      <c r="N58" s="273">
        <f t="shared" si="72"/>
        <v>73518145.58</v>
      </c>
      <c r="O58" s="273"/>
      <c r="P58" s="249">
        <f t="shared" si="25"/>
        <v>173821.7822</v>
      </c>
      <c r="Q58" s="249">
        <f t="shared" si="67"/>
        <v>98304.85299</v>
      </c>
      <c r="R58" s="249">
        <f t="shared" si="68"/>
        <v>67689.87546</v>
      </c>
      <c r="S58" s="249">
        <f t="shared" si="28"/>
        <v>0</v>
      </c>
      <c r="T58" s="277"/>
      <c r="U58" s="249">
        <f t="shared" si="18"/>
        <v>186657.528</v>
      </c>
      <c r="V58" s="249">
        <f t="shared" si="19"/>
        <v>186657.528</v>
      </c>
      <c r="W58" s="249">
        <f t="shared" si="20"/>
        <v>339816.5106</v>
      </c>
      <c r="X58" s="253">
        <f t="shared" si="21"/>
        <v>0.3398165106</v>
      </c>
      <c r="Y58" s="323">
        <f t="shared" si="22"/>
        <v>339816.5106</v>
      </c>
      <c r="Z58" s="253">
        <f t="shared" si="23"/>
        <v>0.3398165106</v>
      </c>
      <c r="AA58" s="309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</row>
    <row r="59" ht="19.5" customHeight="1">
      <c r="A59" s="271" t="s">
        <v>149</v>
      </c>
      <c r="B59" s="272">
        <v>31.690001</v>
      </c>
      <c r="C59" s="273">
        <v>33.459999</v>
      </c>
      <c r="D59" s="273">
        <v>29.93</v>
      </c>
      <c r="E59" s="273">
        <v>33.389999</v>
      </c>
      <c r="F59" s="273">
        <v>28.513498</v>
      </c>
      <c r="G59" s="273">
        <v>1.4141862E9</v>
      </c>
      <c r="H59" s="273"/>
      <c r="I59" s="273">
        <f t="shared" ref="I59:N59" si="73">(I60/B60*B59)/B60*B59</f>
        <v>1.510601956</v>
      </c>
      <c r="J59" s="273">
        <f t="shared" si="73"/>
        <v>1.682624005</v>
      </c>
      <c r="K59" s="273">
        <f t="shared" si="73"/>
        <v>1.345294216</v>
      </c>
      <c r="L59" s="273">
        <f t="shared" si="73"/>
        <v>1.66429736</v>
      </c>
      <c r="M59" s="273">
        <f t="shared" si="73"/>
        <v>1.414926699</v>
      </c>
      <c r="N59" s="273">
        <f t="shared" si="73"/>
        <v>44314363.8</v>
      </c>
      <c r="O59" s="273"/>
      <c r="P59" s="249">
        <f t="shared" si="25"/>
        <v>177801.9802</v>
      </c>
      <c r="Q59" s="249">
        <f t="shared" si="67"/>
        <v>102858.3961</v>
      </c>
      <c r="R59" s="249">
        <f t="shared" si="68"/>
        <v>67689.87546</v>
      </c>
      <c r="S59" s="249">
        <f t="shared" si="28"/>
        <v>0</v>
      </c>
      <c r="T59" s="277"/>
      <c r="U59" s="249">
        <f t="shared" si="18"/>
        <v>189443.6666</v>
      </c>
      <c r="V59" s="249">
        <f t="shared" si="19"/>
        <v>189443.6666</v>
      </c>
      <c r="W59" s="249">
        <f t="shared" si="20"/>
        <v>348350.2518</v>
      </c>
      <c r="X59" s="253">
        <f t="shared" si="21"/>
        <v>0.3483502518</v>
      </c>
      <c r="Y59" s="323">
        <f t="shared" si="22"/>
        <v>348350.2518</v>
      </c>
      <c r="Z59" s="253">
        <f t="shared" si="23"/>
        <v>0.3483502518</v>
      </c>
      <c r="AA59" s="309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</row>
    <row r="60" ht="19.5" customHeight="1">
      <c r="A60" s="271" t="s">
        <v>150</v>
      </c>
      <c r="B60" s="272">
        <v>33.490002</v>
      </c>
      <c r="C60" s="273">
        <v>34.860001</v>
      </c>
      <c r="D60" s="273">
        <v>32.360001</v>
      </c>
      <c r="E60" s="273">
        <v>32.419998</v>
      </c>
      <c r="F60" s="273">
        <v>27.685154</v>
      </c>
      <c r="G60" s="273">
        <v>1.9045651E9</v>
      </c>
      <c r="H60" s="273"/>
      <c r="I60" s="273">
        <f t="shared" ref="I60:N60" si="74">(I61/B61*B60)/B61*B60</f>
        <v>1.687080804</v>
      </c>
      <c r="J60" s="273">
        <f t="shared" si="74"/>
        <v>1.826375293</v>
      </c>
      <c r="K60" s="273">
        <f t="shared" si="74"/>
        <v>1.572609497</v>
      </c>
      <c r="L60" s="273">
        <f t="shared" si="74"/>
        <v>1.569004104</v>
      </c>
      <c r="M60" s="273">
        <f t="shared" si="74"/>
        <v>1.333910927</v>
      </c>
      <c r="N60" s="273">
        <f t="shared" si="74"/>
        <v>80375367.67</v>
      </c>
      <c r="O60" s="273"/>
      <c r="P60" s="249">
        <f t="shared" si="25"/>
        <v>192237.6297</v>
      </c>
      <c r="Q60" s="249">
        <f t="shared" si="67"/>
        <v>120238.4495</v>
      </c>
      <c r="R60" s="249">
        <f t="shared" si="68"/>
        <v>67689.87546</v>
      </c>
      <c r="S60" s="249">
        <f t="shared" si="28"/>
        <v>0</v>
      </c>
      <c r="T60" s="277"/>
      <c r="U60" s="249">
        <f t="shared" si="18"/>
        <v>199548.6212</v>
      </c>
      <c r="V60" s="249">
        <f t="shared" si="19"/>
        <v>199548.6212</v>
      </c>
      <c r="W60" s="249">
        <f t="shared" si="20"/>
        <v>380165.9546</v>
      </c>
      <c r="X60" s="253">
        <f t="shared" si="21"/>
        <v>0.3801659546</v>
      </c>
      <c r="Y60" s="323">
        <f t="shared" si="22"/>
        <v>380165.9546</v>
      </c>
      <c r="Z60" s="253">
        <f t="shared" si="23"/>
        <v>0.3801659546</v>
      </c>
      <c r="AA60" s="309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</row>
    <row r="61" ht="19.5" customHeight="1">
      <c r="A61" s="271" t="s">
        <v>151</v>
      </c>
      <c r="B61" s="272">
        <v>32.610001</v>
      </c>
      <c r="C61" s="273">
        <v>36.0</v>
      </c>
      <c r="D61" s="273">
        <v>32.419998</v>
      </c>
      <c r="E61" s="273">
        <v>35.18</v>
      </c>
      <c r="F61" s="273">
        <v>30.04207</v>
      </c>
      <c r="G61" s="273">
        <v>1.9125647E9</v>
      </c>
      <c r="H61" s="273"/>
      <c r="I61" s="273">
        <f t="shared" ref="I61:N61" si="75">(I62/B62*B61)/B62*B61</f>
        <v>1.599584405</v>
      </c>
      <c r="J61" s="273">
        <f t="shared" si="75"/>
        <v>1.947781491</v>
      </c>
      <c r="K61" s="273">
        <f t="shared" si="75"/>
        <v>1.57844629</v>
      </c>
      <c r="L61" s="273">
        <f t="shared" si="75"/>
        <v>1.847522697</v>
      </c>
      <c r="M61" s="273">
        <f t="shared" si="75"/>
        <v>1.570697854</v>
      </c>
      <c r="N61" s="273">
        <f t="shared" si="75"/>
        <v>81051974.74</v>
      </c>
      <c r="O61" s="273"/>
      <c r="P61" s="249">
        <f t="shared" si="25"/>
        <v>192594.0475</v>
      </c>
      <c r="Q61" s="249">
        <f t="shared" si="67"/>
        <v>120684.7185</v>
      </c>
      <c r="R61" s="249">
        <f t="shared" si="68"/>
        <v>67689.87546</v>
      </c>
      <c r="S61" s="249">
        <f t="shared" si="28"/>
        <v>0</v>
      </c>
      <c r="T61" s="277"/>
      <c r="U61" s="249">
        <f t="shared" si="18"/>
        <v>199798.1137</v>
      </c>
      <c r="V61" s="249">
        <f t="shared" si="19"/>
        <v>199798.1137</v>
      </c>
      <c r="W61" s="249">
        <f t="shared" si="20"/>
        <v>380968.6415</v>
      </c>
      <c r="X61" s="253">
        <f t="shared" si="21"/>
        <v>0.3809686415</v>
      </c>
      <c r="Y61" s="323">
        <f t="shared" si="22"/>
        <v>380968.6415</v>
      </c>
      <c r="Z61" s="253">
        <f t="shared" si="23"/>
        <v>0.3809686415</v>
      </c>
      <c r="AA61" s="309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</row>
    <row r="62" ht="19.5" customHeight="1">
      <c r="A62" s="271" t="s">
        <v>152</v>
      </c>
      <c r="B62" s="272">
        <v>35.43</v>
      </c>
      <c r="C62" s="273">
        <v>36.18</v>
      </c>
      <c r="D62" s="273">
        <v>33.73</v>
      </c>
      <c r="E62" s="273">
        <v>35.380001</v>
      </c>
      <c r="F62" s="273">
        <v>30.212864</v>
      </c>
      <c r="G62" s="273">
        <v>1.4970104E9</v>
      </c>
      <c r="H62" s="273"/>
      <c r="I62" s="273">
        <f t="shared" ref="I62:N62" si="76">(I63/B63*B62)/B63*B62</f>
        <v>1.888199341</v>
      </c>
      <c r="J62" s="273">
        <f t="shared" si="76"/>
        <v>1.967308001</v>
      </c>
      <c r="K62" s="273">
        <f t="shared" si="76"/>
        <v>1.708584742</v>
      </c>
      <c r="L62" s="273">
        <f t="shared" si="76"/>
        <v>1.868589025</v>
      </c>
      <c r="M62" s="273">
        <f t="shared" si="76"/>
        <v>1.588607961</v>
      </c>
      <c r="N62" s="273">
        <f t="shared" si="76"/>
        <v>49657055.5</v>
      </c>
      <c r="O62" s="273"/>
      <c r="P62" s="249">
        <f t="shared" si="25"/>
        <v>200376.2376</v>
      </c>
      <c r="Q62" s="249">
        <f t="shared" si="67"/>
        <v>130634.8337</v>
      </c>
      <c r="R62" s="249">
        <f t="shared" si="68"/>
        <v>67689.87546</v>
      </c>
      <c r="S62" s="249">
        <f t="shared" si="28"/>
        <v>0</v>
      </c>
      <c r="T62" s="277"/>
      <c r="U62" s="249">
        <f t="shared" si="18"/>
        <v>205245.6468</v>
      </c>
      <c r="V62" s="249">
        <f t="shared" si="19"/>
        <v>205245.6468</v>
      </c>
      <c r="W62" s="249">
        <f t="shared" si="20"/>
        <v>398700.9468</v>
      </c>
      <c r="X62" s="253">
        <f t="shared" si="21"/>
        <v>0.3987009468</v>
      </c>
      <c r="Y62" s="323">
        <f t="shared" si="22"/>
        <v>398700.9468</v>
      </c>
      <c r="Z62" s="253">
        <f t="shared" si="23"/>
        <v>0.3987009468</v>
      </c>
      <c r="AA62" s="309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</row>
    <row r="63" ht="19.5" customHeight="1">
      <c r="A63" s="271" t="s">
        <v>153</v>
      </c>
      <c r="B63" s="326">
        <v>35.709999</v>
      </c>
      <c r="C63" s="327">
        <v>36.639999</v>
      </c>
      <c r="D63" s="327">
        <v>34.130001</v>
      </c>
      <c r="E63" s="327">
        <v>36.459999</v>
      </c>
      <c r="F63" s="327">
        <v>31.135128</v>
      </c>
      <c r="G63" s="327">
        <v>1.7408286E9</v>
      </c>
      <c r="H63" s="327"/>
      <c r="I63" s="327">
        <f t="shared" ref="I63:N63" si="77">(I64/B64*B63)/B64*B63</f>
        <v>1.918161691</v>
      </c>
      <c r="J63" s="327">
        <f t="shared" si="77"/>
        <v>2.017651429</v>
      </c>
      <c r="K63" s="327">
        <f t="shared" si="77"/>
        <v>1.749348929</v>
      </c>
      <c r="L63" s="327">
        <f t="shared" si="77"/>
        <v>1.984410046</v>
      </c>
      <c r="M63" s="327">
        <f t="shared" si="77"/>
        <v>1.687074472</v>
      </c>
      <c r="N63" s="327">
        <f t="shared" si="77"/>
        <v>67149588.4</v>
      </c>
      <c r="O63" s="327"/>
      <c r="P63" s="249">
        <f t="shared" si="25"/>
        <v>202752.4812</v>
      </c>
      <c r="Q63" s="249">
        <f t="shared" si="67"/>
        <v>133751.5786</v>
      </c>
      <c r="R63" s="249">
        <f t="shared" si="68"/>
        <v>67689.87546</v>
      </c>
      <c r="S63" s="249">
        <f t="shared" si="28"/>
        <v>0</v>
      </c>
      <c r="T63" s="328">
        <f>(P63-P51)/P51</f>
        <v>0.4056836736</v>
      </c>
      <c r="U63" s="249">
        <f t="shared" si="18"/>
        <v>206909.0173</v>
      </c>
      <c r="V63" s="249">
        <f t="shared" si="19"/>
        <v>206909.0173</v>
      </c>
      <c r="W63" s="249">
        <f t="shared" si="20"/>
        <v>404193.9353</v>
      </c>
      <c r="X63" s="253">
        <f t="shared" si="21"/>
        <v>0.4041939353</v>
      </c>
      <c r="Y63" s="323">
        <f t="shared" si="22"/>
        <v>404193.9353</v>
      </c>
      <c r="Z63" s="253">
        <f t="shared" si="23"/>
        <v>0.4041939353</v>
      </c>
      <c r="AA63" s="309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</row>
    <row r="64" ht="19.5" customHeight="1">
      <c r="A64" s="271" t="s">
        <v>154</v>
      </c>
      <c r="B64" s="272">
        <v>36.66</v>
      </c>
      <c r="C64" s="273">
        <v>39.0</v>
      </c>
      <c r="D64" s="273">
        <v>36.220001</v>
      </c>
      <c r="E64" s="273">
        <v>37.07</v>
      </c>
      <c r="F64" s="273">
        <v>31.668415</v>
      </c>
      <c r="G64" s="273">
        <v>1.7593004E9</v>
      </c>
      <c r="H64" s="273"/>
      <c r="I64" s="273">
        <f t="shared" ref="I64:N64" si="78">(I65/B65*B64)/B65*B64</f>
        <v>2.021577793</v>
      </c>
      <c r="J64" s="273">
        <f t="shared" si="78"/>
        <v>2.285938</v>
      </c>
      <c r="K64" s="273">
        <f t="shared" si="78"/>
        <v>1.970156643</v>
      </c>
      <c r="L64" s="273">
        <f t="shared" si="78"/>
        <v>2.051366619</v>
      </c>
      <c r="M64" s="273">
        <f t="shared" si="78"/>
        <v>1.745362329</v>
      </c>
      <c r="N64" s="273">
        <f t="shared" si="78"/>
        <v>68582187.25</v>
      </c>
      <c r="O64" s="273"/>
      <c r="P64" s="249">
        <f t="shared" si="25"/>
        <v>215168.3228</v>
      </c>
      <c r="Q64" s="249">
        <f>((Q63+R63)/2)*K64/K63</f>
        <v>113433.9789</v>
      </c>
      <c r="R64" s="249">
        <f>(Q63+R63)/2</f>
        <v>100720.727</v>
      </c>
      <c r="S64" s="249">
        <f t="shared" si="28"/>
        <v>0</v>
      </c>
      <c r="T64" s="277"/>
      <c r="U64" s="249">
        <f t="shared" si="18"/>
        <v>247309.7239</v>
      </c>
      <c r="V64" s="249">
        <f t="shared" si="19"/>
        <v>247309.7239</v>
      </c>
      <c r="W64" s="249">
        <f t="shared" si="20"/>
        <v>429323.0287</v>
      </c>
      <c r="X64" s="253">
        <f t="shared" si="21"/>
        <v>0.4293230287</v>
      </c>
      <c r="Y64" s="323">
        <f t="shared" si="22"/>
        <v>429323.0287</v>
      </c>
      <c r="Z64" s="253">
        <f t="shared" si="23"/>
        <v>0.4293230287</v>
      </c>
      <c r="AA64" s="309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</row>
    <row r="65" ht="19.5" customHeight="1">
      <c r="A65" s="271" t="s">
        <v>155</v>
      </c>
      <c r="B65" s="272">
        <v>37.200001</v>
      </c>
      <c r="C65" s="273">
        <v>37.970001</v>
      </c>
      <c r="D65" s="273">
        <v>36.099998</v>
      </c>
      <c r="E65" s="273">
        <v>36.57</v>
      </c>
      <c r="F65" s="273">
        <v>31.241268</v>
      </c>
      <c r="G65" s="273">
        <v>1.7281108E9</v>
      </c>
      <c r="H65" s="273"/>
      <c r="I65" s="273">
        <f t="shared" ref="I65:N65" si="79">(I66/B66*B65)/B66*B65</f>
        <v>2.081572013</v>
      </c>
      <c r="J65" s="273">
        <f t="shared" si="79"/>
        <v>2.166788142</v>
      </c>
      <c r="K65" s="273">
        <f t="shared" si="79"/>
        <v>1.957123344</v>
      </c>
      <c r="L65" s="273">
        <f t="shared" si="79"/>
        <v>1.996402168</v>
      </c>
      <c r="M65" s="273">
        <f t="shared" si="79"/>
        <v>1.69859659</v>
      </c>
      <c r="N65" s="273">
        <f t="shared" si="79"/>
        <v>66172036.03</v>
      </c>
      <c r="O65" s="273"/>
      <c r="P65" s="249">
        <f t="shared" si="25"/>
        <v>214455.4337</v>
      </c>
      <c r="Q65" s="249">
        <f t="shared" ref="Q65:Q75" si="81">Q64*K65/K64</f>
        <v>112683.5721</v>
      </c>
      <c r="R65" s="249">
        <f t="shared" ref="R65:R75" si="82">R64</f>
        <v>100720.727</v>
      </c>
      <c r="S65" s="249">
        <f t="shared" si="28"/>
        <v>0</v>
      </c>
      <c r="T65" s="277"/>
      <c r="U65" s="249">
        <f t="shared" si="18"/>
        <v>246810.7015</v>
      </c>
      <c r="V65" s="249">
        <f t="shared" si="19"/>
        <v>246810.7015</v>
      </c>
      <c r="W65" s="249">
        <f t="shared" si="20"/>
        <v>427859.7328</v>
      </c>
      <c r="X65" s="253">
        <f t="shared" si="21"/>
        <v>0.4278597328</v>
      </c>
      <c r="Y65" s="323">
        <f t="shared" si="22"/>
        <v>427859.7328</v>
      </c>
      <c r="Z65" s="253">
        <f t="shared" si="23"/>
        <v>0.4278597328</v>
      </c>
      <c r="AA65" s="309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</row>
    <row r="66" ht="19.5" customHeight="1">
      <c r="A66" s="271" t="s">
        <v>156</v>
      </c>
      <c r="B66" s="272">
        <v>36.68</v>
      </c>
      <c r="C66" s="273">
        <v>37.18</v>
      </c>
      <c r="D66" s="273">
        <v>34.009998</v>
      </c>
      <c r="E66" s="273">
        <v>35.84</v>
      </c>
      <c r="F66" s="273">
        <v>30.617641</v>
      </c>
      <c r="G66" s="273">
        <v>2.5094653E9</v>
      </c>
      <c r="H66" s="273"/>
      <c r="I66" s="273">
        <f t="shared" ref="I66:N66" si="80">(I67/B67*B66)/B67*B66</f>
        <v>2.023784154</v>
      </c>
      <c r="J66" s="273">
        <f t="shared" si="80"/>
        <v>2.077562052</v>
      </c>
      <c r="K66" s="273">
        <f t="shared" si="80"/>
        <v>1.737068937</v>
      </c>
      <c r="L66" s="273">
        <f t="shared" si="80"/>
        <v>1.917494443</v>
      </c>
      <c r="M66" s="273">
        <f t="shared" si="80"/>
        <v>1.631459872</v>
      </c>
      <c r="N66" s="273">
        <f t="shared" si="80"/>
        <v>139538393.4</v>
      </c>
      <c r="O66" s="273"/>
      <c r="P66" s="249">
        <f t="shared" si="25"/>
        <v>202039.5921</v>
      </c>
      <c r="Q66" s="249">
        <f t="shared" si="81"/>
        <v>100013.6927</v>
      </c>
      <c r="R66" s="249">
        <f t="shared" si="82"/>
        <v>100720.727</v>
      </c>
      <c r="S66" s="249">
        <f t="shared" si="28"/>
        <v>0</v>
      </c>
      <c r="T66" s="277"/>
      <c r="U66" s="249">
        <f t="shared" si="18"/>
        <v>238119.6124</v>
      </c>
      <c r="V66" s="249">
        <f t="shared" si="19"/>
        <v>238119.6124</v>
      </c>
      <c r="W66" s="249">
        <f t="shared" si="20"/>
        <v>402774.0119</v>
      </c>
      <c r="X66" s="253">
        <f t="shared" si="21"/>
        <v>0.4027740119</v>
      </c>
      <c r="Y66" s="323">
        <f t="shared" si="22"/>
        <v>402774.0119</v>
      </c>
      <c r="Z66" s="253">
        <f t="shared" si="23"/>
        <v>0.4027740119</v>
      </c>
      <c r="AA66" s="309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</row>
    <row r="67" ht="19.5" customHeight="1">
      <c r="A67" s="271" t="s">
        <v>157</v>
      </c>
      <c r="B67" s="272">
        <v>35.810001</v>
      </c>
      <c r="C67" s="273">
        <v>37.5</v>
      </c>
      <c r="D67" s="273">
        <v>34.720001</v>
      </c>
      <c r="E67" s="273">
        <v>34.77</v>
      </c>
      <c r="F67" s="273">
        <v>29.703556</v>
      </c>
      <c r="G67" s="273">
        <v>2.2111731E9</v>
      </c>
      <c r="H67" s="273"/>
      <c r="I67" s="273">
        <f t="shared" ref="I67:N67" si="83">(I68/B68*B67)/B68*B67</f>
        <v>1.928919943</v>
      </c>
      <c r="J67" s="273">
        <f t="shared" si="83"/>
        <v>2.11347818</v>
      </c>
      <c r="K67" s="273">
        <f t="shared" si="83"/>
        <v>1.810353139</v>
      </c>
      <c r="L67" s="273">
        <f t="shared" si="83"/>
        <v>1.804710285</v>
      </c>
      <c r="M67" s="273">
        <f t="shared" si="83"/>
        <v>1.53550004</v>
      </c>
      <c r="N67" s="273">
        <f t="shared" si="83"/>
        <v>108337002.1</v>
      </c>
      <c r="O67" s="273"/>
      <c r="P67" s="249">
        <f t="shared" si="25"/>
        <v>206257.4317</v>
      </c>
      <c r="Q67" s="249">
        <f t="shared" si="81"/>
        <v>104233.1129</v>
      </c>
      <c r="R67" s="249">
        <f t="shared" si="82"/>
        <v>100720.727</v>
      </c>
      <c r="S67" s="249">
        <f t="shared" si="28"/>
        <v>0</v>
      </c>
      <c r="T67" s="277"/>
      <c r="U67" s="249">
        <f t="shared" si="18"/>
        <v>241072.1001</v>
      </c>
      <c r="V67" s="249">
        <f t="shared" si="19"/>
        <v>241072.1001</v>
      </c>
      <c r="W67" s="249">
        <f t="shared" si="20"/>
        <v>411211.2716</v>
      </c>
      <c r="X67" s="253">
        <f t="shared" si="21"/>
        <v>0.4112112716</v>
      </c>
      <c r="Y67" s="323">
        <f t="shared" si="22"/>
        <v>411211.2716</v>
      </c>
      <c r="Z67" s="253">
        <f t="shared" si="23"/>
        <v>0.4112112716</v>
      </c>
      <c r="AA67" s="309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</row>
    <row r="68" ht="19.5" customHeight="1">
      <c r="A68" s="271" t="s">
        <v>158</v>
      </c>
      <c r="B68" s="272">
        <v>35.0</v>
      </c>
      <c r="C68" s="273">
        <v>36.549999</v>
      </c>
      <c r="D68" s="273">
        <v>34.110001</v>
      </c>
      <c r="E68" s="273">
        <v>36.549999</v>
      </c>
      <c r="F68" s="273">
        <v>31.22418</v>
      </c>
      <c r="G68" s="273">
        <v>2.4296622E9</v>
      </c>
      <c r="H68" s="273"/>
      <c r="I68" s="273">
        <f t="shared" ref="I68:N68" si="84">(I69/B69*B68)/B69*B68</f>
        <v>1.842644799</v>
      </c>
      <c r="J68" s="273">
        <f t="shared" si="84"/>
        <v>2.007751559</v>
      </c>
      <c r="K68" s="273">
        <f t="shared" si="84"/>
        <v>1.747299311</v>
      </c>
      <c r="L68" s="273">
        <f t="shared" si="84"/>
        <v>1.994219006</v>
      </c>
      <c r="M68" s="273">
        <f t="shared" si="84"/>
        <v>1.696738939</v>
      </c>
      <c r="N68" s="273">
        <f t="shared" si="84"/>
        <v>130804631.9</v>
      </c>
      <c r="O68" s="273"/>
      <c r="P68" s="249">
        <f t="shared" si="25"/>
        <v>202633.6693</v>
      </c>
      <c r="Q68" s="249">
        <f t="shared" si="81"/>
        <v>100602.718</v>
      </c>
      <c r="R68" s="249">
        <f t="shared" si="82"/>
        <v>100720.727</v>
      </c>
      <c r="S68" s="249">
        <f t="shared" si="28"/>
        <v>0</v>
      </c>
      <c r="T68" s="277"/>
      <c r="U68" s="249">
        <f t="shared" si="18"/>
        <v>238535.4665</v>
      </c>
      <c r="V68" s="249">
        <f t="shared" si="19"/>
        <v>238535.4665</v>
      </c>
      <c r="W68" s="249">
        <f t="shared" si="20"/>
        <v>403957.1143</v>
      </c>
      <c r="X68" s="253">
        <f t="shared" si="21"/>
        <v>0.4039571143</v>
      </c>
      <c r="Y68" s="323">
        <f t="shared" si="22"/>
        <v>403957.1143</v>
      </c>
      <c r="Z68" s="253">
        <f t="shared" si="23"/>
        <v>0.4039571143</v>
      </c>
      <c r="AA68" s="309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</row>
    <row r="69" ht="19.5" customHeight="1">
      <c r="A69" s="271" t="s">
        <v>159</v>
      </c>
      <c r="B69" s="272">
        <v>36.27</v>
      </c>
      <c r="C69" s="273">
        <v>37.900002</v>
      </c>
      <c r="D69" s="273">
        <v>35.82</v>
      </c>
      <c r="E69" s="273">
        <v>37.740002</v>
      </c>
      <c r="F69" s="273">
        <v>32.240784</v>
      </c>
      <c r="G69" s="273">
        <v>1.8110722E9</v>
      </c>
      <c r="H69" s="273"/>
      <c r="I69" s="273">
        <f t="shared" ref="I69:N69" si="85">(I70/B70*B69)/B70*B69</f>
        <v>1.978794289</v>
      </c>
      <c r="J69" s="273">
        <f t="shared" si="85"/>
        <v>2.15880641</v>
      </c>
      <c r="K69" s="273">
        <f t="shared" si="85"/>
        <v>1.926881488</v>
      </c>
      <c r="L69" s="273">
        <f t="shared" si="85"/>
        <v>2.126189406</v>
      </c>
      <c r="M69" s="273">
        <f t="shared" si="85"/>
        <v>1.809023177</v>
      </c>
      <c r="N69" s="273">
        <f t="shared" si="85"/>
        <v>72677981.53</v>
      </c>
      <c r="O69" s="273"/>
      <c r="P69" s="249">
        <f t="shared" si="25"/>
        <v>212792.0792</v>
      </c>
      <c r="Q69" s="249">
        <f t="shared" si="81"/>
        <v>110942.3633</v>
      </c>
      <c r="R69" s="249">
        <f t="shared" si="82"/>
        <v>100720.727</v>
      </c>
      <c r="S69" s="249">
        <f t="shared" si="28"/>
        <v>0</v>
      </c>
      <c r="T69" s="277"/>
      <c r="U69" s="249">
        <f t="shared" si="18"/>
        <v>245646.3534</v>
      </c>
      <c r="V69" s="249">
        <f t="shared" si="19"/>
        <v>245646.3534</v>
      </c>
      <c r="W69" s="249">
        <f t="shared" si="20"/>
        <v>424455.1695</v>
      </c>
      <c r="X69" s="253">
        <f t="shared" si="21"/>
        <v>0.4244551695</v>
      </c>
      <c r="Y69" s="323">
        <f t="shared" si="22"/>
        <v>424455.1695</v>
      </c>
      <c r="Z69" s="253">
        <f t="shared" si="23"/>
        <v>0.4244551695</v>
      </c>
      <c r="AA69" s="309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</row>
    <row r="70" ht="19.5" customHeight="1">
      <c r="A70" s="271" t="s">
        <v>160</v>
      </c>
      <c r="B70" s="272">
        <v>37.66</v>
      </c>
      <c r="C70" s="273">
        <v>37.66</v>
      </c>
      <c r="D70" s="273">
        <v>33.700001</v>
      </c>
      <c r="E70" s="273">
        <v>34.889999</v>
      </c>
      <c r="F70" s="273">
        <v>29.806082</v>
      </c>
      <c r="G70" s="273">
        <v>2.2620481E9</v>
      </c>
      <c r="H70" s="273"/>
      <c r="I70" s="273">
        <f t="shared" ref="I70:N70" si="86">(I71/B71*B70)/B71*B70</f>
        <v>2.133369925</v>
      </c>
      <c r="J70" s="273">
        <f t="shared" si="86"/>
        <v>2.131551669</v>
      </c>
      <c r="K70" s="273">
        <f t="shared" si="86"/>
        <v>1.70554691</v>
      </c>
      <c r="L70" s="273">
        <f t="shared" si="86"/>
        <v>1.817188694</v>
      </c>
      <c r="M70" s="273">
        <f t="shared" si="86"/>
        <v>1.546118322</v>
      </c>
      <c r="N70" s="273">
        <f t="shared" si="86"/>
        <v>113379620.7</v>
      </c>
      <c r="O70" s="273"/>
      <c r="P70" s="249">
        <f t="shared" si="25"/>
        <v>200198.0257</v>
      </c>
      <c r="Q70" s="249">
        <f t="shared" si="81"/>
        <v>98198.77666</v>
      </c>
      <c r="R70" s="249">
        <f t="shared" si="82"/>
        <v>100720.727</v>
      </c>
      <c r="S70" s="249">
        <f t="shared" si="28"/>
        <v>0</v>
      </c>
      <c r="T70" s="277"/>
      <c r="U70" s="249">
        <f t="shared" si="18"/>
        <v>236830.516</v>
      </c>
      <c r="V70" s="249">
        <f t="shared" si="19"/>
        <v>236830.516</v>
      </c>
      <c r="W70" s="249">
        <f t="shared" si="20"/>
        <v>399117.5294</v>
      </c>
      <c r="X70" s="253">
        <f t="shared" si="21"/>
        <v>0.3991175294</v>
      </c>
      <c r="Y70" s="323">
        <f t="shared" si="22"/>
        <v>399117.5294</v>
      </c>
      <c r="Z70" s="253">
        <f t="shared" si="23"/>
        <v>0.3991175294</v>
      </c>
      <c r="AA70" s="309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</row>
    <row r="71" ht="19.5" customHeight="1">
      <c r="A71" s="271" t="s">
        <v>161</v>
      </c>
      <c r="B71" s="272">
        <v>34.610001</v>
      </c>
      <c r="C71" s="273">
        <v>35.02</v>
      </c>
      <c r="D71" s="273">
        <v>32.349998</v>
      </c>
      <c r="E71" s="273">
        <v>34.02</v>
      </c>
      <c r="F71" s="273">
        <v>29.062838</v>
      </c>
      <c r="G71" s="273">
        <v>2.012635E9</v>
      </c>
      <c r="H71" s="273"/>
      <c r="I71" s="273">
        <f t="shared" ref="I71:N71" si="87">(I72/B72*B71)/B72*B71</f>
        <v>1.801809037</v>
      </c>
      <c r="J71" s="273">
        <f t="shared" si="87"/>
        <v>1.843179012</v>
      </c>
      <c r="K71" s="273">
        <f t="shared" si="87"/>
        <v>1.571637409</v>
      </c>
      <c r="L71" s="273">
        <f t="shared" si="87"/>
        <v>1.727693625</v>
      </c>
      <c r="M71" s="273">
        <f t="shared" si="87"/>
        <v>1.469971739</v>
      </c>
      <c r="N71" s="273">
        <f t="shared" si="87"/>
        <v>89755561.99</v>
      </c>
      <c r="O71" s="273"/>
      <c r="P71" s="249">
        <f t="shared" si="25"/>
        <v>192178.2059</v>
      </c>
      <c r="Q71" s="249">
        <f t="shared" si="81"/>
        <v>90488.78694</v>
      </c>
      <c r="R71" s="249">
        <f t="shared" si="82"/>
        <v>100720.727</v>
      </c>
      <c r="S71" s="249">
        <f t="shared" si="28"/>
        <v>0</v>
      </c>
      <c r="T71" s="277"/>
      <c r="U71" s="249">
        <f t="shared" si="18"/>
        <v>231216.6421</v>
      </c>
      <c r="V71" s="249">
        <f t="shared" si="19"/>
        <v>231216.6421</v>
      </c>
      <c r="W71" s="249">
        <f t="shared" si="20"/>
        <v>383387.7199</v>
      </c>
      <c r="X71" s="253">
        <f t="shared" si="21"/>
        <v>0.3833877199</v>
      </c>
      <c r="Y71" s="323">
        <f t="shared" si="22"/>
        <v>383387.7199</v>
      </c>
      <c r="Z71" s="253">
        <f t="shared" si="23"/>
        <v>0.3833877199</v>
      </c>
      <c r="AA71" s="309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</row>
    <row r="72" ht="19.5" customHeight="1">
      <c r="A72" s="271" t="s">
        <v>162</v>
      </c>
      <c r="B72" s="272">
        <v>33.93</v>
      </c>
      <c r="C72" s="273">
        <v>35.849998</v>
      </c>
      <c r="D72" s="273">
        <v>33.799999</v>
      </c>
      <c r="E72" s="273">
        <v>35.139999</v>
      </c>
      <c r="F72" s="273">
        <v>30.019632</v>
      </c>
      <c r="G72" s="273">
        <v>1.9510891E9</v>
      </c>
      <c r="H72" s="273"/>
      <c r="I72" s="273">
        <f t="shared" ref="I72:N72" si="88">(I73/B73*B72)/B73*B72</f>
        <v>1.73170239</v>
      </c>
      <c r="J72" s="273">
        <f t="shared" si="88"/>
        <v>1.931583579</v>
      </c>
      <c r="K72" s="273">
        <f t="shared" si="88"/>
        <v>1.715683664</v>
      </c>
      <c r="L72" s="273">
        <f t="shared" si="88"/>
        <v>1.843323678</v>
      </c>
      <c r="M72" s="273">
        <f t="shared" si="88"/>
        <v>1.568352466</v>
      </c>
      <c r="N72" s="273">
        <f t="shared" si="88"/>
        <v>84350086.87</v>
      </c>
      <c r="O72" s="273"/>
      <c r="P72" s="249">
        <f t="shared" si="25"/>
        <v>200792.0733</v>
      </c>
      <c r="Q72" s="249">
        <f t="shared" si="81"/>
        <v>98782.41168</v>
      </c>
      <c r="R72" s="249">
        <f t="shared" si="82"/>
        <v>100720.727</v>
      </c>
      <c r="S72" s="249">
        <f t="shared" si="28"/>
        <v>0</v>
      </c>
      <c r="T72" s="277"/>
      <c r="U72" s="249">
        <f t="shared" si="18"/>
        <v>237246.3492</v>
      </c>
      <c r="V72" s="249">
        <f t="shared" si="19"/>
        <v>237246.3492</v>
      </c>
      <c r="W72" s="249">
        <f t="shared" si="20"/>
        <v>400295.212</v>
      </c>
      <c r="X72" s="253">
        <f t="shared" si="21"/>
        <v>0.400295212</v>
      </c>
      <c r="Y72" s="323">
        <f t="shared" si="22"/>
        <v>400295.212</v>
      </c>
      <c r="Z72" s="253">
        <f t="shared" si="23"/>
        <v>0.400295212</v>
      </c>
      <c r="AA72" s="309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</row>
    <row r="73" ht="19.5" customHeight="1">
      <c r="A73" s="271" t="s">
        <v>163</v>
      </c>
      <c r="B73" s="272">
        <v>35.450001</v>
      </c>
      <c r="C73" s="273">
        <v>37.240002</v>
      </c>
      <c r="D73" s="273">
        <v>35.200001</v>
      </c>
      <c r="E73" s="273">
        <v>36.900002</v>
      </c>
      <c r="F73" s="273">
        <v>31.523178</v>
      </c>
      <c r="G73" s="273">
        <v>2.2591016E9</v>
      </c>
      <c r="H73" s="273"/>
      <c r="I73" s="273">
        <f t="shared" ref="I73:N73" si="89">(I74/B74*B73)/B74*B73</f>
        <v>1.890331801</v>
      </c>
      <c r="J73" s="273">
        <f t="shared" si="89"/>
        <v>2.084273104</v>
      </c>
      <c r="K73" s="273">
        <f t="shared" si="89"/>
        <v>1.860754993</v>
      </c>
      <c r="L73" s="273">
        <f t="shared" si="89"/>
        <v>2.032595181</v>
      </c>
      <c r="M73" s="273">
        <f t="shared" si="89"/>
        <v>1.729389953</v>
      </c>
      <c r="N73" s="273">
        <f t="shared" si="89"/>
        <v>113084440.9</v>
      </c>
      <c r="O73" s="273"/>
      <c r="P73" s="249">
        <f t="shared" si="25"/>
        <v>209108.9168</v>
      </c>
      <c r="Q73" s="249">
        <f t="shared" si="81"/>
        <v>107135.0562</v>
      </c>
      <c r="R73" s="249">
        <f t="shared" si="82"/>
        <v>100720.727</v>
      </c>
      <c r="S73" s="249">
        <f t="shared" si="28"/>
        <v>0</v>
      </c>
      <c r="T73" s="277"/>
      <c r="U73" s="249">
        <f t="shared" si="18"/>
        <v>243068.1397</v>
      </c>
      <c r="V73" s="249">
        <f t="shared" si="19"/>
        <v>243068.1397</v>
      </c>
      <c r="W73" s="249">
        <f t="shared" si="20"/>
        <v>416964.7</v>
      </c>
      <c r="X73" s="253">
        <f t="shared" si="21"/>
        <v>0.4169647</v>
      </c>
      <c r="Y73" s="323">
        <f t="shared" si="22"/>
        <v>416964.7</v>
      </c>
      <c r="Z73" s="253">
        <f t="shared" si="23"/>
        <v>0.4169647</v>
      </c>
      <c r="AA73" s="309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</row>
    <row r="74" ht="19.5" customHeight="1">
      <c r="A74" s="271" t="s">
        <v>164</v>
      </c>
      <c r="B74" s="272">
        <v>36.98</v>
      </c>
      <c r="C74" s="273">
        <v>39.639999</v>
      </c>
      <c r="D74" s="273">
        <v>36.799999</v>
      </c>
      <c r="E74" s="273">
        <v>39.119999</v>
      </c>
      <c r="F74" s="273">
        <v>33.419689</v>
      </c>
      <c r="G74" s="273">
        <v>1.9782253E9</v>
      </c>
      <c r="H74" s="273"/>
      <c r="I74" s="273">
        <f t="shared" ref="I74:N74" si="90">(I75/B75*B74)/B75*B74</f>
        <v>2.057023962</v>
      </c>
      <c r="J74" s="273">
        <f t="shared" si="90"/>
        <v>2.361579133</v>
      </c>
      <c r="K74" s="273">
        <f t="shared" si="90"/>
        <v>2.033758847</v>
      </c>
      <c r="L74" s="273">
        <f t="shared" si="90"/>
        <v>2.284524301</v>
      </c>
      <c r="M74" s="273">
        <f t="shared" si="90"/>
        <v>1.943738116</v>
      </c>
      <c r="N74" s="273">
        <f t="shared" si="90"/>
        <v>86712724.63</v>
      </c>
      <c r="O74" s="273"/>
      <c r="P74" s="249">
        <f t="shared" si="25"/>
        <v>218613.8554</v>
      </c>
      <c r="Q74" s="249">
        <f t="shared" si="81"/>
        <v>117095.9471</v>
      </c>
      <c r="R74" s="249">
        <f t="shared" si="82"/>
        <v>100720.727</v>
      </c>
      <c r="S74" s="249">
        <f t="shared" si="28"/>
        <v>0</v>
      </c>
      <c r="T74" s="277"/>
      <c r="U74" s="249">
        <f t="shared" si="18"/>
        <v>249721.5968</v>
      </c>
      <c r="V74" s="249">
        <f t="shared" si="19"/>
        <v>249721.5968</v>
      </c>
      <c r="W74" s="249">
        <f t="shared" si="20"/>
        <v>436430.5296</v>
      </c>
      <c r="X74" s="253">
        <f t="shared" si="21"/>
        <v>0.4364305296</v>
      </c>
      <c r="Y74" s="323">
        <f t="shared" si="22"/>
        <v>436430.5296</v>
      </c>
      <c r="Z74" s="253">
        <f t="shared" si="23"/>
        <v>0.4364305296</v>
      </c>
      <c r="AA74" s="309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</row>
    <row r="75" ht="19.5" customHeight="1">
      <c r="A75" s="271" t="s">
        <v>165</v>
      </c>
      <c r="B75" s="326">
        <v>39.27</v>
      </c>
      <c r="C75" s="327">
        <v>40.68</v>
      </c>
      <c r="D75" s="327">
        <v>39.09</v>
      </c>
      <c r="E75" s="327">
        <v>39.919998</v>
      </c>
      <c r="F75" s="327">
        <v>34.103149</v>
      </c>
      <c r="G75" s="327">
        <v>1.7794246E9</v>
      </c>
      <c r="H75" s="327"/>
      <c r="I75" s="327">
        <f t="shared" ref="I75:N75" si="91">(I76/B76*B75)/B76*B75</f>
        <v>2.319676055</v>
      </c>
      <c r="J75" s="327">
        <f t="shared" si="91"/>
        <v>2.487122186</v>
      </c>
      <c r="K75" s="327">
        <f t="shared" si="91"/>
        <v>2.294748963</v>
      </c>
      <c r="L75" s="327">
        <f t="shared" si="91"/>
        <v>2.378916145</v>
      </c>
      <c r="M75" s="327">
        <f t="shared" si="91"/>
        <v>2.024053129</v>
      </c>
      <c r="N75" s="327">
        <f t="shared" si="91"/>
        <v>70160150.08</v>
      </c>
      <c r="O75" s="327"/>
      <c r="P75" s="249">
        <f t="shared" si="25"/>
        <v>232217.8218</v>
      </c>
      <c r="Q75" s="249">
        <f t="shared" si="81"/>
        <v>132122.7458</v>
      </c>
      <c r="R75" s="249">
        <f t="shared" si="82"/>
        <v>100720.727</v>
      </c>
      <c r="S75" s="249">
        <f t="shared" si="28"/>
        <v>0</v>
      </c>
      <c r="T75" s="328">
        <f>(P75-P63)/P63</f>
        <v>0.1453266585</v>
      </c>
      <c r="U75" s="249">
        <f t="shared" si="18"/>
        <v>259244.3732</v>
      </c>
      <c r="V75" s="249">
        <f t="shared" si="19"/>
        <v>259244.3732</v>
      </c>
      <c r="W75" s="249">
        <f t="shared" si="20"/>
        <v>465061.2947</v>
      </c>
      <c r="X75" s="253">
        <f t="shared" si="21"/>
        <v>0.4650612947</v>
      </c>
      <c r="Y75" s="323">
        <f t="shared" si="22"/>
        <v>465061.2947</v>
      </c>
      <c r="Z75" s="253">
        <f t="shared" si="23"/>
        <v>0.4650612947</v>
      </c>
      <c r="AA75" s="309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</row>
    <row r="76" ht="19.5" customHeight="1">
      <c r="A76" s="271" t="s">
        <v>166</v>
      </c>
      <c r="B76" s="272">
        <v>40.09</v>
      </c>
      <c r="C76" s="273">
        <v>40.290001</v>
      </c>
      <c r="D76" s="273">
        <v>36.459999</v>
      </c>
      <c r="E76" s="273">
        <v>37.400002</v>
      </c>
      <c r="F76" s="273">
        <v>32.256325</v>
      </c>
      <c r="G76" s="273">
        <v>2.2347732E9</v>
      </c>
      <c r="H76" s="273"/>
      <c r="I76" s="273">
        <f t="shared" ref="I76:N76" si="92">(I77/B77*B76)/B77*B76</f>
        <v>2.417562161</v>
      </c>
      <c r="J76" s="273">
        <f t="shared" si="92"/>
        <v>2.439662717</v>
      </c>
      <c r="K76" s="273">
        <f t="shared" si="92"/>
        <v>1.996352124</v>
      </c>
      <c r="L76" s="273">
        <f t="shared" si="92"/>
        <v>2.088052255</v>
      </c>
      <c r="M76" s="273">
        <f t="shared" si="92"/>
        <v>1.810767601</v>
      </c>
      <c r="N76" s="273">
        <f t="shared" si="92"/>
        <v>110661929.4</v>
      </c>
      <c r="O76" s="273"/>
      <c r="P76" s="249">
        <f t="shared" si="25"/>
        <v>216594.0535</v>
      </c>
      <c r="Q76" s="249">
        <f>((Q75+R75)/2)*K76/K75</f>
        <v>101282.8787</v>
      </c>
      <c r="R76" s="249">
        <f>(Q75+R75)/2</f>
        <v>116421.7364</v>
      </c>
      <c r="S76" s="249">
        <f t="shared" si="28"/>
        <v>0</v>
      </c>
      <c r="T76" s="277"/>
      <c r="U76" s="249">
        <f t="shared" si="18"/>
        <v>263380.7044</v>
      </c>
      <c r="V76" s="249">
        <f t="shared" si="19"/>
        <v>263380.7044</v>
      </c>
      <c r="W76" s="249">
        <f t="shared" si="20"/>
        <v>434298.6686</v>
      </c>
      <c r="X76" s="253">
        <f t="shared" si="21"/>
        <v>0.4342986686</v>
      </c>
      <c r="Y76" s="323">
        <f t="shared" si="22"/>
        <v>434298.6686</v>
      </c>
      <c r="Z76" s="253">
        <f t="shared" si="23"/>
        <v>0.4342986686</v>
      </c>
      <c r="AA76" s="309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</row>
    <row r="77" ht="19.5" customHeight="1">
      <c r="A77" s="271" t="s">
        <v>167</v>
      </c>
      <c r="B77" s="272">
        <v>37.490002</v>
      </c>
      <c r="C77" s="273">
        <v>38.48</v>
      </c>
      <c r="D77" s="273">
        <v>36.700001</v>
      </c>
      <c r="E77" s="273">
        <v>37.220001</v>
      </c>
      <c r="F77" s="273">
        <v>32.101101</v>
      </c>
      <c r="G77" s="273">
        <v>1.7656106E9</v>
      </c>
      <c r="H77" s="273"/>
      <c r="I77" s="273">
        <f t="shared" ref="I77:N77" si="93">(I78/B78*B77)/B78*B77</f>
        <v>2.114153246</v>
      </c>
      <c r="J77" s="273">
        <f t="shared" si="93"/>
        <v>2.225386042</v>
      </c>
      <c r="K77" s="273">
        <f t="shared" si="93"/>
        <v>2.022721047</v>
      </c>
      <c r="L77" s="273">
        <f t="shared" si="93"/>
        <v>2.068001612</v>
      </c>
      <c r="M77" s="273">
        <f t="shared" si="93"/>
        <v>1.79338197</v>
      </c>
      <c r="N77" s="273">
        <f t="shared" si="93"/>
        <v>69075046.16</v>
      </c>
      <c r="O77" s="273"/>
      <c r="P77" s="249">
        <f t="shared" si="25"/>
        <v>218019.8079</v>
      </c>
      <c r="Q77" s="249">
        <f t="shared" ref="Q77:Q87" si="95">Q76*K77/K76</f>
        <v>102620.679</v>
      </c>
      <c r="R77" s="249">
        <f t="shared" ref="R77:R87" si="96">R76</f>
        <v>116421.7364</v>
      </c>
      <c r="S77" s="249">
        <f t="shared" si="28"/>
        <v>0</v>
      </c>
      <c r="T77" s="277"/>
      <c r="U77" s="249">
        <f t="shared" si="18"/>
        <v>264378.7325</v>
      </c>
      <c r="V77" s="249">
        <f t="shared" si="19"/>
        <v>264378.7325</v>
      </c>
      <c r="W77" s="249">
        <f t="shared" si="20"/>
        <v>437062.2233</v>
      </c>
      <c r="X77" s="253">
        <f t="shared" si="21"/>
        <v>0.4370622233</v>
      </c>
      <c r="Y77" s="323">
        <f t="shared" si="22"/>
        <v>437062.2233</v>
      </c>
      <c r="Z77" s="253">
        <f t="shared" si="23"/>
        <v>0.4370622233</v>
      </c>
      <c r="AA77" s="309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</row>
    <row r="78" ht="19.5" customHeight="1">
      <c r="A78" s="271" t="s">
        <v>168</v>
      </c>
      <c r="B78" s="272">
        <v>37.369999</v>
      </c>
      <c r="C78" s="273">
        <v>38.290001</v>
      </c>
      <c r="D78" s="273">
        <v>35.939999</v>
      </c>
      <c r="E78" s="273">
        <v>36.57</v>
      </c>
      <c r="F78" s="273">
        <v>31.540487</v>
      </c>
      <c r="G78" s="273">
        <v>2.1339737E9</v>
      </c>
      <c r="H78" s="273"/>
      <c r="I78" s="273">
        <f t="shared" ref="I78:N78" si="94">(I79/B79*B78)/B79*B78</f>
        <v>2.10064038</v>
      </c>
      <c r="J78" s="273">
        <f t="shared" si="94"/>
        <v>2.203464147</v>
      </c>
      <c r="K78" s="273">
        <f t="shared" si="94"/>
        <v>1.939813434</v>
      </c>
      <c r="L78" s="273">
        <f t="shared" si="94"/>
        <v>1.996402168</v>
      </c>
      <c r="M78" s="273">
        <f t="shared" si="94"/>
        <v>1.731289649</v>
      </c>
      <c r="N78" s="273">
        <f t="shared" si="94"/>
        <v>100904248.9</v>
      </c>
      <c r="O78" s="273"/>
      <c r="P78" s="249">
        <f t="shared" si="25"/>
        <v>213504.9446</v>
      </c>
      <c r="Q78" s="249">
        <f t="shared" si="95"/>
        <v>98414.44622</v>
      </c>
      <c r="R78" s="249">
        <f t="shared" si="96"/>
        <v>116421.7364</v>
      </c>
      <c r="S78" s="249">
        <f t="shared" si="28"/>
        <v>0</v>
      </c>
      <c r="T78" s="277"/>
      <c r="U78" s="249">
        <f t="shared" si="18"/>
        <v>261218.3282</v>
      </c>
      <c r="V78" s="249">
        <f t="shared" si="19"/>
        <v>261218.3282</v>
      </c>
      <c r="W78" s="249">
        <f t="shared" si="20"/>
        <v>428341.1272</v>
      </c>
      <c r="X78" s="253">
        <f t="shared" si="21"/>
        <v>0.4283411272</v>
      </c>
      <c r="Y78" s="323">
        <f t="shared" si="22"/>
        <v>428341.1272</v>
      </c>
      <c r="Z78" s="253">
        <f t="shared" si="23"/>
        <v>0.4283411272</v>
      </c>
      <c r="AA78" s="309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</row>
    <row r="79" ht="19.5" customHeight="1">
      <c r="A79" s="271" t="s">
        <v>169</v>
      </c>
      <c r="B79" s="272">
        <v>36.82</v>
      </c>
      <c r="C79" s="273">
        <v>37.07</v>
      </c>
      <c r="D79" s="273">
        <v>34.349998</v>
      </c>
      <c r="E79" s="273">
        <v>34.98</v>
      </c>
      <c r="F79" s="273">
        <v>30.169159</v>
      </c>
      <c r="G79" s="273">
        <v>2.3454336E9</v>
      </c>
      <c r="H79" s="273"/>
      <c r="I79" s="273">
        <f t="shared" ref="I79:N79" si="97">(I80/B80*B79)/B80*B79</f>
        <v>2.03926237</v>
      </c>
      <c r="J79" s="273">
        <f t="shared" si="97"/>
        <v>2.06528697</v>
      </c>
      <c r="K79" s="273">
        <f t="shared" si="97"/>
        <v>1.771973708</v>
      </c>
      <c r="L79" s="273">
        <f t="shared" si="97"/>
        <v>1.826575897</v>
      </c>
      <c r="M79" s="273">
        <f t="shared" si="97"/>
        <v>1.584015222</v>
      </c>
      <c r="N79" s="273">
        <f t="shared" si="97"/>
        <v>121892676.6</v>
      </c>
      <c r="O79" s="273"/>
      <c r="P79" s="249">
        <f t="shared" si="25"/>
        <v>204059.3941</v>
      </c>
      <c r="Q79" s="249">
        <f t="shared" si="95"/>
        <v>89899.26973</v>
      </c>
      <c r="R79" s="249">
        <f t="shared" si="96"/>
        <v>116421.7364</v>
      </c>
      <c r="S79" s="249">
        <f t="shared" si="28"/>
        <v>0</v>
      </c>
      <c r="T79" s="277"/>
      <c r="U79" s="249">
        <f t="shared" si="18"/>
        <v>254606.4428</v>
      </c>
      <c r="V79" s="249">
        <f t="shared" si="19"/>
        <v>254606.4428</v>
      </c>
      <c r="W79" s="249">
        <f t="shared" si="20"/>
        <v>410380.4002</v>
      </c>
      <c r="X79" s="253">
        <f t="shared" si="21"/>
        <v>0.4103804002</v>
      </c>
      <c r="Y79" s="323">
        <f t="shared" si="22"/>
        <v>410380.4002</v>
      </c>
      <c r="Z79" s="253">
        <f t="shared" si="23"/>
        <v>0.4103804002</v>
      </c>
      <c r="AA79" s="309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</row>
    <row r="80" ht="19.5" customHeight="1">
      <c r="A80" s="271" t="s">
        <v>170</v>
      </c>
      <c r="B80" s="272">
        <v>35.099998</v>
      </c>
      <c r="C80" s="273">
        <v>38.27</v>
      </c>
      <c r="D80" s="273">
        <v>34.889999</v>
      </c>
      <c r="E80" s="273">
        <v>38.080002</v>
      </c>
      <c r="F80" s="273">
        <v>32.842834</v>
      </c>
      <c r="G80" s="273">
        <v>1.88134E9</v>
      </c>
      <c r="H80" s="273"/>
      <c r="I80" s="273">
        <f t="shared" ref="I80:N80" si="98">(I81/B81*B80)/B81*B80</f>
        <v>1.853189029</v>
      </c>
      <c r="J80" s="273">
        <f t="shared" si="98"/>
        <v>2.201162764</v>
      </c>
      <c r="K80" s="273">
        <f t="shared" si="98"/>
        <v>1.828124443</v>
      </c>
      <c r="L80" s="273">
        <f t="shared" si="98"/>
        <v>2.164671689</v>
      </c>
      <c r="M80" s="273">
        <f t="shared" si="98"/>
        <v>1.877215768</v>
      </c>
      <c r="N80" s="273">
        <f t="shared" si="98"/>
        <v>78427055.05</v>
      </c>
      <c r="O80" s="273"/>
      <c r="P80" s="249">
        <f t="shared" si="25"/>
        <v>207267.3208</v>
      </c>
      <c r="Q80" s="249">
        <f t="shared" si="95"/>
        <v>92748.01971</v>
      </c>
      <c r="R80" s="249">
        <f t="shared" si="96"/>
        <v>116421.7364</v>
      </c>
      <c r="S80" s="249">
        <f t="shared" si="28"/>
        <v>0</v>
      </c>
      <c r="T80" s="277"/>
      <c r="U80" s="249">
        <f t="shared" si="18"/>
        <v>256851.9915</v>
      </c>
      <c r="V80" s="249">
        <f t="shared" si="19"/>
        <v>256851.9915</v>
      </c>
      <c r="W80" s="249">
        <f t="shared" si="20"/>
        <v>416437.0769</v>
      </c>
      <c r="X80" s="253">
        <f t="shared" si="21"/>
        <v>0.4164370769</v>
      </c>
      <c r="Y80" s="323">
        <f t="shared" si="22"/>
        <v>416437.0769</v>
      </c>
      <c r="Z80" s="253">
        <f t="shared" si="23"/>
        <v>0.4164370769</v>
      </c>
      <c r="AA80" s="309"/>
      <c r="AB80" s="294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</row>
    <row r="81" ht="19.5" customHeight="1">
      <c r="A81" s="271" t="s">
        <v>171</v>
      </c>
      <c r="B81" s="272">
        <v>38.029999</v>
      </c>
      <c r="C81" s="273">
        <v>38.68</v>
      </c>
      <c r="D81" s="273">
        <v>36.700001</v>
      </c>
      <c r="E81" s="273">
        <v>36.779999</v>
      </c>
      <c r="F81" s="273">
        <v>31.721611</v>
      </c>
      <c r="G81" s="273">
        <v>1.9436275E9</v>
      </c>
      <c r="H81" s="273"/>
      <c r="I81" s="273">
        <f t="shared" ref="I81:N81" si="99">(I82/B82*B81)/B82*B81</f>
        <v>2.175495378</v>
      </c>
      <c r="J81" s="273">
        <f t="shared" si="99"/>
        <v>2.24857907</v>
      </c>
      <c r="K81" s="273">
        <f t="shared" si="99"/>
        <v>2.022721047</v>
      </c>
      <c r="L81" s="273">
        <f t="shared" si="99"/>
        <v>2.019396217</v>
      </c>
      <c r="M81" s="273">
        <f t="shared" si="99"/>
        <v>1.751230906</v>
      </c>
      <c r="N81" s="273">
        <f t="shared" si="99"/>
        <v>83706156.14</v>
      </c>
      <c r="O81" s="273"/>
      <c r="P81" s="249">
        <f t="shared" si="25"/>
        <v>218019.8079</v>
      </c>
      <c r="Q81" s="249">
        <f t="shared" si="95"/>
        <v>102620.679</v>
      </c>
      <c r="R81" s="249">
        <f t="shared" si="96"/>
        <v>116421.7364</v>
      </c>
      <c r="S81" s="249">
        <f t="shared" si="28"/>
        <v>0</v>
      </c>
      <c r="T81" s="277"/>
      <c r="U81" s="249">
        <f t="shared" si="18"/>
        <v>264378.7325</v>
      </c>
      <c r="V81" s="249">
        <f t="shared" si="19"/>
        <v>264378.7325</v>
      </c>
      <c r="W81" s="249">
        <f t="shared" si="20"/>
        <v>437062.2233</v>
      </c>
      <c r="X81" s="253">
        <f t="shared" si="21"/>
        <v>0.4370622233</v>
      </c>
      <c r="Y81" s="323">
        <f t="shared" si="22"/>
        <v>437062.2233</v>
      </c>
      <c r="Z81" s="253">
        <f t="shared" si="23"/>
        <v>0.4370622233</v>
      </c>
      <c r="AA81" s="309"/>
      <c r="AB81" s="294"/>
      <c r="AC81" s="294"/>
      <c r="AD81" s="294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</row>
    <row r="82" ht="19.5" customHeight="1">
      <c r="A82" s="271" t="s">
        <v>172</v>
      </c>
      <c r="B82" s="272">
        <v>36.860001</v>
      </c>
      <c r="C82" s="273">
        <v>39.919998</v>
      </c>
      <c r="D82" s="273">
        <v>36.549999</v>
      </c>
      <c r="E82" s="273">
        <v>39.580002</v>
      </c>
      <c r="F82" s="273">
        <v>34.168079</v>
      </c>
      <c r="G82" s="273">
        <v>1.620613E9</v>
      </c>
      <c r="H82" s="273"/>
      <c r="I82" s="273">
        <f t="shared" ref="I82:N82" si="100">(I83/B83*B82)/B83*B82</f>
        <v>2.043695659</v>
      </c>
      <c r="J82" s="273">
        <f t="shared" si="100"/>
        <v>2.395059212</v>
      </c>
      <c r="K82" s="273">
        <f t="shared" si="100"/>
        <v>2.006220114</v>
      </c>
      <c r="L82" s="273">
        <f t="shared" si="100"/>
        <v>2.338566563</v>
      </c>
      <c r="M82" s="273">
        <f t="shared" si="100"/>
        <v>2.031767776</v>
      </c>
      <c r="N82" s="273">
        <f t="shared" si="100"/>
        <v>58195575.26</v>
      </c>
      <c r="O82" s="273"/>
      <c r="P82" s="249">
        <f t="shared" si="25"/>
        <v>217128.7069</v>
      </c>
      <c r="Q82" s="249">
        <f t="shared" si="95"/>
        <v>101783.521</v>
      </c>
      <c r="R82" s="249">
        <f t="shared" si="96"/>
        <v>116421.7364</v>
      </c>
      <c r="S82" s="249">
        <f t="shared" si="28"/>
        <v>0</v>
      </c>
      <c r="T82" s="277"/>
      <c r="U82" s="249">
        <f t="shared" si="18"/>
        <v>263754.9618</v>
      </c>
      <c r="V82" s="249">
        <f t="shared" si="19"/>
        <v>263754.9618</v>
      </c>
      <c r="W82" s="249">
        <f t="shared" si="20"/>
        <v>435333.9644</v>
      </c>
      <c r="X82" s="253">
        <f t="shared" si="21"/>
        <v>0.4353339644</v>
      </c>
      <c r="Y82" s="323">
        <f t="shared" si="22"/>
        <v>435333.9644</v>
      </c>
      <c r="Z82" s="253">
        <f t="shared" si="23"/>
        <v>0.4353339644</v>
      </c>
      <c r="AA82" s="309"/>
      <c r="AB82" s="294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</row>
    <row r="83" ht="19.5" customHeight="1">
      <c r="A83" s="271" t="s">
        <v>173</v>
      </c>
      <c r="B83" s="272">
        <v>39.639999</v>
      </c>
      <c r="C83" s="273">
        <v>40.139999</v>
      </c>
      <c r="D83" s="273">
        <v>38.259998</v>
      </c>
      <c r="E83" s="273">
        <v>38.98</v>
      </c>
      <c r="F83" s="273">
        <v>33.650127</v>
      </c>
      <c r="G83" s="273">
        <v>1.7148903E9</v>
      </c>
      <c r="H83" s="273"/>
      <c r="I83" s="273">
        <f t="shared" ref="I83:N83" si="101">(I84/B84*B83)/B84*B83</f>
        <v>2.363593608</v>
      </c>
      <c r="J83" s="273">
        <f t="shared" si="101"/>
        <v>2.421530524</v>
      </c>
      <c r="K83" s="273">
        <f t="shared" si="101"/>
        <v>2.198334256</v>
      </c>
      <c r="L83" s="273">
        <f t="shared" si="101"/>
        <v>2.268202275</v>
      </c>
      <c r="M83" s="273">
        <f t="shared" si="101"/>
        <v>1.970635755</v>
      </c>
      <c r="N83" s="273">
        <f t="shared" si="101"/>
        <v>65163442.06</v>
      </c>
      <c r="O83" s="273"/>
      <c r="P83" s="249">
        <f t="shared" si="25"/>
        <v>227287.1168</v>
      </c>
      <c r="Q83" s="249">
        <f t="shared" si="95"/>
        <v>111530.2351</v>
      </c>
      <c r="R83" s="249">
        <f t="shared" si="96"/>
        <v>116421.7364</v>
      </c>
      <c r="S83" s="249">
        <f t="shared" si="28"/>
        <v>0</v>
      </c>
      <c r="T83" s="277"/>
      <c r="U83" s="249">
        <f t="shared" si="18"/>
        <v>270865.8488</v>
      </c>
      <c r="V83" s="249">
        <f t="shared" si="19"/>
        <v>270865.8488</v>
      </c>
      <c r="W83" s="249">
        <f t="shared" si="20"/>
        <v>455239.0884</v>
      </c>
      <c r="X83" s="253">
        <f t="shared" si="21"/>
        <v>0.4552390884</v>
      </c>
      <c r="Y83" s="323">
        <f t="shared" si="22"/>
        <v>455239.0884</v>
      </c>
      <c r="Z83" s="253">
        <f t="shared" si="23"/>
        <v>0.4552390884</v>
      </c>
      <c r="AA83" s="309"/>
      <c r="AB83" s="294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</row>
    <row r="84" ht="19.5" customHeight="1">
      <c r="A84" s="271" t="s">
        <v>174</v>
      </c>
      <c r="B84" s="272">
        <v>39.0</v>
      </c>
      <c r="C84" s="273">
        <v>39.91</v>
      </c>
      <c r="D84" s="273">
        <v>38.240002</v>
      </c>
      <c r="E84" s="273">
        <v>39.459999</v>
      </c>
      <c r="F84" s="273">
        <v>34.064476</v>
      </c>
      <c r="G84" s="273">
        <v>1.6766625E9</v>
      </c>
      <c r="H84" s="273"/>
      <c r="I84" s="273">
        <f t="shared" ref="I84:N84" si="102">(I85/B85*B84)/B85*B84</f>
        <v>2.287887951</v>
      </c>
      <c r="J84" s="273">
        <f t="shared" si="102"/>
        <v>2.393859673</v>
      </c>
      <c r="K84" s="273">
        <f t="shared" si="102"/>
        <v>2.196037005</v>
      </c>
      <c r="L84" s="273">
        <f t="shared" si="102"/>
        <v>2.324407414</v>
      </c>
      <c r="M84" s="273">
        <f t="shared" si="102"/>
        <v>2.019465176</v>
      </c>
      <c r="N84" s="273">
        <f t="shared" si="102"/>
        <v>62290616.76</v>
      </c>
      <c r="O84" s="273"/>
      <c r="P84" s="249">
        <f t="shared" si="25"/>
        <v>227168.3287</v>
      </c>
      <c r="Q84" s="249">
        <f t="shared" si="95"/>
        <v>111413.6864</v>
      </c>
      <c r="R84" s="249">
        <f t="shared" si="96"/>
        <v>116421.7364</v>
      </c>
      <c r="S84" s="249">
        <f t="shared" si="28"/>
        <v>0</v>
      </c>
      <c r="T84" s="277"/>
      <c r="U84" s="249">
        <f t="shared" si="18"/>
        <v>270782.6971</v>
      </c>
      <c r="V84" s="249">
        <f t="shared" si="19"/>
        <v>270782.6971</v>
      </c>
      <c r="W84" s="249">
        <f t="shared" si="20"/>
        <v>455003.7516</v>
      </c>
      <c r="X84" s="253">
        <f t="shared" si="21"/>
        <v>0.4550037516</v>
      </c>
      <c r="Y84" s="323">
        <f t="shared" si="22"/>
        <v>455003.7516</v>
      </c>
      <c r="Z84" s="253">
        <f t="shared" si="23"/>
        <v>0.4550037516</v>
      </c>
      <c r="AA84" s="309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</row>
    <row r="85" ht="19.5" customHeight="1">
      <c r="A85" s="271" t="s">
        <v>175</v>
      </c>
      <c r="B85" s="272">
        <v>39.540001</v>
      </c>
      <c r="C85" s="273">
        <v>39.880001</v>
      </c>
      <c r="D85" s="273">
        <v>37.330002</v>
      </c>
      <c r="E85" s="273">
        <v>38.869999</v>
      </c>
      <c r="F85" s="273">
        <v>33.555145</v>
      </c>
      <c r="G85" s="273">
        <v>2.2791697E9</v>
      </c>
      <c r="H85" s="273"/>
      <c r="I85" s="273">
        <f t="shared" ref="I85:N85" si="103">(I86/B86*B85)/B86*B85</f>
        <v>2.351683591</v>
      </c>
      <c r="J85" s="273">
        <f t="shared" si="103"/>
        <v>2.390262258</v>
      </c>
      <c r="K85" s="273">
        <f t="shared" si="103"/>
        <v>2.09276213</v>
      </c>
      <c r="L85" s="273">
        <f t="shared" si="103"/>
        <v>2.255418669</v>
      </c>
      <c r="M85" s="273">
        <f t="shared" si="103"/>
        <v>1.959526688</v>
      </c>
      <c r="N85" s="273">
        <f t="shared" si="103"/>
        <v>115102472.8</v>
      </c>
      <c r="O85" s="273"/>
      <c r="P85" s="249">
        <f t="shared" si="25"/>
        <v>221762.3881</v>
      </c>
      <c r="Q85" s="249">
        <f t="shared" si="95"/>
        <v>106174.1415</v>
      </c>
      <c r="R85" s="249">
        <f t="shared" si="96"/>
        <v>116421.7364</v>
      </c>
      <c r="S85" s="249">
        <f t="shared" si="28"/>
        <v>0</v>
      </c>
      <c r="T85" s="277"/>
      <c r="U85" s="249">
        <f t="shared" si="18"/>
        <v>266998.5387</v>
      </c>
      <c r="V85" s="249">
        <f t="shared" si="19"/>
        <v>266998.5387</v>
      </c>
      <c r="W85" s="249">
        <f t="shared" si="20"/>
        <v>444358.266</v>
      </c>
      <c r="X85" s="253">
        <f t="shared" si="21"/>
        <v>0.444358266</v>
      </c>
      <c r="Y85" s="323">
        <f t="shared" si="22"/>
        <v>444358.266</v>
      </c>
      <c r="Z85" s="253">
        <f t="shared" si="23"/>
        <v>0.444358266</v>
      </c>
      <c r="AA85" s="309"/>
      <c r="AB85" s="294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</row>
    <row r="86" ht="19.5" customHeight="1">
      <c r="A86" s="271" t="s">
        <v>176</v>
      </c>
      <c r="B86" s="272">
        <v>38.779999</v>
      </c>
      <c r="C86" s="273">
        <v>42.02</v>
      </c>
      <c r="D86" s="273">
        <v>38.709999</v>
      </c>
      <c r="E86" s="273">
        <v>41.240002</v>
      </c>
      <c r="F86" s="273">
        <v>35.601101</v>
      </c>
      <c r="G86" s="273">
        <v>1.7184917E9</v>
      </c>
      <c r="H86" s="273"/>
      <c r="I86" s="273">
        <f t="shared" ref="I86:N86" si="104">(I87/B87*B86)/B87*B86</f>
        <v>2.262148568</v>
      </c>
      <c r="J86" s="273">
        <f t="shared" si="104"/>
        <v>2.653672533</v>
      </c>
      <c r="K86" s="273">
        <f t="shared" si="104"/>
        <v>2.250350476</v>
      </c>
      <c r="L86" s="273">
        <f t="shared" si="104"/>
        <v>2.538840791</v>
      </c>
      <c r="M86" s="273">
        <f t="shared" si="104"/>
        <v>2.205767845</v>
      </c>
      <c r="N86" s="273">
        <f t="shared" si="104"/>
        <v>65437425.81</v>
      </c>
      <c r="O86" s="273"/>
      <c r="P86" s="249">
        <f t="shared" si="25"/>
        <v>229960.3901</v>
      </c>
      <c r="Q86" s="249">
        <f t="shared" si="95"/>
        <v>114169.2247</v>
      </c>
      <c r="R86" s="249">
        <f t="shared" si="96"/>
        <v>116421.7364</v>
      </c>
      <c r="S86" s="249">
        <f t="shared" si="28"/>
        <v>0</v>
      </c>
      <c r="T86" s="277"/>
      <c r="U86" s="249">
        <f t="shared" si="18"/>
        <v>272737.14</v>
      </c>
      <c r="V86" s="249">
        <f t="shared" si="19"/>
        <v>272737.14</v>
      </c>
      <c r="W86" s="249">
        <f t="shared" si="20"/>
        <v>460551.3512</v>
      </c>
      <c r="X86" s="253">
        <f t="shared" si="21"/>
        <v>0.4605513512</v>
      </c>
      <c r="Y86" s="323">
        <f t="shared" si="22"/>
        <v>460551.3512</v>
      </c>
      <c r="Z86" s="253">
        <f t="shared" si="23"/>
        <v>0.4605513512</v>
      </c>
      <c r="AA86" s="309"/>
      <c r="AB86" s="294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</row>
    <row r="87" ht="19.5" customHeight="1">
      <c r="A87" s="271" t="s">
        <v>177</v>
      </c>
      <c r="B87" s="326">
        <v>41.509998</v>
      </c>
      <c r="C87" s="327">
        <v>42.310001</v>
      </c>
      <c r="D87" s="327">
        <v>40.360001</v>
      </c>
      <c r="E87" s="327">
        <v>40.41</v>
      </c>
      <c r="F87" s="327">
        <v>34.884583</v>
      </c>
      <c r="G87" s="327">
        <v>1.4167064E9</v>
      </c>
      <c r="H87" s="327"/>
      <c r="I87" s="327">
        <f t="shared" ref="I87:N87" si="105">(I88/B88*B87)/B88*B87</f>
        <v>2.591856554</v>
      </c>
      <c r="J87" s="327">
        <f t="shared" si="105"/>
        <v>2.690427567</v>
      </c>
      <c r="K87" s="327">
        <f t="shared" si="105"/>
        <v>2.446280075</v>
      </c>
      <c r="L87" s="327">
        <f t="shared" si="105"/>
        <v>2.437675054</v>
      </c>
      <c r="M87" s="327">
        <f t="shared" si="105"/>
        <v>2.117873493</v>
      </c>
      <c r="N87" s="327">
        <f t="shared" si="105"/>
        <v>44472448.46</v>
      </c>
      <c r="O87" s="327"/>
      <c r="P87" s="249">
        <f t="shared" si="25"/>
        <v>239762.3822</v>
      </c>
      <c r="Q87" s="249">
        <f t="shared" si="95"/>
        <v>124109.5121</v>
      </c>
      <c r="R87" s="249">
        <f t="shared" si="96"/>
        <v>116421.7364</v>
      </c>
      <c r="S87" s="249">
        <f t="shared" si="28"/>
        <v>0</v>
      </c>
      <c r="T87" s="328">
        <f>(P87-P75)/P75</f>
        <v>0.03248915324</v>
      </c>
      <c r="U87" s="249">
        <f t="shared" si="18"/>
        <v>279598.5345</v>
      </c>
      <c r="V87" s="249">
        <f t="shared" si="19"/>
        <v>279598.5345</v>
      </c>
      <c r="W87" s="249">
        <f t="shared" si="20"/>
        <v>480293.6307</v>
      </c>
      <c r="X87" s="253">
        <f t="shared" si="21"/>
        <v>0.4802936307</v>
      </c>
      <c r="Y87" s="323">
        <f t="shared" si="22"/>
        <v>480293.6307</v>
      </c>
      <c r="Z87" s="253">
        <f t="shared" si="23"/>
        <v>0.4802936307</v>
      </c>
      <c r="AA87" s="309"/>
      <c r="AB87" s="294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</row>
    <row r="88" ht="19.5" customHeight="1">
      <c r="A88" s="271" t="s">
        <v>178</v>
      </c>
      <c r="B88" s="272">
        <v>40.650002</v>
      </c>
      <c r="C88" s="273">
        <v>43.310001</v>
      </c>
      <c r="D88" s="273">
        <v>40.16</v>
      </c>
      <c r="E88" s="273">
        <v>42.0</v>
      </c>
      <c r="F88" s="273">
        <v>36.344654</v>
      </c>
      <c r="G88" s="273">
        <v>1.9689058E9</v>
      </c>
      <c r="H88" s="273"/>
      <c r="I88" s="273">
        <f t="shared" ref="I88:N88" si="106">(I89/B89*B88)/B89*B88</f>
        <v>2.485573898</v>
      </c>
      <c r="J88" s="273">
        <f t="shared" si="106"/>
        <v>2.819107394</v>
      </c>
      <c r="K88" s="273">
        <f t="shared" si="106"/>
        <v>2.422095427</v>
      </c>
      <c r="L88" s="273">
        <f t="shared" si="106"/>
        <v>2.633277892</v>
      </c>
      <c r="M88" s="273">
        <f t="shared" si="106"/>
        <v>2.298867923</v>
      </c>
      <c r="N88" s="273">
        <f t="shared" si="106"/>
        <v>85897634.76</v>
      </c>
      <c r="O88" s="273"/>
      <c r="P88" s="249">
        <f t="shared" si="25"/>
        <v>238574.2574</v>
      </c>
      <c r="Q88" s="249">
        <f>((Q87+R87)/2)*K88/K87</f>
        <v>119076.6427</v>
      </c>
      <c r="R88" s="249">
        <f>(Q87+R87)/2</f>
        <v>120265.6243</v>
      </c>
      <c r="S88" s="249">
        <f t="shared" si="28"/>
        <v>0</v>
      </c>
      <c r="T88" s="277"/>
      <c r="U88" s="249">
        <f t="shared" si="18"/>
        <v>282456.9795</v>
      </c>
      <c r="V88" s="249">
        <f t="shared" si="19"/>
        <v>282456.9795</v>
      </c>
      <c r="W88" s="249">
        <f t="shared" si="20"/>
        <v>477916.5244</v>
      </c>
      <c r="X88" s="253">
        <f t="shared" si="21"/>
        <v>0.4779165244</v>
      </c>
      <c r="Y88" s="323">
        <f t="shared" si="22"/>
        <v>477916.5244</v>
      </c>
      <c r="Z88" s="253">
        <f t="shared" si="23"/>
        <v>0.4779165244</v>
      </c>
      <c r="AA88" s="309"/>
      <c r="AB88" s="294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</row>
    <row r="89" ht="19.5" customHeight="1">
      <c r="A89" s="271" t="s">
        <v>179</v>
      </c>
      <c r="B89" s="272">
        <v>41.740002</v>
      </c>
      <c r="C89" s="273">
        <v>42.169998</v>
      </c>
      <c r="D89" s="273">
        <v>40.259998</v>
      </c>
      <c r="E89" s="273">
        <v>41.099998</v>
      </c>
      <c r="F89" s="273">
        <v>35.565819</v>
      </c>
      <c r="G89" s="273">
        <v>1.6465621E9</v>
      </c>
      <c r="H89" s="273"/>
      <c r="I89" s="273">
        <f t="shared" ref="I89:N89" si="107">(I90/B90*B89)/B90*B89</f>
        <v>2.620658722</v>
      </c>
      <c r="J89" s="273">
        <f t="shared" si="107"/>
        <v>2.672651877</v>
      </c>
      <c r="K89" s="273">
        <f t="shared" si="107"/>
        <v>2.434172431</v>
      </c>
      <c r="L89" s="273">
        <f t="shared" si="107"/>
        <v>2.521632038</v>
      </c>
      <c r="M89" s="273">
        <f t="shared" si="107"/>
        <v>2.201398017</v>
      </c>
      <c r="N89" s="273">
        <f t="shared" si="107"/>
        <v>60074139.45</v>
      </c>
      <c r="O89" s="273"/>
      <c r="P89" s="249">
        <f t="shared" si="25"/>
        <v>239168.305</v>
      </c>
      <c r="Q89" s="249">
        <f t="shared" ref="Q89:Q99" si="109">Q88*K89/K88</f>
        <v>119670.3803</v>
      </c>
      <c r="R89" s="249">
        <f t="shared" ref="R89:R99" si="110">R88</f>
        <v>120265.6243</v>
      </c>
      <c r="S89" s="249">
        <f t="shared" si="28"/>
        <v>0</v>
      </c>
      <c r="T89" s="277"/>
      <c r="U89" s="249">
        <f t="shared" si="18"/>
        <v>282872.8128</v>
      </c>
      <c r="V89" s="249">
        <f t="shared" si="19"/>
        <v>282872.8128</v>
      </c>
      <c r="W89" s="249">
        <f t="shared" si="20"/>
        <v>479104.3095</v>
      </c>
      <c r="X89" s="253">
        <f t="shared" si="21"/>
        <v>0.4791043095</v>
      </c>
      <c r="Y89" s="323">
        <f t="shared" si="22"/>
        <v>479104.3095</v>
      </c>
      <c r="Z89" s="253">
        <f t="shared" si="23"/>
        <v>0.4791043095</v>
      </c>
      <c r="AA89" s="309"/>
      <c r="AB89" s="294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</row>
    <row r="90" ht="19.5" customHeight="1">
      <c r="A90" s="271" t="s">
        <v>180</v>
      </c>
      <c r="B90" s="272">
        <v>41.23</v>
      </c>
      <c r="C90" s="273">
        <v>42.299999</v>
      </c>
      <c r="D90" s="273">
        <v>40.189999</v>
      </c>
      <c r="E90" s="273">
        <v>41.93</v>
      </c>
      <c r="F90" s="273">
        <v>36.284084</v>
      </c>
      <c r="G90" s="273">
        <v>2.1858623E9</v>
      </c>
      <c r="H90" s="273"/>
      <c r="I90" s="273">
        <f t="shared" ref="I90:N90" si="108">(I91/B91*B90)/B91*B90</f>
        <v>2.557008706</v>
      </c>
      <c r="J90" s="273">
        <f t="shared" si="108"/>
        <v>2.689155694</v>
      </c>
      <c r="K90" s="273">
        <f t="shared" si="108"/>
        <v>2.425715326</v>
      </c>
      <c r="L90" s="273">
        <f t="shared" si="108"/>
        <v>2.624507613</v>
      </c>
      <c r="M90" s="273">
        <f t="shared" si="108"/>
        <v>2.291211975</v>
      </c>
      <c r="N90" s="273">
        <f t="shared" si="108"/>
        <v>105870978.8</v>
      </c>
      <c r="O90" s="273"/>
      <c r="P90" s="249">
        <f t="shared" si="25"/>
        <v>238752.4693</v>
      </c>
      <c r="Q90" s="249">
        <f t="shared" si="109"/>
        <v>119254.6066</v>
      </c>
      <c r="R90" s="249">
        <f t="shared" si="110"/>
        <v>120265.6243</v>
      </c>
      <c r="S90" s="249">
        <f t="shared" si="28"/>
        <v>0</v>
      </c>
      <c r="T90" s="277"/>
      <c r="U90" s="249">
        <f t="shared" si="18"/>
        <v>282581.7278</v>
      </c>
      <c r="V90" s="249">
        <f t="shared" si="19"/>
        <v>282581.7278</v>
      </c>
      <c r="W90" s="249">
        <f t="shared" si="20"/>
        <v>478272.7002</v>
      </c>
      <c r="X90" s="253">
        <f t="shared" si="21"/>
        <v>0.4782727002</v>
      </c>
      <c r="Y90" s="323">
        <f t="shared" si="22"/>
        <v>478272.7002</v>
      </c>
      <c r="Z90" s="253">
        <f t="shared" si="23"/>
        <v>0.4782727002</v>
      </c>
      <c r="AA90" s="309"/>
      <c r="AB90" s="294"/>
      <c r="AC90" s="294"/>
      <c r="AD90" s="294"/>
      <c r="AE90" s="294"/>
      <c r="AF90" s="294"/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</row>
    <row r="91" ht="19.5" customHeight="1">
      <c r="A91" s="271" t="s">
        <v>181</v>
      </c>
      <c r="B91" s="272">
        <v>42.150002</v>
      </c>
      <c r="C91" s="273">
        <v>43.049999</v>
      </c>
      <c r="D91" s="273">
        <v>41.389999</v>
      </c>
      <c r="E91" s="273">
        <v>41.849998</v>
      </c>
      <c r="F91" s="273">
        <v>36.240246</v>
      </c>
      <c r="G91" s="273">
        <v>1.7639047E9</v>
      </c>
      <c r="H91" s="273"/>
      <c r="I91" s="273">
        <f t="shared" ref="I91:N91" si="111">(I92/B92*B91)/B92*B91</f>
        <v>2.672395527</v>
      </c>
      <c r="J91" s="273">
        <f t="shared" si="111"/>
        <v>2.785361219</v>
      </c>
      <c r="K91" s="273">
        <f t="shared" si="111"/>
        <v>2.572732739</v>
      </c>
      <c r="L91" s="273">
        <f t="shared" si="111"/>
        <v>2.614502102</v>
      </c>
      <c r="M91" s="273">
        <f t="shared" si="111"/>
        <v>2.285678889</v>
      </c>
      <c r="N91" s="273">
        <f t="shared" si="111"/>
        <v>68941632.6</v>
      </c>
      <c r="O91" s="273"/>
      <c r="P91" s="249">
        <f t="shared" si="25"/>
        <v>245881.1822</v>
      </c>
      <c r="Q91" s="249">
        <f t="shared" si="109"/>
        <v>126482.373</v>
      </c>
      <c r="R91" s="249">
        <f t="shared" si="110"/>
        <v>120265.6243</v>
      </c>
      <c r="S91" s="249">
        <f t="shared" si="28"/>
        <v>0</v>
      </c>
      <c r="T91" s="277"/>
      <c r="U91" s="249">
        <f t="shared" si="18"/>
        <v>287571.8268</v>
      </c>
      <c r="V91" s="249">
        <f t="shared" si="19"/>
        <v>287571.8268</v>
      </c>
      <c r="W91" s="249">
        <f t="shared" si="20"/>
        <v>492629.1795</v>
      </c>
      <c r="X91" s="253">
        <f t="shared" si="21"/>
        <v>0.4926291795</v>
      </c>
      <c r="Y91" s="323">
        <f t="shared" si="22"/>
        <v>492629.1795</v>
      </c>
      <c r="Z91" s="253">
        <f t="shared" si="23"/>
        <v>0.4926291795</v>
      </c>
      <c r="AA91" s="309"/>
      <c r="AB91" s="294"/>
      <c r="AC91" s="294"/>
      <c r="AD91" s="294"/>
      <c r="AE91" s="294"/>
      <c r="AF91" s="294"/>
      <c r="AG91" s="294"/>
      <c r="AH91" s="294"/>
      <c r="AI91" s="294"/>
      <c r="AJ91" s="294"/>
      <c r="AK91" s="294"/>
      <c r="AL91" s="294"/>
      <c r="AM91" s="294"/>
      <c r="AN91" s="294"/>
      <c r="AO91" s="294"/>
      <c r="AP91" s="294"/>
      <c r="AQ91" s="294"/>
      <c r="AR91" s="294"/>
      <c r="AS91" s="294"/>
      <c r="AT91" s="294"/>
    </row>
    <row r="92" ht="19.5" customHeight="1">
      <c r="A92" s="271" t="s">
        <v>182</v>
      </c>
      <c r="B92" s="272">
        <v>41.919998</v>
      </c>
      <c r="C92" s="273">
        <v>42.279999</v>
      </c>
      <c r="D92" s="273">
        <v>38.23</v>
      </c>
      <c r="E92" s="273">
        <v>38.82</v>
      </c>
      <c r="F92" s="273">
        <v>33.61639</v>
      </c>
      <c r="G92" s="273">
        <v>2.7095353E9</v>
      </c>
      <c r="H92" s="273"/>
      <c r="I92" s="273">
        <f t="shared" ref="I92:N92" si="112">(I93/B93*B92)/B93*B92</f>
        <v>2.643309663</v>
      </c>
      <c r="J92" s="273">
        <f t="shared" si="112"/>
        <v>2.686613358</v>
      </c>
      <c r="K92" s="273">
        <f t="shared" si="112"/>
        <v>2.19488837</v>
      </c>
      <c r="L92" s="273">
        <f t="shared" si="112"/>
        <v>2.249620051</v>
      </c>
      <c r="M92" s="273">
        <f t="shared" si="112"/>
        <v>1.966686289</v>
      </c>
      <c r="N92" s="273">
        <f t="shared" si="112"/>
        <v>162675052.5</v>
      </c>
      <c r="O92" s="273"/>
      <c r="P92" s="249">
        <f t="shared" si="25"/>
        <v>227108.9109</v>
      </c>
      <c r="Q92" s="249">
        <f t="shared" si="109"/>
        <v>107906.5405</v>
      </c>
      <c r="R92" s="249">
        <f t="shared" si="110"/>
        <v>120265.6243</v>
      </c>
      <c r="S92" s="249">
        <f t="shared" si="28"/>
        <v>0</v>
      </c>
      <c r="T92" s="277"/>
      <c r="U92" s="249">
        <f t="shared" si="18"/>
        <v>274431.2369</v>
      </c>
      <c r="V92" s="249">
        <f t="shared" si="19"/>
        <v>274431.2369</v>
      </c>
      <c r="W92" s="249">
        <f t="shared" si="20"/>
        <v>455281.0757</v>
      </c>
      <c r="X92" s="253">
        <f t="shared" si="21"/>
        <v>0.4552810757</v>
      </c>
      <c r="Y92" s="323">
        <f t="shared" si="22"/>
        <v>455281.0757</v>
      </c>
      <c r="Z92" s="253">
        <f t="shared" si="23"/>
        <v>0.4552810757</v>
      </c>
      <c r="AA92" s="309"/>
      <c r="AB92" s="294"/>
      <c r="AC92" s="294"/>
      <c r="AD92" s="294"/>
      <c r="AE92" s="294"/>
      <c r="AF92" s="294"/>
      <c r="AG92" s="294"/>
      <c r="AH92" s="294"/>
      <c r="AI92" s="294"/>
      <c r="AJ92" s="294"/>
      <c r="AK92" s="294"/>
      <c r="AL92" s="294"/>
      <c r="AM92" s="294"/>
      <c r="AN92" s="294"/>
      <c r="AO92" s="294"/>
      <c r="AP92" s="294"/>
      <c r="AQ92" s="294"/>
      <c r="AR92" s="294"/>
      <c r="AS92" s="294"/>
      <c r="AT92" s="294"/>
    </row>
    <row r="93" ht="19.5" customHeight="1">
      <c r="A93" s="271" t="s">
        <v>183</v>
      </c>
      <c r="B93" s="272">
        <v>38.93</v>
      </c>
      <c r="C93" s="273">
        <v>40.0</v>
      </c>
      <c r="D93" s="273">
        <v>37.16</v>
      </c>
      <c r="E93" s="273">
        <v>38.77</v>
      </c>
      <c r="F93" s="273">
        <v>33.573109</v>
      </c>
      <c r="G93" s="273">
        <v>3.052135E9</v>
      </c>
      <c r="H93" s="273"/>
      <c r="I93" s="273">
        <f t="shared" ref="I93:N93" si="113">(I94/B94*B93)/B94*B93</f>
        <v>2.27968239</v>
      </c>
      <c r="J93" s="273">
        <f t="shared" si="113"/>
        <v>2.404668508</v>
      </c>
      <c r="K93" s="273">
        <f t="shared" si="113"/>
        <v>2.073744523</v>
      </c>
      <c r="L93" s="273">
        <f t="shared" si="113"/>
        <v>2.24382878</v>
      </c>
      <c r="M93" s="273">
        <f t="shared" si="113"/>
        <v>1.961625344</v>
      </c>
      <c r="N93" s="273">
        <f t="shared" si="113"/>
        <v>206413837.1</v>
      </c>
      <c r="O93" s="273"/>
      <c r="P93" s="249">
        <f t="shared" si="25"/>
        <v>220752.4752</v>
      </c>
      <c r="Q93" s="249">
        <f t="shared" si="109"/>
        <v>101950.7873</v>
      </c>
      <c r="R93" s="249">
        <f t="shared" si="110"/>
        <v>120265.6243</v>
      </c>
      <c r="S93" s="249">
        <f t="shared" si="28"/>
        <v>0</v>
      </c>
      <c r="T93" s="277"/>
      <c r="U93" s="249">
        <f t="shared" si="18"/>
        <v>269981.732</v>
      </c>
      <c r="V93" s="249">
        <f t="shared" si="19"/>
        <v>269981.732</v>
      </c>
      <c r="W93" s="249">
        <f t="shared" si="20"/>
        <v>442968.8868</v>
      </c>
      <c r="X93" s="253">
        <f t="shared" si="21"/>
        <v>0.4429688868</v>
      </c>
      <c r="Y93" s="323">
        <f t="shared" si="22"/>
        <v>442968.8868</v>
      </c>
      <c r="Z93" s="253">
        <f t="shared" si="23"/>
        <v>0.4429688868</v>
      </c>
      <c r="AA93" s="309"/>
      <c r="AB93" s="294"/>
      <c r="AC93" s="294"/>
      <c r="AD93" s="294"/>
      <c r="AE93" s="294"/>
      <c r="AF93" s="294"/>
      <c r="AG93" s="294"/>
      <c r="AH93" s="294"/>
      <c r="AI93" s="294"/>
      <c r="AJ93" s="294"/>
      <c r="AK93" s="294"/>
      <c r="AL93" s="294"/>
      <c r="AM93" s="294"/>
      <c r="AN93" s="294"/>
      <c r="AO93" s="294"/>
      <c r="AP93" s="294"/>
      <c r="AQ93" s="294"/>
      <c r="AR93" s="294"/>
      <c r="AS93" s="294"/>
      <c r="AT93" s="294"/>
    </row>
    <row r="94" ht="19.5" customHeight="1">
      <c r="A94" s="271" t="s">
        <v>184</v>
      </c>
      <c r="B94" s="272">
        <v>38.889999</v>
      </c>
      <c r="C94" s="273">
        <v>39.0</v>
      </c>
      <c r="D94" s="273">
        <v>35.540001</v>
      </c>
      <c r="E94" s="273">
        <v>37.099998</v>
      </c>
      <c r="F94" s="273">
        <v>32.14859</v>
      </c>
      <c r="G94" s="273">
        <v>2.462886E9</v>
      </c>
      <c r="H94" s="278" t="s">
        <v>184</v>
      </c>
      <c r="I94" s="273">
        <v>2.275</v>
      </c>
      <c r="J94" s="273">
        <v>2.285938</v>
      </c>
      <c r="K94" s="273">
        <v>1.896875</v>
      </c>
      <c r="L94" s="273">
        <v>2.054688</v>
      </c>
      <c r="M94" s="273">
        <v>1.798692</v>
      </c>
      <c r="N94" s="273">
        <v>1.344064E8</v>
      </c>
      <c r="O94" s="273"/>
      <c r="P94" s="249">
        <f t="shared" si="25"/>
        <v>211128.7188</v>
      </c>
      <c r="Q94" s="249">
        <f t="shared" si="109"/>
        <v>93255.4119</v>
      </c>
      <c r="R94" s="249">
        <f t="shared" si="110"/>
        <v>120265.6243</v>
      </c>
      <c r="S94" s="249">
        <f t="shared" si="28"/>
        <v>0</v>
      </c>
      <c r="T94" s="277"/>
      <c r="U94" s="249">
        <f t="shared" si="18"/>
        <v>263245.1025</v>
      </c>
      <c r="V94" s="249">
        <f t="shared" si="19"/>
        <v>263245.1025</v>
      </c>
      <c r="W94" s="249">
        <f t="shared" si="20"/>
        <v>424649.755</v>
      </c>
      <c r="X94" s="253">
        <f t="shared" si="21"/>
        <v>0.424649755</v>
      </c>
      <c r="Y94" s="323">
        <f t="shared" si="22"/>
        <v>424649.755</v>
      </c>
      <c r="Z94" s="253">
        <f t="shared" si="23"/>
        <v>0.424649755</v>
      </c>
      <c r="AA94" s="309"/>
      <c r="AB94" s="294"/>
      <c r="AC94" s="294"/>
      <c r="AD94" s="294"/>
      <c r="AE94" s="294"/>
      <c r="AF94" s="294"/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4"/>
    </row>
    <row r="95" ht="19.5" customHeight="1">
      <c r="A95" s="271" t="s">
        <v>185</v>
      </c>
      <c r="B95" s="272">
        <v>36.77</v>
      </c>
      <c r="C95" s="273">
        <v>39.029999</v>
      </c>
      <c r="D95" s="273">
        <v>36.259998</v>
      </c>
      <c r="E95" s="273">
        <v>38.869999</v>
      </c>
      <c r="F95" s="273">
        <v>33.682358</v>
      </c>
      <c r="G95" s="273">
        <v>2.2819291E9</v>
      </c>
      <c r="H95" s="278" t="s">
        <v>185</v>
      </c>
      <c r="I95" s="273">
        <v>2.017188</v>
      </c>
      <c r="J95" s="273">
        <v>2.259375</v>
      </c>
      <c r="K95" s="273">
        <v>1.9625</v>
      </c>
      <c r="L95" s="273">
        <v>2.240625</v>
      </c>
      <c r="M95" s="273">
        <v>1.961462</v>
      </c>
      <c r="N95" s="273">
        <v>2.36656E8</v>
      </c>
      <c r="O95" s="273"/>
      <c r="P95" s="249">
        <f t="shared" si="25"/>
        <v>215405.9287</v>
      </c>
      <c r="Q95" s="249">
        <f t="shared" si="109"/>
        <v>96481.71116</v>
      </c>
      <c r="R95" s="249">
        <f t="shared" si="110"/>
        <v>120265.6243</v>
      </c>
      <c r="S95" s="249">
        <f t="shared" si="28"/>
        <v>0</v>
      </c>
      <c r="T95" s="277"/>
      <c r="U95" s="249">
        <f t="shared" si="18"/>
        <v>266239.1494</v>
      </c>
      <c r="V95" s="249">
        <f t="shared" si="19"/>
        <v>266239.1494</v>
      </c>
      <c r="W95" s="249">
        <f t="shared" si="20"/>
        <v>432153.2641</v>
      </c>
      <c r="X95" s="253">
        <f t="shared" si="21"/>
        <v>0.4321532641</v>
      </c>
      <c r="Y95" s="323">
        <f t="shared" si="22"/>
        <v>432153.2641</v>
      </c>
      <c r="Z95" s="253">
        <f t="shared" si="23"/>
        <v>0.4321532641</v>
      </c>
      <c r="AA95" s="309"/>
      <c r="AB95" s="294"/>
      <c r="AC95" s="294"/>
      <c r="AD95" s="294"/>
      <c r="AE95" s="294"/>
      <c r="AF95" s="294"/>
      <c r="AG95" s="294"/>
      <c r="AH95" s="294"/>
      <c r="AI95" s="294"/>
      <c r="AJ95" s="294"/>
      <c r="AK95" s="294"/>
      <c r="AL95" s="294"/>
      <c r="AM95" s="294"/>
      <c r="AN95" s="294"/>
      <c r="AO95" s="294"/>
      <c r="AP95" s="294"/>
      <c r="AQ95" s="294"/>
      <c r="AR95" s="294"/>
      <c r="AS95" s="294"/>
      <c r="AT95" s="294"/>
    </row>
    <row r="96" ht="19.5" customHeight="1">
      <c r="A96" s="271" t="s">
        <v>186</v>
      </c>
      <c r="B96" s="272">
        <v>39.080002</v>
      </c>
      <c r="C96" s="273">
        <v>40.950001</v>
      </c>
      <c r="D96" s="273">
        <v>38.32</v>
      </c>
      <c r="E96" s="273">
        <v>40.650002</v>
      </c>
      <c r="F96" s="273">
        <v>35.224796</v>
      </c>
      <c r="G96" s="273">
        <v>2.234461E9</v>
      </c>
      <c r="H96" s="278" t="s">
        <v>186</v>
      </c>
      <c r="I96" s="273">
        <v>2.271875</v>
      </c>
      <c r="J96" s="273">
        <v>2.550938</v>
      </c>
      <c r="K96" s="273">
        <v>2.16875</v>
      </c>
      <c r="L96" s="273">
        <v>2.434375</v>
      </c>
      <c r="M96" s="273">
        <v>2.131073</v>
      </c>
      <c r="N96" s="273">
        <v>2.230688E8</v>
      </c>
      <c r="O96" s="273"/>
      <c r="P96" s="249">
        <f t="shared" si="25"/>
        <v>227643.5644</v>
      </c>
      <c r="Q96" s="249">
        <f t="shared" si="109"/>
        <v>106621.5088</v>
      </c>
      <c r="R96" s="249">
        <f t="shared" si="110"/>
        <v>120265.6243</v>
      </c>
      <c r="S96" s="249">
        <f t="shared" si="28"/>
        <v>0</v>
      </c>
      <c r="T96" s="277"/>
      <c r="U96" s="249">
        <f t="shared" si="18"/>
        <v>274805.4943</v>
      </c>
      <c r="V96" s="249">
        <f t="shared" si="19"/>
        <v>274805.4943</v>
      </c>
      <c r="W96" s="249">
        <f t="shared" si="20"/>
        <v>454530.6974</v>
      </c>
      <c r="X96" s="253">
        <f t="shared" si="21"/>
        <v>0.4545306974</v>
      </c>
      <c r="Y96" s="323">
        <f t="shared" si="22"/>
        <v>454530.6974</v>
      </c>
      <c r="Z96" s="253">
        <f t="shared" si="23"/>
        <v>0.4545306974</v>
      </c>
      <c r="AA96" s="309"/>
      <c r="AB96" s="294"/>
      <c r="AC96" s="294"/>
      <c r="AD96" s="294"/>
      <c r="AE96" s="294"/>
      <c r="AF96" s="294"/>
      <c r="AG96" s="294"/>
      <c r="AH96" s="294"/>
      <c r="AI96" s="294"/>
      <c r="AJ96" s="294"/>
      <c r="AK96" s="294"/>
      <c r="AL96" s="294"/>
      <c r="AM96" s="294"/>
      <c r="AN96" s="294"/>
      <c r="AO96" s="294"/>
      <c r="AP96" s="294"/>
      <c r="AQ96" s="294"/>
      <c r="AR96" s="294"/>
      <c r="AS96" s="294"/>
      <c r="AT96" s="294"/>
    </row>
    <row r="97" ht="19.5" customHeight="1">
      <c r="A97" s="271" t="s">
        <v>187</v>
      </c>
      <c r="B97" s="272">
        <v>40.599998</v>
      </c>
      <c r="C97" s="273">
        <v>42.919998</v>
      </c>
      <c r="D97" s="273">
        <v>39.880001</v>
      </c>
      <c r="E97" s="273">
        <v>42.580002</v>
      </c>
      <c r="F97" s="273">
        <v>36.918461</v>
      </c>
      <c r="G97" s="273">
        <v>2.410484E9</v>
      </c>
      <c r="H97" s="278" t="s">
        <v>187</v>
      </c>
      <c r="I97" s="273">
        <v>2.423438</v>
      </c>
      <c r="J97" s="273">
        <v>2.697188</v>
      </c>
      <c r="K97" s="273">
        <v>2.33875</v>
      </c>
      <c r="L97" s="273">
        <v>2.653125</v>
      </c>
      <c r="M97" s="273">
        <v>2.322569</v>
      </c>
      <c r="N97" s="273">
        <v>2.854912E8</v>
      </c>
      <c r="O97" s="273"/>
      <c r="P97" s="249">
        <f t="shared" si="25"/>
        <v>236910.897</v>
      </c>
      <c r="Q97" s="249">
        <f t="shared" si="109"/>
        <v>114979.1602</v>
      </c>
      <c r="R97" s="249">
        <f t="shared" si="110"/>
        <v>120265.6243</v>
      </c>
      <c r="S97" s="249">
        <f t="shared" si="28"/>
        <v>0</v>
      </c>
      <c r="T97" s="277"/>
      <c r="U97" s="249">
        <f t="shared" si="18"/>
        <v>281292.6272</v>
      </c>
      <c r="V97" s="249">
        <f t="shared" si="19"/>
        <v>281292.6272</v>
      </c>
      <c r="W97" s="249">
        <f t="shared" si="20"/>
        <v>472155.6815</v>
      </c>
      <c r="X97" s="253">
        <f t="shared" si="21"/>
        <v>0.4721556815</v>
      </c>
      <c r="Y97" s="323">
        <f t="shared" si="22"/>
        <v>472155.6815</v>
      </c>
      <c r="Z97" s="253">
        <f t="shared" si="23"/>
        <v>0.4721556815</v>
      </c>
      <c r="AA97" s="309"/>
      <c r="AB97" s="294"/>
      <c r="AC97" s="294"/>
      <c r="AD97" s="294"/>
      <c r="AE97" s="294"/>
      <c r="AF97" s="294"/>
      <c r="AG97" s="294"/>
      <c r="AH97" s="294"/>
      <c r="AI97" s="294"/>
      <c r="AJ97" s="294"/>
      <c r="AK97" s="294"/>
      <c r="AL97" s="294"/>
      <c r="AM97" s="294"/>
      <c r="AN97" s="294"/>
      <c r="AO97" s="294"/>
      <c r="AP97" s="294"/>
      <c r="AQ97" s="294"/>
      <c r="AR97" s="294"/>
      <c r="AS97" s="294"/>
      <c r="AT97" s="294"/>
    </row>
    <row r="98" ht="19.5" customHeight="1">
      <c r="A98" s="271" t="s">
        <v>188</v>
      </c>
      <c r="B98" s="272">
        <v>42.73</v>
      </c>
      <c r="C98" s="273">
        <v>44.860001</v>
      </c>
      <c r="D98" s="273">
        <v>41.610001</v>
      </c>
      <c r="E98" s="273">
        <v>44.040001</v>
      </c>
      <c r="F98" s="273">
        <v>38.184303</v>
      </c>
      <c r="G98" s="273">
        <v>2.370363E9</v>
      </c>
      <c r="H98" s="278" t="s">
        <v>188</v>
      </c>
      <c r="I98" s="273">
        <v>2.671875</v>
      </c>
      <c r="J98" s="273">
        <v>2.929688</v>
      </c>
      <c r="K98" s="273">
        <v>2.53</v>
      </c>
      <c r="L98" s="273">
        <v>2.813125</v>
      </c>
      <c r="M98" s="273">
        <v>2.462634</v>
      </c>
      <c r="N98" s="273">
        <v>3.429184E8</v>
      </c>
      <c r="O98" s="273"/>
      <c r="P98" s="249">
        <f t="shared" si="25"/>
        <v>247188.1248</v>
      </c>
      <c r="Q98" s="249">
        <f t="shared" si="109"/>
        <v>124381.5181</v>
      </c>
      <c r="R98" s="249">
        <f t="shared" si="110"/>
        <v>120265.6243</v>
      </c>
      <c r="S98" s="249">
        <f t="shared" si="28"/>
        <v>0</v>
      </c>
      <c r="T98" s="277"/>
      <c r="U98" s="249">
        <f t="shared" si="18"/>
        <v>288486.6866</v>
      </c>
      <c r="V98" s="249">
        <f t="shared" si="19"/>
        <v>288486.6866</v>
      </c>
      <c r="W98" s="249">
        <f t="shared" si="20"/>
        <v>491835.2671</v>
      </c>
      <c r="X98" s="253">
        <f t="shared" si="21"/>
        <v>0.4918352671</v>
      </c>
      <c r="Y98" s="323">
        <f t="shared" si="22"/>
        <v>491835.2671</v>
      </c>
      <c r="Z98" s="253">
        <f t="shared" si="23"/>
        <v>0.4918352671</v>
      </c>
      <c r="AA98" s="309"/>
      <c r="AB98" s="294"/>
      <c r="AC98" s="294"/>
      <c r="AD98" s="294"/>
      <c r="AE98" s="294"/>
      <c r="AF98" s="294"/>
      <c r="AG98" s="294"/>
      <c r="AH98" s="294"/>
      <c r="AI98" s="294"/>
      <c r="AJ98" s="294"/>
      <c r="AK98" s="294"/>
      <c r="AL98" s="294"/>
      <c r="AM98" s="294"/>
      <c r="AN98" s="294"/>
      <c r="AO98" s="294"/>
      <c r="AP98" s="294"/>
      <c r="AQ98" s="294"/>
      <c r="AR98" s="294"/>
      <c r="AS98" s="294"/>
      <c r="AT98" s="294"/>
    </row>
    <row r="99" ht="19.5" customHeight="1">
      <c r="A99" s="271" t="s">
        <v>189</v>
      </c>
      <c r="B99" s="326">
        <v>44.0</v>
      </c>
      <c r="C99" s="327">
        <v>44.759998</v>
      </c>
      <c r="D99" s="327">
        <v>42.880001</v>
      </c>
      <c r="E99" s="327">
        <v>43.16</v>
      </c>
      <c r="F99" s="327">
        <v>37.421341</v>
      </c>
      <c r="G99" s="327">
        <v>1.8982755E9</v>
      </c>
      <c r="H99" s="329" t="s">
        <v>189</v>
      </c>
      <c r="I99" s="327">
        <v>2.819688</v>
      </c>
      <c r="J99" s="327">
        <v>2.908125</v>
      </c>
      <c r="K99" s="327">
        <v>2.503125</v>
      </c>
      <c r="L99" s="327">
        <v>2.5325</v>
      </c>
      <c r="M99" s="327">
        <v>2.216972</v>
      </c>
      <c r="N99" s="327">
        <v>3.636512E8</v>
      </c>
      <c r="O99" s="327"/>
      <c r="P99" s="249">
        <f t="shared" si="25"/>
        <v>254732.6792</v>
      </c>
      <c r="Q99" s="249">
        <f t="shared" si="109"/>
        <v>123060.2717</v>
      </c>
      <c r="R99" s="249">
        <f t="shared" si="110"/>
        <v>120265.6243</v>
      </c>
      <c r="S99" s="249">
        <f t="shared" si="28"/>
        <v>0</v>
      </c>
      <c r="T99" s="328">
        <f>(P99-P87)/P87</f>
        <v>0.06243805594</v>
      </c>
      <c r="U99" s="249">
        <f t="shared" si="18"/>
        <v>293767.8747</v>
      </c>
      <c r="V99" s="249">
        <f t="shared" si="19"/>
        <v>293767.8747</v>
      </c>
      <c r="W99" s="249">
        <f t="shared" si="20"/>
        <v>498058.5752</v>
      </c>
      <c r="X99" s="253">
        <f t="shared" si="21"/>
        <v>0.4980585752</v>
      </c>
      <c r="Y99" s="323">
        <f t="shared" si="22"/>
        <v>498058.5752</v>
      </c>
      <c r="Z99" s="253">
        <f t="shared" si="23"/>
        <v>0.4980585752</v>
      </c>
      <c r="AA99" s="309"/>
      <c r="AB99" s="294"/>
      <c r="AC99" s="294"/>
      <c r="AD99" s="294"/>
      <c r="AE99" s="294"/>
      <c r="AF99" s="294"/>
      <c r="AG99" s="294"/>
      <c r="AH99" s="294"/>
      <c r="AI99" s="294"/>
      <c r="AJ99" s="294"/>
      <c r="AK99" s="294"/>
      <c r="AL99" s="294"/>
      <c r="AM99" s="294"/>
      <c r="AN99" s="294"/>
      <c r="AO99" s="294"/>
      <c r="AP99" s="294"/>
      <c r="AQ99" s="294"/>
      <c r="AR99" s="294"/>
      <c r="AS99" s="294"/>
      <c r="AT99" s="294"/>
    </row>
    <row r="100" ht="19.5" customHeight="1">
      <c r="A100" s="271" t="s">
        <v>190</v>
      </c>
      <c r="B100" s="272">
        <v>43.459999</v>
      </c>
      <c r="C100" s="273">
        <v>45.400002</v>
      </c>
      <c r="D100" s="273">
        <v>42.52</v>
      </c>
      <c r="E100" s="273">
        <v>44.07</v>
      </c>
      <c r="F100" s="273">
        <v>38.256889</v>
      </c>
      <c r="G100" s="273">
        <v>2.6205577E9</v>
      </c>
      <c r="H100" s="278" t="s">
        <v>190</v>
      </c>
      <c r="I100" s="273">
        <v>2.58625</v>
      </c>
      <c r="J100" s="273">
        <v>2.794375</v>
      </c>
      <c r="K100" s="273">
        <v>2.4625</v>
      </c>
      <c r="L100" s="273">
        <v>2.607813</v>
      </c>
      <c r="M100" s="273">
        <v>2.430443</v>
      </c>
      <c r="N100" s="273">
        <v>4.98256E8</v>
      </c>
      <c r="O100" s="273"/>
      <c r="P100" s="249">
        <f t="shared" si="25"/>
        <v>252594.0594</v>
      </c>
      <c r="Q100" s="249">
        <f>((Q99+R99)/2)*K100/K99</f>
        <v>119688.3933</v>
      </c>
      <c r="R100" s="249">
        <f>(Q99+R99)/2</f>
        <v>121662.948</v>
      </c>
      <c r="S100" s="249">
        <f t="shared" si="28"/>
        <v>0</v>
      </c>
      <c r="T100" s="277"/>
      <c r="U100" s="249">
        <f t="shared" si="18"/>
        <v>293612.2717</v>
      </c>
      <c r="V100" s="249">
        <f t="shared" si="19"/>
        <v>293612.2717</v>
      </c>
      <c r="W100" s="249">
        <f t="shared" si="20"/>
        <v>493945.4007</v>
      </c>
      <c r="X100" s="253">
        <f t="shared" si="21"/>
        <v>0.4939454007</v>
      </c>
      <c r="Y100" s="323">
        <f t="shared" si="22"/>
        <v>493945.4007</v>
      </c>
      <c r="Z100" s="253">
        <f t="shared" si="23"/>
        <v>0.4939454007</v>
      </c>
      <c r="AA100" s="309"/>
      <c r="AB100" s="294"/>
      <c r="AC100" s="294"/>
      <c r="AD100" s="294"/>
      <c r="AE100" s="294"/>
      <c r="AF100" s="294"/>
      <c r="AG100" s="294"/>
      <c r="AH100" s="294"/>
      <c r="AI100" s="294"/>
      <c r="AJ100" s="294"/>
      <c r="AK100" s="294"/>
      <c r="AL100" s="294"/>
      <c r="AM100" s="294"/>
      <c r="AN100" s="294"/>
      <c r="AO100" s="294"/>
      <c r="AP100" s="294"/>
      <c r="AQ100" s="294"/>
      <c r="AR100" s="294"/>
      <c r="AS100" s="294"/>
      <c r="AT100" s="294"/>
    </row>
    <row r="101" ht="19.5" customHeight="1">
      <c r="A101" s="271" t="s">
        <v>191</v>
      </c>
      <c r="B101" s="272">
        <v>44.27</v>
      </c>
      <c r="C101" s="273">
        <v>45.549999</v>
      </c>
      <c r="D101" s="273">
        <v>42.93</v>
      </c>
      <c r="E101" s="273">
        <v>43.330002</v>
      </c>
      <c r="F101" s="273">
        <v>37.614506</v>
      </c>
      <c r="G101" s="273">
        <v>2.3943033E9</v>
      </c>
      <c r="H101" s="278" t="s">
        <v>191</v>
      </c>
      <c r="I101" s="273">
        <v>2.639688</v>
      </c>
      <c r="J101" s="273">
        <v>2.785313</v>
      </c>
      <c r="K101" s="273">
        <v>2.453125</v>
      </c>
      <c r="L101" s="273">
        <v>2.515313</v>
      </c>
      <c r="M101" s="273">
        <v>2.344234</v>
      </c>
      <c r="N101" s="273">
        <v>4.683744E8</v>
      </c>
      <c r="O101" s="273"/>
      <c r="P101" s="249">
        <f t="shared" si="25"/>
        <v>255029.703</v>
      </c>
      <c r="Q101" s="249">
        <f t="shared" ref="Q101:Q111" si="114">Q100*K101/K100</f>
        <v>119232.7268</v>
      </c>
      <c r="R101" s="249">
        <f t="shared" ref="R101:R111" si="115">R100</f>
        <v>121662.948</v>
      </c>
      <c r="S101" s="249">
        <f t="shared" si="28"/>
        <v>0</v>
      </c>
      <c r="T101" s="277"/>
      <c r="U101" s="249">
        <f t="shared" si="18"/>
        <v>295317.2221</v>
      </c>
      <c r="V101" s="249">
        <f t="shared" si="19"/>
        <v>295317.2221</v>
      </c>
      <c r="W101" s="249">
        <f t="shared" si="20"/>
        <v>495925.3778</v>
      </c>
      <c r="X101" s="253">
        <f t="shared" si="21"/>
        <v>0.4959253778</v>
      </c>
      <c r="Y101" s="323">
        <f t="shared" si="22"/>
        <v>495925.3778</v>
      </c>
      <c r="Z101" s="253">
        <f t="shared" si="23"/>
        <v>0.4959253778</v>
      </c>
      <c r="AA101" s="309"/>
      <c r="AB101" s="294"/>
      <c r="AC101" s="294"/>
      <c r="AD101" s="294"/>
      <c r="AE101" s="294"/>
      <c r="AF101" s="294"/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294"/>
      <c r="AQ101" s="294"/>
      <c r="AR101" s="294"/>
      <c r="AS101" s="294"/>
      <c r="AT101" s="294"/>
    </row>
    <row r="102" ht="19.5" customHeight="1">
      <c r="A102" s="271" t="s">
        <v>192</v>
      </c>
      <c r="B102" s="272">
        <v>42.549999</v>
      </c>
      <c r="C102" s="273">
        <v>44.450001</v>
      </c>
      <c r="D102" s="273">
        <v>42.060001</v>
      </c>
      <c r="E102" s="273">
        <v>43.529999</v>
      </c>
      <c r="F102" s="273">
        <v>37.788136</v>
      </c>
      <c r="G102" s="273">
        <v>2.8868317E9</v>
      </c>
      <c r="H102" s="278" t="s">
        <v>192</v>
      </c>
      <c r="I102" s="273">
        <v>2.439063</v>
      </c>
      <c r="J102" s="273">
        <v>2.6325</v>
      </c>
      <c r="K102" s="273">
        <v>2.363438</v>
      </c>
      <c r="L102" s="273">
        <v>2.530625</v>
      </c>
      <c r="M102" s="273">
        <v>2.358504</v>
      </c>
      <c r="N102" s="273">
        <v>9.582016E8</v>
      </c>
      <c r="O102" s="273"/>
      <c r="P102" s="249">
        <f t="shared" si="25"/>
        <v>249861.3921</v>
      </c>
      <c r="Q102" s="249">
        <f t="shared" si="114"/>
        <v>114873.5419</v>
      </c>
      <c r="R102" s="249">
        <f t="shared" si="115"/>
        <v>121662.948</v>
      </c>
      <c r="S102" s="249">
        <f t="shared" si="28"/>
        <v>0</v>
      </c>
      <c r="T102" s="277"/>
      <c r="U102" s="249">
        <f t="shared" si="18"/>
        <v>291699.4045</v>
      </c>
      <c r="V102" s="249">
        <f t="shared" si="19"/>
        <v>291699.4045</v>
      </c>
      <c r="W102" s="249">
        <f t="shared" si="20"/>
        <v>486397.8819</v>
      </c>
      <c r="X102" s="253">
        <f t="shared" si="21"/>
        <v>0.4863978819</v>
      </c>
      <c r="Y102" s="323">
        <f t="shared" si="22"/>
        <v>486397.8819</v>
      </c>
      <c r="Z102" s="253">
        <f t="shared" si="23"/>
        <v>0.4863978819</v>
      </c>
      <c r="AA102" s="309"/>
      <c r="AB102" s="294"/>
      <c r="AC102" s="294"/>
      <c r="AD102" s="294"/>
      <c r="AE102" s="294"/>
      <c r="AF102" s="294"/>
      <c r="AG102" s="294"/>
      <c r="AH102" s="294"/>
      <c r="AI102" s="294"/>
      <c r="AJ102" s="294"/>
      <c r="AK102" s="294"/>
      <c r="AL102" s="294"/>
      <c r="AM102" s="294"/>
      <c r="AN102" s="294"/>
      <c r="AO102" s="294"/>
      <c r="AP102" s="294"/>
      <c r="AQ102" s="294"/>
      <c r="AR102" s="294"/>
      <c r="AS102" s="294"/>
      <c r="AT102" s="294"/>
    </row>
    <row r="103" ht="19.5" customHeight="1">
      <c r="A103" s="271" t="s">
        <v>193</v>
      </c>
      <c r="B103" s="272">
        <v>43.669998</v>
      </c>
      <c r="C103" s="273">
        <v>46.700001</v>
      </c>
      <c r="D103" s="273">
        <v>43.299999</v>
      </c>
      <c r="E103" s="273">
        <v>45.959999</v>
      </c>
      <c r="F103" s="273">
        <v>39.922726</v>
      </c>
      <c r="G103" s="273">
        <v>1.8404487E9</v>
      </c>
      <c r="H103" s="278" t="s">
        <v>193</v>
      </c>
      <c r="I103" s="273">
        <v>2.539063</v>
      </c>
      <c r="J103" s="273">
        <v>2.878125</v>
      </c>
      <c r="K103" s="273">
        <v>2.495</v>
      </c>
      <c r="L103" s="273">
        <v>2.795313</v>
      </c>
      <c r="M103" s="273">
        <v>2.605565</v>
      </c>
      <c r="N103" s="273">
        <v>5.435744E8</v>
      </c>
      <c r="O103" s="273"/>
      <c r="P103" s="249">
        <f t="shared" si="25"/>
        <v>257227.7168</v>
      </c>
      <c r="Q103" s="249">
        <f t="shared" si="114"/>
        <v>121268.037</v>
      </c>
      <c r="R103" s="249">
        <f t="shared" si="115"/>
        <v>121662.948</v>
      </c>
      <c r="S103" s="249">
        <f t="shared" si="28"/>
        <v>0</v>
      </c>
      <c r="T103" s="277"/>
      <c r="U103" s="249">
        <f t="shared" si="18"/>
        <v>296855.8319</v>
      </c>
      <c r="V103" s="249">
        <f t="shared" si="19"/>
        <v>296855.8319</v>
      </c>
      <c r="W103" s="249">
        <f t="shared" si="20"/>
        <v>500158.7019</v>
      </c>
      <c r="X103" s="253">
        <f t="shared" si="21"/>
        <v>0.5001587019</v>
      </c>
      <c r="Y103" s="323">
        <f t="shared" si="22"/>
        <v>500158.7019</v>
      </c>
      <c r="Z103" s="253">
        <f t="shared" si="23"/>
        <v>0.5001587019</v>
      </c>
      <c r="AA103" s="309"/>
      <c r="AB103" s="294"/>
      <c r="AC103" s="294"/>
      <c r="AD103" s="294"/>
      <c r="AE103" s="294"/>
      <c r="AF103" s="294"/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</row>
    <row r="104" ht="19.5" customHeight="1">
      <c r="A104" s="271" t="s">
        <v>194</v>
      </c>
      <c r="B104" s="272">
        <v>45.970001</v>
      </c>
      <c r="C104" s="273">
        <v>47.52</v>
      </c>
      <c r="D104" s="273">
        <v>45.66</v>
      </c>
      <c r="E104" s="273">
        <v>47.41</v>
      </c>
      <c r="F104" s="273">
        <v>41.182247</v>
      </c>
      <c r="G104" s="273">
        <v>2.5755019E9</v>
      </c>
      <c r="H104" s="278" t="s">
        <v>194</v>
      </c>
      <c r="I104" s="273">
        <v>2.796875</v>
      </c>
      <c r="J104" s="273">
        <v>2.963125</v>
      </c>
      <c r="K104" s="273">
        <v>2.755625</v>
      </c>
      <c r="L104" s="273">
        <v>2.959688</v>
      </c>
      <c r="M104" s="273">
        <v>2.758782</v>
      </c>
      <c r="N104" s="273">
        <v>7.289664E8</v>
      </c>
      <c r="O104" s="273"/>
      <c r="P104" s="249">
        <f t="shared" si="25"/>
        <v>271247.5248</v>
      </c>
      <c r="Q104" s="249">
        <f t="shared" si="114"/>
        <v>133935.565</v>
      </c>
      <c r="R104" s="249">
        <f t="shared" si="115"/>
        <v>121662.948</v>
      </c>
      <c r="S104" s="249">
        <f t="shared" si="28"/>
        <v>0</v>
      </c>
      <c r="T104" s="277"/>
      <c r="U104" s="249">
        <f t="shared" si="18"/>
        <v>306669.6974</v>
      </c>
      <c r="V104" s="249">
        <f t="shared" si="19"/>
        <v>306669.6974</v>
      </c>
      <c r="W104" s="249">
        <f t="shared" si="20"/>
        <v>526846.0377</v>
      </c>
      <c r="X104" s="253">
        <f t="shared" si="21"/>
        <v>0.5268460377</v>
      </c>
      <c r="Y104" s="323">
        <f t="shared" si="22"/>
        <v>526846.0377</v>
      </c>
      <c r="Z104" s="253">
        <f t="shared" si="23"/>
        <v>0.5268460377</v>
      </c>
      <c r="AA104" s="309"/>
      <c r="AB104" s="294"/>
      <c r="AC104" s="294"/>
      <c r="AD104" s="294"/>
      <c r="AE104" s="294"/>
      <c r="AF104" s="294"/>
      <c r="AG104" s="294"/>
      <c r="AH104" s="294"/>
      <c r="AI104" s="294"/>
      <c r="AJ104" s="294"/>
      <c r="AK104" s="294"/>
      <c r="AL104" s="294"/>
      <c r="AM104" s="294"/>
      <c r="AN104" s="294"/>
      <c r="AO104" s="294"/>
      <c r="AP104" s="294"/>
      <c r="AQ104" s="294"/>
      <c r="AR104" s="294"/>
      <c r="AS104" s="294"/>
      <c r="AT104" s="294"/>
    </row>
    <row r="105" ht="19.5" customHeight="1">
      <c r="A105" s="271" t="s">
        <v>195</v>
      </c>
      <c r="B105" s="272">
        <v>47.580002</v>
      </c>
      <c r="C105" s="273">
        <v>47.919998</v>
      </c>
      <c r="D105" s="273">
        <v>46.16</v>
      </c>
      <c r="E105" s="273">
        <v>47.599998</v>
      </c>
      <c r="F105" s="273">
        <v>41.347279</v>
      </c>
      <c r="G105" s="273">
        <v>2.8152099E9</v>
      </c>
      <c r="H105" s="278" t="s">
        <v>195</v>
      </c>
      <c r="I105" s="273">
        <v>2.970938</v>
      </c>
      <c r="J105" s="273">
        <v>3.006563</v>
      </c>
      <c r="K105" s="273">
        <v>2.792188</v>
      </c>
      <c r="L105" s="273">
        <v>2.972813</v>
      </c>
      <c r="M105" s="273">
        <v>2.771016</v>
      </c>
      <c r="N105" s="273">
        <v>8.598144E8</v>
      </c>
      <c r="O105" s="273"/>
      <c r="P105" s="249">
        <f t="shared" si="25"/>
        <v>274217.8218</v>
      </c>
      <c r="Q105" s="249">
        <f t="shared" si="114"/>
        <v>135712.6885</v>
      </c>
      <c r="R105" s="249">
        <f t="shared" si="115"/>
        <v>121662.948</v>
      </c>
      <c r="S105" s="249">
        <f t="shared" si="28"/>
        <v>0</v>
      </c>
      <c r="T105" s="277"/>
      <c r="U105" s="249">
        <f t="shared" si="18"/>
        <v>308748.9053</v>
      </c>
      <c r="V105" s="249">
        <f t="shared" si="19"/>
        <v>308748.9053</v>
      </c>
      <c r="W105" s="249">
        <f t="shared" si="20"/>
        <v>531593.4583</v>
      </c>
      <c r="X105" s="253">
        <f t="shared" si="21"/>
        <v>0.5315934583</v>
      </c>
      <c r="Y105" s="323">
        <f t="shared" si="22"/>
        <v>531593.4583</v>
      </c>
      <c r="Z105" s="253">
        <f t="shared" si="23"/>
        <v>0.5315934583</v>
      </c>
      <c r="AA105" s="309"/>
      <c r="AB105" s="294"/>
      <c r="AC105" s="294"/>
      <c r="AD105" s="294"/>
      <c r="AE105" s="294"/>
      <c r="AF105" s="294"/>
      <c r="AG105" s="294"/>
      <c r="AH105" s="294"/>
      <c r="AI105" s="294"/>
      <c r="AJ105" s="294"/>
      <c r="AK105" s="294"/>
      <c r="AL105" s="294"/>
      <c r="AM105" s="294"/>
      <c r="AN105" s="294"/>
      <c r="AO105" s="294"/>
      <c r="AP105" s="294"/>
      <c r="AQ105" s="294"/>
      <c r="AR105" s="294"/>
      <c r="AS105" s="294"/>
      <c r="AT105" s="294"/>
    </row>
    <row r="106" ht="19.5" customHeight="1">
      <c r="A106" s="271" t="s">
        <v>196</v>
      </c>
      <c r="B106" s="272">
        <v>47.709999</v>
      </c>
      <c r="C106" s="273">
        <v>50.66</v>
      </c>
      <c r="D106" s="273">
        <v>47.43</v>
      </c>
      <c r="E106" s="273">
        <v>47.529999</v>
      </c>
      <c r="F106" s="273">
        <v>41.318756</v>
      </c>
      <c r="G106" s="273">
        <v>2.7804525E9</v>
      </c>
      <c r="H106" s="278" t="s">
        <v>196</v>
      </c>
      <c r="I106" s="273">
        <v>2.973438</v>
      </c>
      <c r="J106" s="273">
        <v>3.339375</v>
      </c>
      <c r="K106" s="273">
        <v>2.9225</v>
      </c>
      <c r="L106" s="273">
        <v>2.9375</v>
      </c>
      <c r="M106" s="273">
        <v>2.738101</v>
      </c>
      <c r="N106" s="273">
        <v>1.0265664E9</v>
      </c>
      <c r="O106" s="273"/>
      <c r="P106" s="249">
        <f t="shared" si="25"/>
        <v>281762.3762</v>
      </c>
      <c r="Q106" s="249">
        <f t="shared" si="114"/>
        <v>142046.4282</v>
      </c>
      <c r="R106" s="249">
        <f t="shared" si="115"/>
        <v>121662.948</v>
      </c>
      <c r="S106" s="249">
        <f t="shared" si="28"/>
        <v>0</v>
      </c>
      <c r="T106" s="277"/>
      <c r="U106" s="249">
        <f t="shared" si="18"/>
        <v>314030.0934</v>
      </c>
      <c r="V106" s="249">
        <f t="shared" si="19"/>
        <v>314030.0934</v>
      </c>
      <c r="W106" s="249">
        <f t="shared" si="20"/>
        <v>545471.7524</v>
      </c>
      <c r="X106" s="253">
        <f t="shared" si="21"/>
        <v>0.5454717524</v>
      </c>
      <c r="Y106" s="323">
        <f t="shared" si="22"/>
        <v>545471.7524</v>
      </c>
      <c r="Z106" s="253">
        <f t="shared" si="23"/>
        <v>0.5454717524</v>
      </c>
      <c r="AA106" s="309"/>
      <c r="AB106" s="294"/>
      <c r="AC106" s="294"/>
      <c r="AD106" s="294"/>
      <c r="AE106" s="294"/>
      <c r="AF106" s="294"/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</row>
    <row r="107" ht="19.5" customHeight="1">
      <c r="A107" s="271" t="s">
        <v>197</v>
      </c>
      <c r="B107" s="272">
        <v>47.389999</v>
      </c>
      <c r="C107" s="273">
        <v>49.060001</v>
      </c>
      <c r="D107" s="273">
        <v>44.389999</v>
      </c>
      <c r="E107" s="273">
        <v>48.869999</v>
      </c>
      <c r="F107" s="273">
        <v>42.483643</v>
      </c>
      <c r="G107" s="273">
        <v>3.8355835E9</v>
      </c>
      <c r="H107" s="278" t="s">
        <v>197</v>
      </c>
      <c r="I107" s="273">
        <v>2.916563</v>
      </c>
      <c r="J107" s="273">
        <v>3.1125</v>
      </c>
      <c r="K107" s="273">
        <v>2.543125</v>
      </c>
      <c r="L107" s="273">
        <v>3.060313</v>
      </c>
      <c r="M107" s="273">
        <v>2.852576</v>
      </c>
      <c r="N107" s="273">
        <v>2.0026688E9</v>
      </c>
      <c r="O107" s="273"/>
      <c r="P107" s="249">
        <f t="shared" si="25"/>
        <v>263702.9644</v>
      </c>
      <c r="Q107" s="249">
        <f t="shared" si="114"/>
        <v>123607.1249</v>
      </c>
      <c r="R107" s="249">
        <f t="shared" si="115"/>
        <v>121662.948</v>
      </c>
      <c r="S107" s="249">
        <f t="shared" si="28"/>
        <v>0</v>
      </c>
      <c r="T107" s="277"/>
      <c r="U107" s="249">
        <f t="shared" si="18"/>
        <v>301388.5051</v>
      </c>
      <c r="V107" s="249">
        <f t="shared" si="19"/>
        <v>301388.5051</v>
      </c>
      <c r="W107" s="249">
        <f t="shared" si="20"/>
        <v>508973.0373</v>
      </c>
      <c r="X107" s="253">
        <f t="shared" si="21"/>
        <v>0.5089730373</v>
      </c>
      <c r="Y107" s="323">
        <f t="shared" si="22"/>
        <v>508973.0373</v>
      </c>
      <c r="Z107" s="253">
        <f t="shared" si="23"/>
        <v>0.5089730373</v>
      </c>
      <c r="AA107" s="309"/>
      <c r="AB107" s="294"/>
      <c r="AC107" s="294"/>
      <c r="AD107" s="294"/>
      <c r="AE107" s="294"/>
      <c r="AF107" s="294"/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</row>
    <row r="108" ht="19.5" customHeight="1">
      <c r="A108" s="271" t="s">
        <v>198</v>
      </c>
      <c r="B108" s="272">
        <v>48.93</v>
      </c>
      <c r="C108" s="273">
        <v>51.68</v>
      </c>
      <c r="D108" s="273">
        <v>47.810001</v>
      </c>
      <c r="E108" s="273">
        <v>51.41</v>
      </c>
      <c r="F108" s="273">
        <v>44.691727</v>
      </c>
      <c r="G108" s="273">
        <v>1.9806399E9</v>
      </c>
      <c r="H108" s="278" t="s">
        <v>198</v>
      </c>
      <c r="I108" s="273">
        <v>3.0775</v>
      </c>
      <c r="J108" s="273">
        <v>3.406875</v>
      </c>
      <c r="K108" s="273">
        <v>2.927188</v>
      </c>
      <c r="L108" s="273">
        <v>3.378125</v>
      </c>
      <c r="M108" s="273">
        <v>3.148816</v>
      </c>
      <c r="N108" s="273">
        <v>1.138864E9</v>
      </c>
      <c r="O108" s="273"/>
      <c r="P108" s="249">
        <f t="shared" si="25"/>
        <v>284019.8079</v>
      </c>
      <c r="Q108" s="249">
        <f t="shared" si="114"/>
        <v>142274.2857</v>
      </c>
      <c r="R108" s="249">
        <f t="shared" si="115"/>
        <v>121662.948</v>
      </c>
      <c r="S108" s="249">
        <f t="shared" si="28"/>
        <v>0</v>
      </c>
      <c r="T108" s="277"/>
      <c r="U108" s="249">
        <f t="shared" si="18"/>
        <v>315610.2956</v>
      </c>
      <c r="V108" s="249">
        <f t="shared" si="19"/>
        <v>315610.2956</v>
      </c>
      <c r="W108" s="249">
        <f t="shared" si="20"/>
        <v>547957.0416</v>
      </c>
      <c r="X108" s="253">
        <f t="shared" si="21"/>
        <v>0.5479570416</v>
      </c>
      <c r="Y108" s="323">
        <f t="shared" si="22"/>
        <v>547957.0416</v>
      </c>
      <c r="Z108" s="253">
        <f t="shared" si="23"/>
        <v>0.5479570416</v>
      </c>
      <c r="AA108" s="309"/>
      <c r="AB108" s="294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</row>
    <row r="109" ht="19.5" customHeight="1">
      <c r="A109" s="271" t="s">
        <v>199</v>
      </c>
      <c r="B109" s="272">
        <v>51.450001</v>
      </c>
      <c r="C109" s="273">
        <v>55.07</v>
      </c>
      <c r="D109" s="273">
        <v>51.34</v>
      </c>
      <c r="E109" s="273">
        <v>55.029999</v>
      </c>
      <c r="F109" s="273">
        <v>47.863544</v>
      </c>
      <c r="G109" s="273">
        <v>3.4002851E9</v>
      </c>
      <c r="H109" s="278" t="s">
        <v>199</v>
      </c>
      <c r="I109" s="273">
        <v>3.383438</v>
      </c>
      <c r="J109" s="273">
        <v>3.835938</v>
      </c>
      <c r="K109" s="273">
        <v>3.36</v>
      </c>
      <c r="L109" s="273">
        <v>3.827188</v>
      </c>
      <c r="M109" s="273">
        <v>3.567395</v>
      </c>
      <c r="N109" s="273">
        <v>1.8249248E9</v>
      </c>
      <c r="O109" s="273"/>
      <c r="P109" s="249">
        <f t="shared" si="25"/>
        <v>304990.099</v>
      </c>
      <c r="Q109" s="249">
        <f t="shared" si="114"/>
        <v>163310.8635</v>
      </c>
      <c r="R109" s="249">
        <f t="shared" si="115"/>
        <v>121662.948</v>
      </c>
      <c r="S109" s="249">
        <f t="shared" si="28"/>
        <v>0</v>
      </c>
      <c r="T109" s="277"/>
      <c r="U109" s="249">
        <f t="shared" si="18"/>
        <v>330289.4994</v>
      </c>
      <c r="V109" s="249">
        <f t="shared" si="19"/>
        <v>330289.4994</v>
      </c>
      <c r="W109" s="249">
        <f t="shared" si="20"/>
        <v>589963.9105</v>
      </c>
      <c r="X109" s="253">
        <f t="shared" si="21"/>
        <v>0.5899639105</v>
      </c>
      <c r="Y109" s="323">
        <f t="shared" si="22"/>
        <v>589963.9105</v>
      </c>
      <c r="Z109" s="253">
        <f t="shared" si="23"/>
        <v>0.5899639105</v>
      </c>
      <c r="AA109" s="309"/>
      <c r="AB109" s="294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</row>
    <row r="110" ht="19.5" customHeight="1">
      <c r="A110" s="271" t="s">
        <v>200</v>
      </c>
      <c r="B110" s="272">
        <v>54.68</v>
      </c>
      <c r="C110" s="273">
        <v>54.77</v>
      </c>
      <c r="D110" s="273">
        <v>48.650002</v>
      </c>
      <c r="E110" s="273">
        <v>51.310001</v>
      </c>
      <c r="F110" s="273">
        <v>44.627987</v>
      </c>
      <c r="G110" s="273">
        <v>4.5677763E9</v>
      </c>
      <c r="H110" s="278" t="s">
        <v>200</v>
      </c>
      <c r="I110" s="273">
        <v>3.78125</v>
      </c>
      <c r="J110" s="273">
        <v>3.803125</v>
      </c>
      <c r="K110" s="273">
        <v>2.975</v>
      </c>
      <c r="L110" s="273">
        <v>3.295625</v>
      </c>
      <c r="M110" s="273">
        <v>3.071915</v>
      </c>
      <c r="N110" s="273">
        <v>3.321216E9</v>
      </c>
      <c r="O110" s="273"/>
      <c r="P110" s="249">
        <f t="shared" si="25"/>
        <v>289009.9129</v>
      </c>
      <c r="Q110" s="249">
        <f t="shared" si="114"/>
        <v>144598.1604</v>
      </c>
      <c r="R110" s="249">
        <f t="shared" si="115"/>
        <v>121662.948</v>
      </c>
      <c r="S110" s="249">
        <f t="shared" si="28"/>
        <v>0</v>
      </c>
      <c r="T110" s="277"/>
      <c r="U110" s="249">
        <f t="shared" si="18"/>
        <v>319103.3691</v>
      </c>
      <c r="V110" s="249">
        <f t="shared" si="19"/>
        <v>319103.3691</v>
      </c>
      <c r="W110" s="249">
        <f t="shared" si="20"/>
        <v>555271.0213</v>
      </c>
      <c r="X110" s="253">
        <f t="shared" si="21"/>
        <v>0.5552710213</v>
      </c>
      <c r="Y110" s="323">
        <f t="shared" si="22"/>
        <v>555271.0213</v>
      </c>
      <c r="Z110" s="253">
        <f t="shared" si="23"/>
        <v>0.5552710213</v>
      </c>
      <c r="AA110" s="309"/>
      <c r="AB110" s="294"/>
      <c r="AC110" s="294"/>
      <c r="AD110" s="294"/>
      <c r="AE110" s="294"/>
      <c r="AF110" s="294"/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</row>
    <row r="111" ht="19.5" customHeight="1">
      <c r="A111" s="271" t="s">
        <v>201</v>
      </c>
      <c r="B111" s="326">
        <v>51.09</v>
      </c>
      <c r="C111" s="327">
        <v>52.84</v>
      </c>
      <c r="D111" s="327">
        <v>49.18</v>
      </c>
      <c r="E111" s="327">
        <v>51.220001</v>
      </c>
      <c r="F111" s="327">
        <v>44.549709</v>
      </c>
      <c r="G111" s="327">
        <v>2.2338677E9</v>
      </c>
      <c r="H111" s="329" t="s">
        <v>201</v>
      </c>
      <c r="I111" s="327">
        <v>3.258125</v>
      </c>
      <c r="J111" s="327">
        <v>3.481563</v>
      </c>
      <c r="K111" s="327">
        <v>2.971875</v>
      </c>
      <c r="L111" s="327">
        <v>3.100625</v>
      </c>
      <c r="M111" s="327">
        <v>2.890152</v>
      </c>
      <c r="N111" s="327">
        <v>2.4572352E9</v>
      </c>
      <c r="O111" s="327"/>
      <c r="P111" s="249">
        <f t="shared" si="25"/>
        <v>292158.4158</v>
      </c>
      <c r="Q111" s="249">
        <f t="shared" si="114"/>
        <v>144446.2716</v>
      </c>
      <c r="R111" s="249">
        <f t="shared" si="115"/>
        <v>121662.948</v>
      </c>
      <c r="S111" s="249">
        <f t="shared" si="28"/>
        <v>0</v>
      </c>
      <c r="T111" s="328">
        <f>(P111-P99)/P99</f>
        <v>0.146921615</v>
      </c>
      <c r="U111" s="249">
        <f t="shared" si="18"/>
        <v>321307.3212</v>
      </c>
      <c r="V111" s="249">
        <f t="shared" si="19"/>
        <v>321307.3212</v>
      </c>
      <c r="W111" s="249">
        <f t="shared" si="20"/>
        <v>558267.6354</v>
      </c>
      <c r="X111" s="253">
        <f t="shared" si="21"/>
        <v>0.5582676354</v>
      </c>
      <c r="Y111" s="323">
        <f t="shared" si="22"/>
        <v>558267.6354</v>
      </c>
      <c r="Z111" s="253">
        <f t="shared" si="23"/>
        <v>0.5582676354</v>
      </c>
      <c r="AA111" s="309"/>
      <c r="AB111" s="294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</row>
    <row r="112" ht="19.5" customHeight="1">
      <c r="A112" s="271" t="s">
        <v>202</v>
      </c>
      <c r="B112" s="272">
        <v>51.27</v>
      </c>
      <c r="C112" s="273">
        <v>51.470001</v>
      </c>
      <c r="D112" s="273">
        <v>41.610001</v>
      </c>
      <c r="E112" s="273">
        <v>45.130001</v>
      </c>
      <c r="F112" s="273">
        <v>39.293713</v>
      </c>
      <c r="G112" s="273">
        <v>4.8286946E9</v>
      </c>
      <c r="H112" s="278" t="s">
        <v>202</v>
      </c>
      <c r="I112" s="273">
        <v>3.10625</v>
      </c>
      <c r="J112" s="273">
        <v>3.125</v>
      </c>
      <c r="K112" s="273">
        <v>2.016563</v>
      </c>
      <c r="L112" s="273">
        <v>2.345313</v>
      </c>
      <c r="M112" s="273">
        <v>2.303613</v>
      </c>
      <c r="N112" s="273">
        <v>8.814496E9</v>
      </c>
      <c r="O112" s="273"/>
      <c r="P112" s="249">
        <f t="shared" si="25"/>
        <v>247188.1248</v>
      </c>
      <c r="Q112" s="249">
        <f>((Q111+R111)/2)*K112/K111</f>
        <v>90284.08095</v>
      </c>
      <c r="R112" s="249">
        <f>(Q111+R111)/2</f>
        <v>133054.6098</v>
      </c>
      <c r="S112" s="249">
        <f t="shared" si="28"/>
        <v>0</v>
      </c>
      <c r="T112" s="277"/>
      <c r="U112" s="249">
        <f t="shared" si="18"/>
        <v>300764.1127</v>
      </c>
      <c r="V112" s="249">
        <f t="shared" si="19"/>
        <v>300764.1127</v>
      </c>
      <c r="W112" s="249">
        <f t="shared" si="20"/>
        <v>470526.8155</v>
      </c>
      <c r="X112" s="253">
        <f t="shared" si="21"/>
        <v>0.4705268155</v>
      </c>
      <c r="Y112" s="323">
        <f t="shared" si="22"/>
        <v>470526.8155</v>
      </c>
      <c r="Z112" s="253">
        <f t="shared" si="23"/>
        <v>0.4705268155</v>
      </c>
      <c r="AA112" s="309"/>
      <c r="AB112" s="294"/>
      <c r="AC112" s="294"/>
      <c r="AD112" s="294"/>
      <c r="AE112" s="294"/>
      <c r="AF112" s="294"/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</row>
    <row r="113" ht="19.5" customHeight="1">
      <c r="A113" s="271" t="s">
        <v>203</v>
      </c>
      <c r="B113" s="272">
        <v>45.5</v>
      </c>
      <c r="C113" s="273">
        <v>45.880001</v>
      </c>
      <c r="D113" s="273">
        <v>42.150002</v>
      </c>
      <c r="E113" s="273">
        <v>42.950001</v>
      </c>
      <c r="F113" s="273">
        <v>37.395638</v>
      </c>
      <c r="G113" s="273">
        <v>3.0205166E9</v>
      </c>
      <c r="H113" s="278" t="s">
        <v>203</v>
      </c>
      <c r="I113" s="273">
        <v>2.406563</v>
      </c>
      <c r="J113" s="273">
        <v>2.449688</v>
      </c>
      <c r="K113" s="273">
        <v>2.066563</v>
      </c>
      <c r="L113" s="273">
        <v>2.148125</v>
      </c>
      <c r="M113" s="273">
        <v>2.109931</v>
      </c>
      <c r="N113" s="273">
        <v>6.5404352E9</v>
      </c>
      <c r="O113" s="273"/>
      <c r="P113" s="249">
        <f t="shared" si="25"/>
        <v>250396.0515</v>
      </c>
      <c r="Q113" s="249">
        <f t="shared" ref="Q113:Q123" si="116">Q112*K113/K112</f>
        <v>92522.64431</v>
      </c>
      <c r="R113" s="249">
        <f t="shared" ref="R113:R123" si="117">R112</f>
        <v>133054.6098</v>
      </c>
      <c r="S113" s="249">
        <f t="shared" si="28"/>
        <v>0</v>
      </c>
      <c r="T113" s="277"/>
      <c r="U113" s="249">
        <f t="shared" si="18"/>
        <v>303009.6614</v>
      </c>
      <c r="V113" s="249">
        <f t="shared" si="19"/>
        <v>303009.6614</v>
      </c>
      <c r="W113" s="249">
        <f t="shared" si="20"/>
        <v>475973.3056</v>
      </c>
      <c r="X113" s="253">
        <f t="shared" si="21"/>
        <v>0.4759733056</v>
      </c>
      <c r="Y113" s="323">
        <f t="shared" si="22"/>
        <v>475973.3056</v>
      </c>
      <c r="Z113" s="253">
        <f t="shared" si="23"/>
        <v>0.4759733056</v>
      </c>
      <c r="AA113" s="309"/>
      <c r="AB113" s="294"/>
      <c r="AC113" s="294"/>
      <c r="AD113" s="294"/>
      <c r="AE113" s="294"/>
      <c r="AF113" s="294"/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</row>
    <row r="114" ht="19.5" customHeight="1">
      <c r="A114" s="271" t="s">
        <v>204</v>
      </c>
      <c r="B114" s="272">
        <v>42.919998</v>
      </c>
      <c r="C114" s="273">
        <v>45.07</v>
      </c>
      <c r="D114" s="273">
        <v>41.049999</v>
      </c>
      <c r="E114" s="273">
        <v>43.720001</v>
      </c>
      <c r="F114" s="273">
        <v>38.066055</v>
      </c>
      <c r="G114" s="273">
        <v>3.4042797E9</v>
      </c>
      <c r="H114" s="278" t="s">
        <v>204</v>
      </c>
      <c r="I114" s="273">
        <v>2.130313</v>
      </c>
      <c r="J114" s="273">
        <v>2.326563</v>
      </c>
      <c r="K114" s="273">
        <v>1.937813</v>
      </c>
      <c r="L114" s="273">
        <v>2.185938</v>
      </c>
      <c r="M114" s="273">
        <v>2.147072</v>
      </c>
      <c r="N114" s="273">
        <v>8.8120896E9</v>
      </c>
      <c r="O114" s="273"/>
      <c r="P114" s="249">
        <f t="shared" si="25"/>
        <v>243861.3802</v>
      </c>
      <c r="Q114" s="249">
        <f t="shared" si="116"/>
        <v>86758.34366</v>
      </c>
      <c r="R114" s="249">
        <f t="shared" si="117"/>
        <v>133054.6098</v>
      </c>
      <c r="S114" s="249">
        <f t="shared" si="28"/>
        <v>0</v>
      </c>
      <c r="T114" s="277"/>
      <c r="U114" s="249">
        <f t="shared" si="18"/>
        <v>298435.3915</v>
      </c>
      <c r="V114" s="249">
        <f t="shared" si="19"/>
        <v>298435.3915</v>
      </c>
      <c r="W114" s="249">
        <f t="shared" si="20"/>
        <v>463674.3336</v>
      </c>
      <c r="X114" s="253">
        <f t="shared" si="21"/>
        <v>0.4636743336</v>
      </c>
      <c r="Y114" s="323">
        <f t="shared" si="22"/>
        <v>463674.3336</v>
      </c>
      <c r="Z114" s="253">
        <f t="shared" si="23"/>
        <v>0.4636743336</v>
      </c>
      <c r="AA114" s="309"/>
      <c r="AB114" s="294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</row>
    <row r="115" ht="19.5" customHeight="1">
      <c r="A115" s="271" t="s">
        <v>205</v>
      </c>
      <c r="B115" s="272">
        <v>44.419998</v>
      </c>
      <c r="C115" s="273">
        <v>48.060001</v>
      </c>
      <c r="D115" s="273">
        <v>43.68</v>
      </c>
      <c r="E115" s="273">
        <v>47.209999</v>
      </c>
      <c r="F115" s="273">
        <v>41.136848</v>
      </c>
      <c r="G115" s="273">
        <v>2.6168109E9</v>
      </c>
      <c r="H115" s="278" t="s">
        <v>205</v>
      </c>
      <c r="I115" s="273">
        <v>2.264063</v>
      </c>
      <c r="J115" s="273">
        <v>2.623125</v>
      </c>
      <c r="K115" s="273">
        <v>2.175938</v>
      </c>
      <c r="L115" s="273">
        <v>2.526563</v>
      </c>
      <c r="M115" s="273">
        <v>2.48164</v>
      </c>
      <c r="N115" s="273">
        <v>8.311296E9</v>
      </c>
      <c r="O115" s="273"/>
      <c r="P115" s="249">
        <f t="shared" si="25"/>
        <v>259485.1485</v>
      </c>
      <c r="Q115" s="249">
        <f t="shared" si="116"/>
        <v>97419.50167</v>
      </c>
      <c r="R115" s="249">
        <f t="shared" si="117"/>
        <v>133054.6098</v>
      </c>
      <c r="S115" s="249">
        <f t="shared" si="28"/>
        <v>0</v>
      </c>
      <c r="T115" s="277"/>
      <c r="U115" s="249">
        <f t="shared" si="18"/>
        <v>309372.0294</v>
      </c>
      <c r="V115" s="249">
        <f t="shared" si="19"/>
        <v>309372.0294</v>
      </c>
      <c r="W115" s="249">
        <f t="shared" si="20"/>
        <v>489959.26</v>
      </c>
      <c r="X115" s="253">
        <f t="shared" si="21"/>
        <v>0.48995926</v>
      </c>
      <c r="Y115" s="323">
        <f t="shared" si="22"/>
        <v>489959.26</v>
      </c>
      <c r="Z115" s="253">
        <f t="shared" si="23"/>
        <v>0.48995926</v>
      </c>
      <c r="AA115" s="309"/>
      <c r="AB115" s="294"/>
      <c r="AC115" s="294"/>
      <c r="AD115" s="294"/>
      <c r="AE115" s="294"/>
      <c r="AF115" s="294"/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</row>
    <row r="116" ht="19.5" customHeight="1">
      <c r="A116" s="271" t="s">
        <v>206</v>
      </c>
      <c r="B116" s="272">
        <v>47.23</v>
      </c>
      <c r="C116" s="273">
        <v>50.470001</v>
      </c>
      <c r="D116" s="273">
        <v>47.220001</v>
      </c>
      <c r="E116" s="273">
        <v>50.009998</v>
      </c>
      <c r="F116" s="273">
        <v>43.576656</v>
      </c>
      <c r="G116" s="273">
        <v>2.6827977E9</v>
      </c>
      <c r="H116" s="278" t="s">
        <v>206</v>
      </c>
      <c r="I116" s="273">
        <v>2.529375</v>
      </c>
      <c r="J116" s="273">
        <v>2.880938</v>
      </c>
      <c r="K116" s="273">
        <v>2.529375</v>
      </c>
      <c r="L116" s="273">
        <v>2.828125</v>
      </c>
      <c r="M116" s="273">
        <v>2.777841</v>
      </c>
      <c r="N116" s="273">
        <v>9.3869152E9</v>
      </c>
      <c r="O116" s="273"/>
      <c r="P116" s="249">
        <f t="shared" si="25"/>
        <v>280514.8574</v>
      </c>
      <c r="Q116" s="249">
        <f t="shared" si="116"/>
        <v>113243.324</v>
      </c>
      <c r="R116" s="249">
        <f t="shared" si="117"/>
        <v>133054.6098</v>
      </c>
      <c r="S116" s="249">
        <f t="shared" si="28"/>
        <v>0</v>
      </c>
      <c r="T116" s="277"/>
      <c r="U116" s="249">
        <f t="shared" si="18"/>
        <v>324092.8256</v>
      </c>
      <c r="V116" s="249">
        <f t="shared" si="19"/>
        <v>324092.8256</v>
      </c>
      <c r="W116" s="249">
        <f t="shared" si="20"/>
        <v>526812.7913</v>
      </c>
      <c r="X116" s="253">
        <f t="shared" si="21"/>
        <v>0.5268127913</v>
      </c>
      <c r="Y116" s="323">
        <f t="shared" si="22"/>
        <v>526812.7913</v>
      </c>
      <c r="Z116" s="253">
        <f t="shared" si="23"/>
        <v>0.5268127913</v>
      </c>
      <c r="AA116" s="309"/>
      <c r="AB116" s="294"/>
      <c r="AC116" s="294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</row>
    <row r="117" ht="19.5" customHeight="1">
      <c r="A117" s="271" t="s">
        <v>207</v>
      </c>
      <c r="B117" s="272">
        <v>49.919998</v>
      </c>
      <c r="C117" s="273">
        <v>50.610001</v>
      </c>
      <c r="D117" s="273">
        <v>44.970001</v>
      </c>
      <c r="E117" s="273">
        <v>45.169998</v>
      </c>
      <c r="F117" s="273">
        <v>39.35928</v>
      </c>
      <c r="G117" s="273">
        <v>3.5429091E9</v>
      </c>
      <c r="H117" s="278" t="s">
        <v>207</v>
      </c>
      <c r="I117" s="273">
        <v>2.811563</v>
      </c>
      <c r="J117" s="273">
        <v>2.892188</v>
      </c>
      <c r="K117" s="273">
        <v>2.265625</v>
      </c>
      <c r="L117" s="273">
        <v>2.292188</v>
      </c>
      <c r="M117" s="273">
        <v>2.251433</v>
      </c>
      <c r="N117" s="273">
        <v>1.03091968E10</v>
      </c>
      <c r="O117" s="273"/>
      <c r="P117" s="249">
        <f t="shared" si="25"/>
        <v>267148.5208</v>
      </c>
      <c r="Q117" s="249">
        <f t="shared" si="116"/>
        <v>101434.9023</v>
      </c>
      <c r="R117" s="249">
        <f t="shared" si="117"/>
        <v>133054.6098</v>
      </c>
      <c r="S117" s="249">
        <f t="shared" si="28"/>
        <v>0</v>
      </c>
      <c r="T117" s="277"/>
      <c r="U117" s="249">
        <f t="shared" si="18"/>
        <v>314736.39</v>
      </c>
      <c r="V117" s="249">
        <f t="shared" si="19"/>
        <v>314736.39</v>
      </c>
      <c r="W117" s="249">
        <f t="shared" si="20"/>
        <v>501638.0329</v>
      </c>
      <c r="X117" s="253">
        <f t="shared" si="21"/>
        <v>0.5016380329</v>
      </c>
      <c r="Y117" s="323">
        <f t="shared" si="22"/>
        <v>501638.0329</v>
      </c>
      <c r="Z117" s="253">
        <f t="shared" si="23"/>
        <v>0.5016380329</v>
      </c>
      <c r="AA117" s="309"/>
      <c r="AB117" s="294"/>
      <c r="AC117" s="294"/>
      <c r="AD117" s="294"/>
      <c r="AE117" s="294"/>
      <c r="AF117" s="294"/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</row>
    <row r="118" ht="19.5" customHeight="1">
      <c r="A118" s="271" t="s">
        <v>208</v>
      </c>
      <c r="B118" s="272">
        <v>44.810001</v>
      </c>
      <c r="C118" s="273">
        <v>46.150002</v>
      </c>
      <c r="D118" s="273">
        <v>43.299999</v>
      </c>
      <c r="E118" s="273">
        <v>45.459999</v>
      </c>
      <c r="F118" s="273">
        <v>39.639614</v>
      </c>
      <c r="G118" s="273">
        <v>3.9532643E9</v>
      </c>
      <c r="H118" s="278" t="s">
        <v>208</v>
      </c>
      <c r="I118" s="273">
        <v>2.250938</v>
      </c>
      <c r="J118" s="273">
        <v>2.38375</v>
      </c>
      <c r="K118" s="273">
        <v>2.091875</v>
      </c>
      <c r="L118" s="273">
        <v>2.302188</v>
      </c>
      <c r="M118" s="273">
        <v>2.262195</v>
      </c>
      <c r="N118" s="273">
        <v>1.24590432E10</v>
      </c>
      <c r="O118" s="273"/>
      <c r="P118" s="249">
        <f t="shared" si="25"/>
        <v>257227.7168</v>
      </c>
      <c r="Q118" s="249">
        <f t="shared" si="116"/>
        <v>93655.89463</v>
      </c>
      <c r="R118" s="249">
        <f t="shared" si="117"/>
        <v>133054.6098</v>
      </c>
      <c r="S118" s="249">
        <f t="shared" si="28"/>
        <v>0</v>
      </c>
      <c r="T118" s="277"/>
      <c r="U118" s="249">
        <f t="shared" si="18"/>
        <v>307791.8272</v>
      </c>
      <c r="V118" s="249">
        <f t="shared" si="19"/>
        <v>307791.8272</v>
      </c>
      <c r="W118" s="249">
        <f t="shared" si="20"/>
        <v>483938.2212</v>
      </c>
      <c r="X118" s="253">
        <f t="shared" si="21"/>
        <v>0.4839382212</v>
      </c>
      <c r="Y118" s="323">
        <f t="shared" si="22"/>
        <v>483938.2212</v>
      </c>
      <c r="Z118" s="253">
        <f t="shared" si="23"/>
        <v>0.4839382212</v>
      </c>
      <c r="AA118" s="309"/>
      <c r="AB118" s="294"/>
      <c r="AC118" s="294"/>
      <c r="AD118" s="294"/>
      <c r="AE118" s="294"/>
      <c r="AF118" s="294"/>
      <c r="AG118" s="294"/>
      <c r="AH118" s="294"/>
      <c r="AI118" s="294"/>
      <c r="AJ118" s="294"/>
      <c r="AK118" s="294"/>
      <c r="AL118" s="294"/>
      <c r="AM118" s="294"/>
      <c r="AN118" s="294"/>
      <c r="AO118" s="294"/>
      <c r="AP118" s="294"/>
      <c r="AQ118" s="294"/>
      <c r="AR118" s="294"/>
      <c r="AS118" s="294"/>
      <c r="AT118" s="294"/>
    </row>
    <row r="119" ht="19.5" customHeight="1">
      <c r="A119" s="271" t="s">
        <v>209</v>
      </c>
      <c r="B119" s="272">
        <v>45.509998</v>
      </c>
      <c r="C119" s="273">
        <v>48.57</v>
      </c>
      <c r="D119" s="273">
        <v>44.299999</v>
      </c>
      <c r="E119" s="273">
        <v>46.119999</v>
      </c>
      <c r="F119" s="273">
        <v>40.215099</v>
      </c>
      <c r="G119" s="273">
        <v>2.8938663E9</v>
      </c>
      <c r="H119" s="278" t="s">
        <v>209</v>
      </c>
      <c r="I119" s="273">
        <v>2.303125</v>
      </c>
      <c r="J119" s="273">
        <v>2.610938</v>
      </c>
      <c r="K119" s="273">
        <v>2.180313</v>
      </c>
      <c r="L119" s="273">
        <v>2.34625</v>
      </c>
      <c r="M119" s="273">
        <v>2.305491</v>
      </c>
      <c r="N119" s="273">
        <v>8.982672E9</v>
      </c>
      <c r="O119" s="273"/>
      <c r="P119" s="249">
        <f t="shared" si="25"/>
        <v>263168.3109</v>
      </c>
      <c r="Q119" s="249">
        <f t="shared" si="116"/>
        <v>97615.37596</v>
      </c>
      <c r="R119" s="249">
        <f t="shared" si="117"/>
        <v>133054.6098</v>
      </c>
      <c r="S119" s="249">
        <f t="shared" si="28"/>
        <v>0</v>
      </c>
      <c r="T119" s="277"/>
      <c r="U119" s="249">
        <f t="shared" si="18"/>
        <v>311950.243</v>
      </c>
      <c r="V119" s="249">
        <f t="shared" si="19"/>
        <v>311950.243</v>
      </c>
      <c r="W119" s="249">
        <f t="shared" si="20"/>
        <v>493838.2966</v>
      </c>
      <c r="X119" s="253">
        <f t="shared" si="21"/>
        <v>0.4938382966</v>
      </c>
      <c r="Y119" s="323">
        <f t="shared" si="22"/>
        <v>493838.2966</v>
      </c>
      <c r="Z119" s="253">
        <f t="shared" si="23"/>
        <v>0.4938382966</v>
      </c>
      <c r="AA119" s="309"/>
      <c r="AB119" s="294"/>
      <c r="AC119" s="294"/>
      <c r="AD119" s="294"/>
      <c r="AE119" s="294"/>
      <c r="AF119" s="294"/>
      <c r="AG119" s="294"/>
      <c r="AH119" s="294"/>
      <c r="AI119" s="294"/>
      <c r="AJ119" s="294"/>
      <c r="AK119" s="294"/>
      <c r="AL119" s="294"/>
      <c r="AM119" s="294"/>
      <c r="AN119" s="294"/>
      <c r="AO119" s="294"/>
      <c r="AP119" s="294"/>
      <c r="AQ119" s="294"/>
      <c r="AR119" s="294"/>
      <c r="AS119" s="294"/>
      <c r="AT119" s="294"/>
    </row>
    <row r="120" ht="19.5" customHeight="1">
      <c r="A120" s="271" t="s">
        <v>210</v>
      </c>
      <c r="B120" s="272">
        <v>46.869999</v>
      </c>
      <c r="C120" s="273">
        <v>47.080002</v>
      </c>
      <c r="D120" s="273">
        <v>37.18</v>
      </c>
      <c r="E120" s="273">
        <v>38.91</v>
      </c>
      <c r="F120" s="273">
        <v>33.928226</v>
      </c>
      <c r="G120" s="273">
        <v>5.1886704E9</v>
      </c>
      <c r="H120" s="278" t="s">
        <v>210</v>
      </c>
      <c r="I120" s="273">
        <v>2.424063</v>
      </c>
      <c r="J120" s="273">
        <v>2.444063</v>
      </c>
      <c r="K120" s="273">
        <v>1.4625</v>
      </c>
      <c r="L120" s="273">
        <v>1.636875</v>
      </c>
      <c r="M120" s="273">
        <v>1.60844</v>
      </c>
      <c r="N120" s="273">
        <v>1.62776288E10</v>
      </c>
      <c r="O120" s="273"/>
      <c r="P120" s="249">
        <f t="shared" si="25"/>
        <v>220871.2871</v>
      </c>
      <c r="Q120" s="249">
        <f t="shared" si="116"/>
        <v>65477.97832</v>
      </c>
      <c r="R120" s="249">
        <f t="shared" si="117"/>
        <v>133054.6098</v>
      </c>
      <c r="S120" s="249">
        <f t="shared" si="28"/>
        <v>0</v>
      </c>
      <c r="T120" s="277"/>
      <c r="U120" s="249">
        <f t="shared" si="18"/>
        <v>282342.3264</v>
      </c>
      <c r="V120" s="249">
        <f t="shared" si="19"/>
        <v>282342.3264</v>
      </c>
      <c r="W120" s="249">
        <f t="shared" si="20"/>
        <v>419403.8752</v>
      </c>
      <c r="X120" s="253">
        <f t="shared" si="21"/>
        <v>0.4194038752</v>
      </c>
      <c r="Y120" s="323">
        <f t="shared" si="22"/>
        <v>419403.8752</v>
      </c>
      <c r="Z120" s="253">
        <f t="shared" si="23"/>
        <v>0.4194038752</v>
      </c>
      <c r="AA120" s="309"/>
      <c r="AB120" s="294"/>
      <c r="AC120" s="294"/>
      <c r="AD120" s="294"/>
      <c r="AE120" s="294"/>
      <c r="AF120" s="294"/>
      <c r="AG120" s="294"/>
      <c r="AH120" s="294"/>
      <c r="AI120" s="294"/>
      <c r="AJ120" s="294"/>
      <c r="AK120" s="294"/>
      <c r="AL120" s="294"/>
      <c r="AM120" s="294"/>
      <c r="AN120" s="294"/>
      <c r="AO120" s="294"/>
      <c r="AP120" s="294"/>
      <c r="AQ120" s="294"/>
      <c r="AR120" s="294"/>
      <c r="AS120" s="294"/>
      <c r="AT120" s="294"/>
    </row>
    <row r="121" ht="19.5" customHeight="1">
      <c r="A121" s="271" t="s">
        <v>211</v>
      </c>
      <c r="B121" s="272">
        <v>38.84</v>
      </c>
      <c r="C121" s="273">
        <v>38.970001</v>
      </c>
      <c r="D121" s="273">
        <v>28.09</v>
      </c>
      <c r="E121" s="273">
        <v>32.889999</v>
      </c>
      <c r="F121" s="273">
        <v>28.698313</v>
      </c>
      <c r="G121" s="273">
        <v>7.2407798E9</v>
      </c>
      <c r="H121" s="278" t="s">
        <v>211</v>
      </c>
      <c r="I121" s="273">
        <v>1.6125</v>
      </c>
      <c r="J121" s="273">
        <v>1.627188</v>
      </c>
      <c r="K121" s="273">
        <v>0.798125</v>
      </c>
      <c r="L121" s="273">
        <v>1.086875</v>
      </c>
      <c r="M121" s="273">
        <v>1.067994</v>
      </c>
      <c r="N121" s="273">
        <v>3.89495552E10</v>
      </c>
      <c r="O121" s="273"/>
      <c r="P121" s="249">
        <f t="shared" si="25"/>
        <v>166871.2871</v>
      </c>
      <c r="Q121" s="249">
        <f t="shared" si="116"/>
        <v>35733.06765</v>
      </c>
      <c r="R121" s="249">
        <f t="shared" si="117"/>
        <v>133054.6098</v>
      </c>
      <c r="S121" s="249">
        <f t="shared" si="28"/>
        <v>0</v>
      </c>
      <c r="T121" s="277"/>
      <c r="U121" s="249">
        <f t="shared" si="18"/>
        <v>244542.3264</v>
      </c>
      <c r="V121" s="249">
        <f t="shared" si="19"/>
        <v>244542.3264</v>
      </c>
      <c r="W121" s="249">
        <f t="shared" si="20"/>
        <v>335658.9646</v>
      </c>
      <c r="X121" s="253">
        <f t="shared" si="21"/>
        <v>0.3356589646</v>
      </c>
      <c r="Y121" s="323">
        <f t="shared" si="22"/>
        <v>335658.9646</v>
      </c>
      <c r="Z121" s="253">
        <f t="shared" si="23"/>
        <v>0.3356589646</v>
      </c>
      <c r="AA121" s="309"/>
      <c r="AB121" s="294"/>
      <c r="AC121" s="294"/>
      <c r="AD121" s="294"/>
      <c r="AE121" s="294"/>
      <c r="AF121" s="294"/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</row>
    <row r="122" ht="21.0" customHeight="1">
      <c r="A122" s="330" t="s">
        <v>212</v>
      </c>
      <c r="B122" s="331">
        <v>32.810001</v>
      </c>
      <c r="C122" s="332">
        <v>34.009998</v>
      </c>
      <c r="D122" s="332">
        <v>25.049999</v>
      </c>
      <c r="E122" s="332">
        <v>29.120001</v>
      </c>
      <c r="F122" s="332">
        <v>25.408783</v>
      </c>
      <c r="G122" s="332">
        <v>3.9192859E9</v>
      </c>
      <c r="H122" s="333" t="s">
        <v>212</v>
      </c>
      <c r="I122" s="332">
        <v>1.085625</v>
      </c>
      <c r="J122" s="332">
        <v>1.165313</v>
      </c>
      <c r="K122" s="332">
        <v>0.61625</v>
      </c>
      <c r="L122" s="332">
        <v>0.82625</v>
      </c>
      <c r="M122" s="332">
        <v>0.811897</v>
      </c>
      <c r="N122" s="332">
        <v>3.02495424E10</v>
      </c>
      <c r="O122" s="332"/>
      <c r="P122" s="249">
        <f t="shared" si="25"/>
        <v>148811.8752</v>
      </c>
      <c r="Q122" s="249">
        <f t="shared" si="116"/>
        <v>27590.29343</v>
      </c>
      <c r="R122" s="249">
        <f t="shared" si="117"/>
        <v>133054.6098</v>
      </c>
      <c r="S122" s="249">
        <f t="shared" si="28"/>
        <v>0</v>
      </c>
      <c r="T122" s="334"/>
      <c r="U122" s="280">
        <f t="shared" si="18"/>
        <v>231900.7381</v>
      </c>
      <c r="V122" s="249">
        <f t="shared" si="19"/>
        <v>231900.7381</v>
      </c>
      <c r="W122" s="280">
        <f t="shared" si="20"/>
        <v>309456.7785</v>
      </c>
      <c r="X122" s="335">
        <f t="shared" si="21"/>
        <v>0.3094567785</v>
      </c>
      <c r="Y122" s="336">
        <f t="shared" si="22"/>
        <v>309456.7785</v>
      </c>
      <c r="Z122" s="335">
        <f t="shared" si="23"/>
        <v>0.3094567785</v>
      </c>
      <c r="AA122" s="337"/>
      <c r="AB122" s="338"/>
      <c r="AC122" s="338"/>
      <c r="AD122" s="338"/>
      <c r="AE122" s="338"/>
      <c r="AF122" s="338"/>
      <c r="AG122" s="338"/>
      <c r="AH122" s="338"/>
      <c r="AI122" s="338"/>
      <c r="AJ122" s="338"/>
      <c r="AK122" s="338"/>
      <c r="AL122" s="338"/>
      <c r="AM122" s="338"/>
      <c r="AN122" s="338"/>
      <c r="AO122" s="338"/>
      <c r="AP122" s="338"/>
      <c r="AQ122" s="338"/>
      <c r="AR122" s="338"/>
      <c r="AS122" s="338"/>
      <c r="AT122" s="338"/>
    </row>
    <row r="123" ht="19.5" customHeight="1">
      <c r="A123" s="271" t="s">
        <v>213</v>
      </c>
      <c r="B123" s="326">
        <v>28.5</v>
      </c>
      <c r="C123" s="327">
        <v>30.83</v>
      </c>
      <c r="D123" s="327">
        <v>26.84</v>
      </c>
      <c r="E123" s="327">
        <v>29.74</v>
      </c>
      <c r="F123" s="327">
        <v>25.949766</v>
      </c>
      <c r="G123" s="327">
        <v>2.9442387E9</v>
      </c>
      <c r="H123" s="329" t="s">
        <v>213</v>
      </c>
      <c r="I123" s="327">
        <v>0.791563</v>
      </c>
      <c r="J123" s="327">
        <v>0.911563</v>
      </c>
      <c r="K123" s="327">
        <v>0.697188</v>
      </c>
      <c r="L123" s="327">
        <v>0.840313</v>
      </c>
      <c r="M123" s="327">
        <v>0.825715</v>
      </c>
      <c r="N123" s="327">
        <v>2.20434048E10</v>
      </c>
      <c r="O123" s="327"/>
      <c r="P123" s="249">
        <f t="shared" si="25"/>
        <v>159445.5446</v>
      </c>
      <c r="Q123" s="249">
        <f t="shared" si="116"/>
        <v>31213.99025</v>
      </c>
      <c r="R123" s="249">
        <f t="shared" si="117"/>
        <v>133054.6098</v>
      </c>
      <c r="S123" s="249">
        <f t="shared" si="28"/>
        <v>0</v>
      </c>
      <c r="T123" s="328">
        <f>(P123-P111)/P111</f>
        <v>-0.454249695</v>
      </c>
      <c r="U123" s="249">
        <f t="shared" si="18"/>
        <v>239344.3066</v>
      </c>
      <c r="V123" s="249">
        <f t="shared" si="19"/>
        <v>239344.3066</v>
      </c>
      <c r="W123" s="249">
        <f t="shared" si="20"/>
        <v>323714.1446</v>
      </c>
      <c r="X123" s="253">
        <f t="shared" si="21"/>
        <v>0.3237141446</v>
      </c>
      <c r="Y123" s="323">
        <f t="shared" si="22"/>
        <v>323714.1446</v>
      </c>
      <c r="Z123" s="253">
        <f t="shared" si="23"/>
        <v>0.3237141446</v>
      </c>
      <c r="AA123" s="309"/>
      <c r="AB123" s="294"/>
      <c r="AC123" s="294"/>
      <c r="AD123" s="294"/>
      <c r="AE123" s="294"/>
      <c r="AF123" s="294"/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</row>
    <row r="124" ht="19.5" customHeight="1">
      <c r="A124" s="271" t="s">
        <v>214</v>
      </c>
      <c r="B124" s="272">
        <v>29.75</v>
      </c>
      <c r="C124" s="273">
        <v>31.629999</v>
      </c>
      <c r="D124" s="273">
        <v>27.959999</v>
      </c>
      <c r="E124" s="273">
        <v>29.059999</v>
      </c>
      <c r="F124" s="273">
        <v>25.393248</v>
      </c>
      <c r="G124" s="273">
        <v>2.8295426E9</v>
      </c>
      <c r="H124" s="278" t="s">
        <v>214</v>
      </c>
      <c r="I124" s="273">
        <v>0.84625</v>
      </c>
      <c r="J124" s="273">
        <v>0.951563</v>
      </c>
      <c r="K124" s="273">
        <v>0.73875</v>
      </c>
      <c r="L124" s="273">
        <v>0.791563</v>
      </c>
      <c r="M124" s="273">
        <v>0.777812</v>
      </c>
      <c r="N124" s="273">
        <v>1.90438528E10</v>
      </c>
      <c r="O124" s="273"/>
      <c r="P124" s="249">
        <f t="shared" si="25"/>
        <v>166099.004</v>
      </c>
      <c r="Q124" s="249">
        <f>((Q123+R123)/2)*K124/K123</f>
        <v>87030.63469</v>
      </c>
      <c r="R124" s="249">
        <f>(Q123+R123)/2</f>
        <v>82134.30002</v>
      </c>
      <c r="S124" s="249">
        <f t="shared" si="28"/>
        <v>0</v>
      </c>
      <c r="T124" s="277"/>
      <c r="U124" s="249">
        <f t="shared" si="18"/>
        <v>195118.2308</v>
      </c>
      <c r="V124" s="249">
        <f t="shared" si="19"/>
        <v>195118.2308</v>
      </c>
      <c r="W124" s="249">
        <f t="shared" si="20"/>
        <v>335263.9387</v>
      </c>
      <c r="X124" s="253">
        <f t="shared" si="21"/>
        <v>0.3352639387</v>
      </c>
      <c r="Y124" s="323">
        <f t="shared" si="22"/>
        <v>335263.9387</v>
      </c>
      <c r="Z124" s="253">
        <f t="shared" si="23"/>
        <v>0.3352639387</v>
      </c>
      <c r="AA124" s="309"/>
      <c r="AB124" s="294"/>
      <c r="AC124" s="294"/>
      <c r="AD124" s="294"/>
      <c r="AE124" s="294"/>
      <c r="AF124" s="294"/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</row>
    <row r="125" ht="19.5" customHeight="1">
      <c r="A125" s="271" t="s">
        <v>215</v>
      </c>
      <c r="B125" s="272">
        <v>28.780001</v>
      </c>
      <c r="C125" s="273">
        <v>31.68</v>
      </c>
      <c r="D125" s="273">
        <v>27.389999</v>
      </c>
      <c r="E125" s="273">
        <v>27.530001</v>
      </c>
      <c r="F125" s="273">
        <v>24.056301</v>
      </c>
      <c r="G125" s="273">
        <v>3.3240742E9</v>
      </c>
      <c r="H125" s="278" t="s">
        <v>215</v>
      </c>
      <c r="I125" s="273">
        <v>0.776875</v>
      </c>
      <c r="J125" s="273">
        <v>0.940938</v>
      </c>
      <c r="K125" s="273">
        <v>0.6975</v>
      </c>
      <c r="L125" s="273">
        <v>0.70375</v>
      </c>
      <c r="M125" s="273">
        <v>0.691525</v>
      </c>
      <c r="N125" s="273">
        <v>2.3277392E10</v>
      </c>
      <c r="O125" s="273"/>
      <c r="P125" s="249">
        <f t="shared" si="25"/>
        <v>162712.8653</v>
      </c>
      <c r="Q125" s="249">
        <f t="shared" ref="Q125:Q135" si="118">Q124*K125/K124</f>
        <v>82171.05611</v>
      </c>
      <c r="R125" s="249">
        <f t="shared" ref="R125:R135" si="119">R124</f>
        <v>82134.30002</v>
      </c>
      <c r="S125" s="249">
        <f t="shared" si="28"/>
        <v>0</v>
      </c>
      <c r="T125" s="277"/>
      <c r="U125" s="249">
        <f t="shared" si="18"/>
        <v>192747.9338</v>
      </c>
      <c r="V125" s="249">
        <f t="shared" si="19"/>
        <v>192747.9338</v>
      </c>
      <c r="W125" s="249">
        <f t="shared" si="20"/>
        <v>327018.2215</v>
      </c>
      <c r="X125" s="253">
        <f t="shared" si="21"/>
        <v>0.3270182215</v>
      </c>
      <c r="Y125" s="323">
        <f t="shared" si="22"/>
        <v>327018.2215</v>
      </c>
      <c r="Z125" s="253">
        <f t="shared" si="23"/>
        <v>0.3270182215</v>
      </c>
      <c r="AA125" s="309"/>
      <c r="AB125" s="294"/>
      <c r="AC125" s="294"/>
      <c r="AD125" s="294"/>
      <c r="AE125" s="294"/>
      <c r="AF125" s="294"/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</row>
    <row r="126" ht="22.5" customHeight="1">
      <c r="A126" s="271" t="s">
        <v>216</v>
      </c>
      <c r="B126" s="272">
        <v>27.120001</v>
      </c>
      <c r="C126" s="273">
        <v>31.459999</v>
      </c>
      <c r="D126" s="273">
        <v>25.629999</v>
      </c>
      <c r="E126" s="273">
        <v>30.32</v>
      </c>
      <c r="F126" s="273">
        <v>26.494261</v>
      </c>
      <c r="G126" s="273">
        <v>3.8051238E9</v>
      </c>
      <c r="H126" s="278" t="s">
        <v>216</v>
      </c>
      <c r="I126" s="273">
        <v>0.683438</v>
      </c>
      <c r="J126" s="273">
        <v>0.90625</v>
      </c>
      <c r="K126" s="273">
        <v>0.608125</v>
      </c>
      <c r="L126" s="273">
        <v>0.844063</v>
      </c>
      <c r="M126" s="273">
        <v>0.8294</v>
      </c>
      <c r="N126" s="273">
        <v>2.59328192E10</v>
      </c>
      <c r="O126" s="273"/>
      <c r="P126" s="249">
        <f t="shared" si="25"/>
        <v>152257.4198</v>
      </c>
      <c r="Q126" s="249">
        <f t="shared" si="118"/>
        <v>71641.96917</v>
      </c>
      <c r="R126" s="249">
        <f t="shared" si="119"/>
        <v>82134.30002</v>
      </c>
      <c r="S126" s="249">
        <f t="shared" si="28"/>
        <v>0</v>
      </c>
      <c r="T126" s="277"/>
      <c r="U126" s="339">
        <f t="shared" si="18"/>
        <v>185429.1219</v>
      </c>
      <c r="V126" s="339">
        <f t="shared" si="19"/>
        <v>185429.1219</v>
      </c>
      <c r="W126" s="339">
        <f t="shared" si="20"/>
        <v>306033.689</v>
      </c>
      <c r="X126" s="340">
        <f t="shared" si="21"/>
        <v>0.306033689</v>
      </c>
      <c r="Y126" s="341">
        <f t="shared" si="22"/>
        <v>306033.689</v>
      </c>
      <c r="Z126" s="340">
        <f t="shared" si="23"/>
        <v>0.306033689</v>
      </c>
      <c r="AA126" s="309"/>
      <c r="AB126" s="294"/>
      <c r="AC126" s="294"/>
      <c r="AD126" s="294"/>
      <c r="AE126" s="294"/>
      <c r="AF126" s="294"/>
      <c r="AG126" s="294"/>
      <c r="AH126" s="294"/>
      <c r="AI126" s="294"/>
      <c r="AJ126" s="294"/>
      <c r="AK126" s="294"/>
      <c r="AL126" s="294"/>
      <c r="AM126" s="294"/>
      <c r="AN126" s="294"/>
      <c r="AO126" s="294"/>
      <c r="AP126" s="294"/>
      <c r="AQ126" s="294"/>
      <c r="AR126" s="294"/>
      <c r="AS126" s="294"/>
      <c r="AT126" s="294"/>
    </row>
    <row r="127" ht="19.5" customHeight="1">
      <c r="A127" s="271" t="s">
        <v>217</v>
      </c>
      <c r="B127" s="272">
        <v>29.940001</v>
      </c>
      <c r="C127" s="273">
        <v>34.900002</v>
      </c>
      <c r="D127" s="273">
        <v>29.790001</v>
      </c>
      <c r="E127" s="273">
        <v>34.279999</v>
      </c>
      <c r="F127" s="273">
        <v>30.00412</v>
      </c>
      <c r="G127" s="273">
        <v>2.9916321E9</v>
      </c>
      <c r="H127" s="278" t="s">
        <v>217</v>
      </c>
      <c r="I127" s="273">
        <v>0.820313</v>
      </c>
      <c r="J127" s="273">
        <v>1.105313</v>
      </c>
      <c r="K127" s="273">
        <v>0.8125</v>
      </c>
      <c r="L127" s="273">
        <v>1.06625</v>
      </c>
      <c r="M127" s="273">
        <v>1.047727</v>
      </c>
      <c r="N127" s="273">
        <v>1.79410016E10</v>
      </c>
      <c r="O127" s="273"/>
      <c r="P127" s="249">
        <f t="shared" si="25"/>
        <v>176970.303</v>
      </c>
      <c r="Q127" s="249">
        <f t="shared" si="118"/>
        <v>95718.97217</v>
      </c>
      <c r="R127" s="249">
        <f t="shared" si="119"/>
        <v>82134.30002</v>
      </c>
      <c r="S127" s="249">
        <f t="shared" si="28"/>
        <v>0</v>
      </c>
      <c r="T127" s="277"/>
      <c r="U127" s="249">
        <f t="shared" si="18"/>
        <v>202728.1401</v>
      </c>
      <c r="V127" s="249">
        <f t="shared" si="19"/>
        <v>202728.1401</v>
      </c>
      <c r="W127" s="249">
        <f t="shared" si="20"/>
        <v>354823.5752</v>
      </c>
      <c r="X127" s="253">
        <f t="shared" si="21"/>
        <v>0.3548235752</v>
      </c>
      <c r="Y127" s="323">
        <f t="shared" si="22"/>
        <v>354823.5752</v>
      </c>
      <c r="Z127" s="253">
        <f t="shared" si="23"/>
        <v>0.3548235752</v>
      </c>
      <c r="AA127" s="309"/>
      <c r="AB127" s="294"/>
      <c r="AC127" s="294"/>
      <c r="AD127" s="294"/>
      <c r="AE127" s="294"/>
      <c r="AF127" s="294"/>
      <c r="AG127" s="294"/>
      <c r="AH127" s="294"/>
      <c r="AI127" s="294"/>
      <c r="AJ127" s="294"/>
      <c r="AK127" s="294"/>
      <c r="AL127" s="294"/>
      <c r="AM127" s="294"/>
      <c r="AN127" s="294"/>
      <c r="AO127" s="294"/>
      <c r="AP127" s="294"/>
      <c r="AQ127" s="294"/>
      <c r="AR127" s="294"/>
      <c r="AS127" s="294"/>
      <c r="AT127" s="294"/>
    </row>
    <row r="128" ht="19.5" customHeight="1">
      <c r="A128" s="271" t="s">
        <v>218</v>
      </c>
      <c r="B128" s="272">
        <v>34.27</v>
      </c>
      <c r="C128" s="273">
        <v>35.5</v>
      </c>
      <c r="D128" s="273">
        <v>32.959999</v>
      </c>
      <c r="E128" s="273">
        <v>35.380001</v>
      </c>
      <c r="F128" s="273">
        <v>30.966921</v>
      </c>
      <c r="G128" s="273">
        <v>2.7340762E9</v>
      </c>
      <c r="H128" s="278" t="s">
        <v>218</v>
      </c>
      <c r="I128" s="273">
        <v>1.0675</v>
      </c>
      <c r="J128" s="273">
        <v>1.132813</v>
      </c>
      <c r="K128" s="273">
        <v>0.985</v>
      </c>
      <c r="L128" s="273">
        <v>1.128125</v>
      </c>
      <c r="M128" s="273">
        <v>1.108527</v>
      </c>
      <c r="N128" s="273">
        <v>1.26884736E10</v>
      </c>
      <c r="O128" s="273"/>
      <c r="P128" s="249">
        <f t="shared" si="25"/>
        <v>195801.9743</v>
      </c>
      <c r="Q128" s="249">
        <f t="shared" si="118"/>
        <v>116040.8463</v>
      </c>
      <c r="R128" s="249">
        <f t="shared" si="119"/>
        <v>82134.30002</v>
      </c>
      <c r="S128" s="249">
        <f t="shared" si="28"/>
        <v>0</v>
      </c>
      <c r="T128" s="277"/>
      <c r="U128" s="249">
        <f t="shared" si="18"/>
        <v>215910.31</v>
      </c>
      <c r="V128" s="249">
        <f t="shared" si="19"/>
        <v>215910.31</v>
      </c>
      <c r="W128" s="249">
        <f t="shared" si="20"/>
        <v>393977.1205</v>
      </c>
      <c r="X128" s="253">
        <f t="shared" si="21"/>
        <v>0.3939771205</v>
      </c>
      <c r="Y128" s="323">
        <f t="shared" si="22"/>
        <v>393977.1205</v>
      </c>
      <c r="Z128" s="253">
        <f t="shared" si="23"/>
        <v>0.3939771205</v>
      </c>
      <c r="AA128" s="309"/>
      <c r="AB128" s="294"/>
      <c r="AC128" s="294"/>
      <c r="AD128" s="294"/>
      <c r="AE128" s="294"/>
      <c r="AF128" s="294"/>
      <c r="AG128" s="294"/>
      <c r="AH128" s="294"/>
      <c r="AI128" s="294"/>
      <c r="AJ128" s="294"/>
      <c r="AK128" s="294"/>
      <c r="AL128" s="294"/>
      <c r="AM128" s="294"/>
      <c r="AN128" s="294"/>
      <c r="AO128" s="294"/>
      <c r="AP128" s="294"/>
      <c r="AQ128" s="294"/>
      <c r="AR128" s="294"/>
      <c r="AS128" s="294"/>
      <c r="AT128" s="294"/>
    </row>
    <row r="129" ht="19.5" customHeight="1">
      <c r="A129" s="271" t="s">
        <v>219</v>
      </c>
      <c r="B129" s="272">
        <v>35.759998</v>
      </c>
      <c r="C129" s="273">
        <v>37.23</v>
      </c>
      <c r="D129" s="273">
        <v>34.77</v>
      </c>
      <c r="E129" s="273">
        <v>36.380001</v>
      </c>
      <c r="F129" s="273">
        <v>31.842188</v>
      </c>
      <c r="G129" s="273">
        <v>2.511948E9</v>
      </c>
      <c r="H129" s="278" t="s">
        <v>219</v>
      </c>
      <c r="I129" s="273">
        <v>1.1525</v>
      </c>
      <c r="J129" s="273">
        <v>1.249375</v>
      </c>
      <c r="K129" s="273">
        <v>1.09</v>
      </c>
      <c r="L129" s="273">
        <v>1.190625</v>
      </c>
      <c r="M129" s="273">
        <v>1.169942</v>
      </c>
      <c r="N129" s="273">
        <v>1.22738016E10</v>
      </c>
      <c r="O129" s="273"/>
      <c r="P129" s="249">
        <f t="shared" si="25"/>
        <v>206554.4554</v>
      </c>
      <c r="Q129" s="249">
        <f t="shared" si="118"/>
        <v>128410.6827</v>
      </c>
      <c r="R129" s="249">
        <f t="shared" si="119"/>
        <v>82134.30002</v>
      </c>
      <c r="S129" s="249">
        <f t="shared" si="28"/>
        <v>0</v>
      </c>
      <c r="T129" s="277"/>
      <c r="U129" s="249">
        <f t="shared" si="18"/>
        <v>223437.0468</v>
      </c>
      <c r="V129" s="249">
        <f t="shared" si="19"/>
        <v>223437.0468</v>
      </c>
      <c r="W129" s="249">
        <f t="shared" si="20"/>
        <v>417099.4381</v>
      </c>
      <c r="X129" s="253">
        <f t="shared" si="21"/>
        <v>0.4170994381</v>
      </c>
      <c r="Y129" s="323">
        <f t="shared" si="22"/>
        <v>417099.4381</v>
      </c>
      <c r="Z129" s="253">
        <f t="shared" si="23"/>
        <v>0.4170994381</v>
      </c>
      <c r="AA129" s="309"/>
      <c r="AB129" s="294"/>
      <c r="AC129" s="294"/>
      <c r="AD129" s="294"/>
      <c r="AE129" s="294"/>
      <c r="AF129" s="294"/>
      <c r="AG129" s="294"/>
      <c r="AH129" s="294"/>
      <c r="AI129" s="294"/>
      <c r="AJ129" s="294"/>
      <c r="AK129" s="294"/>
      <c r="AL129" s="294"/>
      <c r="AM129" s="294"/>
      <c r="AN129" s="294"/>
      <c r="AO129" s="294"/>
      <c r="AP129" s="294"/>
      <c r="AQ129" s="294"/>
      <c r="AR129" s="294"/>
      <c r="AS129" s="294"/>
      <c r="AT129" s="294"/>
    </row>
    <row r="130" ht="19.5" customHeight="1">
      <c r="A130" s="271" t="s">
        <v>220</v>
      </c>
      <c r="B130" s="272">
        <v>36.560001</v>
      </c>
      <c r="C130" s="273">
        <v>40.18</v>
      </c>
      <c r="D130" s="273">
        <v>34.299999</v>
      </c>
      <c r="E130" s="273">
        <v>39.450001</v>
      </c>
      <c r="F130" s="273">
        <v>34.571716</v>
      </c>
      <c r="G130" s="273">
        <v>2.5756078E9</v>
      </c>
      <c r="H130" s="278" t="s">
        <v>220</v>
      </c>
      <c r="I130" s="273">
        <v>1.201875</v>
      </c>
      <c r="J130" s="273">
        <v>1.446875</v>
      </c>
      <c r="K130" s="273">
        <v>1.05875</v>
      </c>
      <c r="L130" s="273">
        <v>1.393125</v>
      </c>
      <c r="M130" s="273">
        <v>1.368924</v>
      </c>
      <c r="N130" s="273">
        <v>9.5885504E9</v>
      </c>
      <c r="O130" s="273"/>
      <c r="P130" s="249">
        <f t="shared" si="25"/>
        <v>203762.3703</v>
      </c>
      <c r="Q130" s="249">
        <f t="shared" si="118"/>
        <v>124729.1837</v>
      </c>
      <c r="R130" s="249">
        <f t="shared" si="119"/>
        <v>82134.30002</v>
      </c>
      <c r="S130" s="249">
        <f t="shared" si="28"/>
        <v>0</v>
      </c>
      <c r="T130" s="277"/>
      <c r="U130" s="249">
        <f t="shared" si="18"/>
        <v>221482.5872</v>
      </c>
      <c r="V130" s="249">
        <f t="shared" si="19"/>
        <v>221482.5872</v>
      </c>
      <c r="W130" s="249">
        <f t="shared" si="20"/>
        <v>410625.854</v>
      </c>
      <c r="X130" s="253">
        <f t="shared" si="21"/>
        <v>0.410625854</v>
      </c>
      <c r="Y130" s="323">
        <f t="shared" si="22"/>
        <v>410625.854</v>
      </c>
      <c r="Z130" s="253">
        <f t="shared" si="23"/>
        <v>0.410625854</v>
      </c>
      <c r="AA130" s="309"/>
      <c r="AB130" s="294"/>
      <c r="AC130" s="294"/>
      <c r="AD130" s="294"/>
      <c r="AE130" s="294"/>
      <c r="AF130" s="294"/>
      <c r="AG130" s="294"/>
      <c r="AH130" s="294"/>
      <c r="AI130" s="294"/>
      <c r="AJ130" s="294"/>
      <c r="AK130" s="294"/>
      <c r="AL130" s="294"/>
      <c r="AM130" s="294"/>
      <c r="AN130" s="294"/>
      <c r="AO130" s="294"/>
      <c r="AP130" s="294"/>
      <c r="AQ130" s="294"/>
      <c r="AR130" s="294"/>
      <c r="AS130" s="294"/>
      <c r="AT130" s="294"/>
    </row>
    <row r="131" ht="19.5" customHeight="1">
      <c r="A131" s="271" t="s">
        <v>221</v>
      </c>
      <c r="B131" s="272">
        <v>39.869999</v>
      </c>
      <c r="C131" s="273">
        <v>41.080002</v>
      </c>
      <c r="D131" s="273">
        <v>38.459999</v>
      </c>
      <c r="E131" s="273">
        <v>40.029999</v>
      </c>
      <c r="F131" s="273">
        <v>35.079987</v>
      </c>
      <c r="G131" s="273">
        <v>2.2481495E9</v>
      </c>
      <c r="H131" s="278" t="s">
        <v>221</v>
      </c>
      <c r="I131" s="273">
        <v>1.425938</v>
      </c>
      <c r="J131" s="273">
        <v>1.5075</v>
      </c>
      <c r="K131" s="273">
        <v>1.322813</v>
      </c>
      <c r="L131" s="273">
        <v>1.430313</v>
      </c>
      <c r="M131" s="273">
        <v>1.405466</v>
      </c>
      <c r="N131" s="273">
        <v>7.6431936E9</v>
      </c>
      <c r="O131" s="273"/>
      <c r="P131" s="249">
        <f t="shared" si="25"/>
        <v>228475.2416</v>
      </c>
      <c r="Q131" s="249">
        <f t="shared" si="118"/>
        <v>155837.9086</v>
      </c>
      <c r="R131" s="249">
        <f t="shared" si="119"/>
        <v>82134.30002</v>
      </c>
      <c r="S131" s="249">
        <f t="shared" si="28"/>
        <v>0</v>
      </c>
      <c r="T131" s="277"/>
      <c r="U131" s="249">
        <f t="shared" si="18"/>
        <v>238781.5971</v>
      </c>
      <c r="V131" s="249">
        <f t="shared" si="19"/>
        <v>238781.5971</v>
      </c>
      <c r="W131" s="249">
        <f t="shared" si="20"/>
        <v>466447.4502</v>
      </c>
      <c r="X131" s="253">
        <f t="shared" si="21"/>
        <v>0.4664474502</v>
      </c>
      <c r="Y131" s="323">
        <f t="shared" si="22"/>
        <v>466447.4502</v>
      </c>
      <c r="Z131" s="253">
        <f t="shared" si="23"/>
        <v>0.4664474502</v>
      </c>
      <c r="AA131" s="309"/>
      <c r="AB131" s="294"/>
      <c r="AC131" s="294"/>
      <c r="AD131" s="294"/>
      <c r="AE131" s="294"/>
      <c r="AF131" s="294"/>
      <c r="AG131" s="294"/>
      <c r="AH131" s="294"/>
      <c r="AI131" s="294"/>
      <c r="AJ131" s="294"/>
      <c r="AK131" s="294"/>
      <c r="AL131" s="294"/>
      <c r="AM131" s="294"/>
      <c r="AN131" s="294"/>
      <c r="AO131" s="294"/>
      <c r="AP131" s="294"/>
      <c r="AQ131" s="294"/>
      <c r="AR131" s="294"/>
      <c r="AS131" s="294"/>
      <c r="AT131" s="294"/>
    </row>
    <row r="132" ht="19.5" customHeight="1">
      <c r="A132" s="271" t="s">
        <v>222</v>
      </c>
      <c r="B132" s="272">
        <v>39.889999</v>
      </c>
      <c r="C132" s="273">
        <v>43.169998</v>
      </c>
      <c r="D132" s="273">
        <v>39.02</v>
      </c>
      <c r="E132" s="273">
        <v>42.25</v>
      </c>
      <c r="F132" s="273">
        <v>37.025475</v>
      </c>
      <c r="G132" s="273">
        <v>2.1147749E9</v>
      </c>
      <c r="H132" s="278" t="s">
        <v>222</v>
      </c>
      <c r="I132" s="273">
        <v>1.420313</v>
      </c>
      <c r="J132" s="273">
        <v>1.664688</v>
      </c>
      <c r="K132" s="273">
        <v>1.36</v>
      </c>
      <c r="L132" s="273">
        <v>1.592813</v>
      </c>
      <c r="M132" s="273">
        <v>1.565143</v>
      </c>
      <c r="N132" s="273">
        <v>6.6059104E9</v>
      </c>
      <c r="O132" s="273"/>
      <c r="P132" s="249">
        <f t="shared" si="25"/>
        <v>231801.9802</v>
      </c>
      <c r="Q132" s="249">
        <f t="shared" si="118"/>
        <v>160218.8334</v>
      </c>
      <c r="R132" s="249">
        <f t="shared" si="119"/>
        <v>82134.30002</v>
      </c>
      <c r="S132" s="249">
        <f t="shared" si="28"/>
        <v>0</v>
      </c>
      <c r="T132" s="277"/>
      <c r="U132" s="249">
        <f t="shared" si="18"/>
        <v>241110.3142</v>
      </c>
      <c r="V132" s="249">
        <f t="shared" si="19"/>
        <v>241110.3142</v>
      </c>
      <c r="W132" s="249">
        <f t="shared" si="20"/>
        <v>474155.1136</v>
      </c>
      <c r="X132" s="253">
        <f t="shared" si="21"/>
        <v>0.4741551136</v>
      </c>
      <c r="Y132" s="323">
        <f t="shared" si="22"/>
        <v>474155.1136</v>
      </c>
      <c r="Z132" s="253">
        <f t="shared" si="23"/>
        <v>0.4741551136</v>
      </c>
      <c r="AA132" s="309"/>
      <c r="AB132" s="294"/>
      <c r="AC132" s="294"/>
      <c r="AD132" s="294"/>
      <c r="AE132" s="294"/>
      <c r="AF132" s="294"/>
      <c r="AG132" s="294"/>
      <c r="AH132" s="294"/>
      <c r="AI132" s="294"/>
      <c r="AJ132" s="294"/>
      <c r="AK132" s="294"/>
      <c r="AL132" s="294"/>
      <c r="AM132" s="294"/>
      <c r="AN132" s="294"/>
      <c r="AO132" s="294"/>
      <c r="AP132" s="294"/>
      <c r="AQ132" s="294"/>
      <c r="AR132" s="294"/>
      <c r="AS132" s="294"/>
      <c r="AT132" s="294"/>
    </row>
    <row r="133" ht="19.5" customHeight="1">
      <c r="A133" s="271" t="s">
        <v>223</v>
      </c>
      <c r="B133" s="272">
        <v>42.099998</v>
      </c>
      <c r="C133" s="273">
        <v>43.82</v>
      </c>
      <c r="D133" s="273">
        <v>40.720001</v>
      </c>
      <c r="E133" s="273">
        <v>40.959999</v>
      </c>
      <c r="F133" s="273">
        <v>35.929726</v>
      </c>
      <c r="G133" s="273">
        <v>2.2910659E9</v>
      </c>
      <c r="H133" s="278" t="s">
        <v>223</v>
      </c>
      <c r="I133" s="273">
        <v>1.582188</v>
      </c>
      <c r="J133" s="273">
        <v>1.70875</v>
      </c>
      <c r="K133" s="273">
        <v>1.478438</v>
      </c>
      <c r="L133" s="273">
        <v>1.490625</v>
      </c>
      <c r="M133" s="273">
        <v>1.46473</v>
      </c>
      <c r="N133" s="273">
        <v>7.4376E9</v>
      </c>
      <c r="O133" s="273"/>
      <c r="P133" s="249">
        <f t="shared" si="25"/>
        <v>241900.996</v>
      </c>
      <c r="Q133" s="249">
        <f t="shared" si="118"/>
        <v>174171.7733</v>
      </c>
      <c r="R133" s="249">
        <f t="shared" si="119"/>
        <v>82134.30002</v>
      </c>
      <c r="S133" s="249">
        <f t="shared" si="28"/>
        <v>0</v>
      </c>
      <c r="T133" s="277"/>
      <c r="U133" s="249">
        <f t="shared" si="18"/>
        <v>248179.6252</v>
      </c>
      <c r="V133" s="249">
        <f t="shared" si="19"/>
        <v>248179.6252</v>
      </c>
      <c r="W133" s="249">
        <f t="shared" si="20"/>
        <v>498207.0693</v>
      </c>
      <c r="X133" s="253">
        <f t="shared" si="21"/>
        <v>0.4982070693</v>
      </c>
      <c r="Y133" s="323">
        <f t="shared" si="22"/>
        <v>498207.0693</v>
      </c>
      <c r="Z133" s="253">
        <f t="shared" si="23"/>
        <v>0.4982070693</v>
      </c>
      <c r="AA133" s="309"/>
      <c r="AB133" s="294"/>
      <c r="AC133" s="294"/>
      <c r="AD133" s="294"/>
      <c r="AE133" s="294"/>
      <c r="AF133" s="294"/>
      <c r="AG133" s="294"/>
      <c r="AH133" s="294"/>
      <c r="AI133" s="294"/>
      <c r="AJ133" s="294"/>
      <c r="AK133" s="294"/>
      <c r="AL133" s="294"/>
      <c r="AM133" s="294"/>
      <c r="AN133" s="294"/>
      <c r="AO133" s="294"/>
      <c r="AP133" s="294"/>
      <c r="AQ133" s="294"/>
      <c r="AR133" s="294"/>
      <c r="AS133" s="294"/>
      <c r="AT133" s="294"/>
    </row>
    <row r="134" ht="19.5" customHeight="1">
      <c r="A134" s="271" t="s">
        <v>224</v>
      </c>
      <c r="B134" s="272">
        <v>41.0</v>
      </c>
      <c r="C134" s="273">
        <v>44.650002</v>
      </c>
      <c r="D134" s="273">
        <v>40.639999</v>
      </c>
      <c r="E134" s="273">
        <v>43.560001</v>
      </c>
      <c r="F134" s="273">
        <v>38.210426</v>
      </c>
      <c r="G134" s="273">
        <v>1.8079224E9</v>
      </c>
      <c r="H134" s="278" t="s">
        <v>224</v>
      </c>
      <c r="I134" s="273">
        <v>1.494063</v>
      </c>
      <c r="J134" s="273">
        <v>1.76875</v>
      </c>
      <c r="K134" s="273">
        <v>1.467813</v>
      </c>
      <c r="L134" s="273">
        <v>1.67875</v>
      </c>
      <c r="M134" s="273">
        <v>1.649587</v>
      </c>
      <c r="N134" s="273">
        <v>5.7410208E9</v>
      </c>
      <c r="O134" s="273"/>
      <c r="P134" s="249">
        <f t="shared" si="25"/>
        <v>241425.7366</v>
      </c>
      <c r="Q134" s="249">
        <f t="shared" si="118"/>
        <v>172920.0636</v>
      </c>
      <c r="R134" s="249">
        <f t="shared" si="119"/>
        <v>82134.30002</v>
      </c>
      <c r="S134" s="249">
        <f t="shared" si="28"/>
        <v>0</v>
      </c>
      <c r="T134" s="277"/>
      <c r="U134" s="249">
        <f t="shared" si="18"/>
        <v>247846.9437</v>
      </c>
      <c r="V134" s="249">
        <f t="shared" si="19"/>
        <v>247846.9437</v>
      </c>
      <c r="W134" s="249">
        <f t="shared" si="20"/>
        <v>496480.1003</v>
      </c>
      <c r="X134" s="253">
        <f t="shared" si="21"/>
        <v>0.4964801003</v>
      </c>
      <c r="Y134" s="323">
        <f t="shared" si="22"/>
        <v>496480.1003</v>
      </c>
      <c r="Z134" s="253">
        <f t="shared" si="23"/>
        <v>0.4964801003</v>
      </c>
      <c r="AA134" s="309"/>
      <c r="AB134" s="294"/>
      <c r="AC134" s="294"/>
      <c r="AD134" s="294"/>
      <c r="AE134" s="294"/>
      <c r="AF134" s="294"/>
      <c r="AG134" s="294"/>
      <c r="AH134" s="294"/>
      <c r="AI134" s="294"/>
      <c r="AJ134" s="294"/>
      <c r="AK134" s="294"/>
      <c r="AL134" s="294"/>
      <c r="AM134" s="294"/>
      <c r="AN134" s="294"/>
      <c r="AO134" s="294"/>
      <c r="AP134" s="294"/>
      <c r="AQ134" s="294"/>
      <c r="AR134" s="294"/>
      <c r="AS134" s="294"/>
      <c r="AT134" s="294"/>
    </row>
    <row r="135" ht="19.5" customHeight="1">
      <c r="A135" s="271" t="s">
        <v>225</v>
      </c>
      <c r="B135" s="326">
        <v>43.889999</v>
      </c>
      <c r="C135" s="327">
        <v>46.299999</v>
      </c>
      <c r="D135" s="327">
        <v>43.32</v>
      </c>
      <c r="E135" s="327">
        <v>45.75</v>
      </c>
      <c r="F135" s="327">
        <v>40.13147</v>
      </c>
      <c r="G135" s="327">
        <v>1.5240367E9</v>
      </c>
      <c r="H135" s="329" t="s">
        <v>225</v>
      </c>
      <c r="I135" s="327">
        <v>1.705313</v>
      </c>
      <c r="J135" s="327">
        <v>1.900625</v>
      </c>
      <c r="K135" s="327">
        <v>1.657813</v>
      </c>
      <c r="L135" s="327">
        <v>1.85875</v>
      </c>
      <c r="M135" s="327">
        <v>1.82646</v>
      </c>
      <c r="N135" s="327">
        <v>4.1595232E9</v>
      </c>
      <c r="O135" s="327"/>
      <c r="P135" s="249">
        <f t="shared" si="25"/>
        <v>257346.5347</v>
      </c>
      <c r="Q135" s="249">
        <f t="shared" si="118"/>
        <v>195303.5771</v>
      </c>
      <c r="R135" s="249">
        <f t="shared" si="119"/>
        <v>82134.30002</v>
      </c>
      <c r="S135" s="249">
        <f t="shared" si="28"/>
        <v>0</v>
      </c>
      <c r="T135" s="328">
        <f>(P135-P123)/P123</f>
        <v>0.6140089419</v>
      </c>
      <c r="U135" s="249">
        <f t="shared" si="18"/>
        <v>258991.5023</v>
      </c>
      <c r="V135" s="249">
        <f t="shared" si="19"/>
        <v>258991.5023</v>
      </c>
      <c r="W135" s="249">
        <f t="shared" si="20"/>
        <v>534784.4118</v>
      </c>
      <c r="X135" s="253">
        <f t="shared" si="21"/>
        <v>0.5347844118</v>
      </c>
      <c r="Y135" s="323">
        <f t="shared" si="22"/>
        <v>534784.4118</v>
      </c>
      <c r="Z135" s="253">
        <f t="shared" si="23"/>
        <v>0.5347844118</v>
      </c>
      <c r="AA135" s="309"/>
      <c r="AB135" s="294"/>
      <c r="AC135" s="294"/>
      <c r="AD135" s="294"/>
      <c r="AE135" s="294"/>
      <c r="AF135" s="294"/>
      <c r="AG135" s="294"/>
      <c r="AH135" s="294"/>
      <c r="AI135" s="294"/>
      <c r="AJ135" s="294"/>
      <c r="AK135" s="294"/>
      <c r="AL135" s="294"/>
      <c r="AM135" s="294"/>
      <c r="AN135" s="294"/>
      <c r="AO135" s="294"/>
      <c r="AP135" s="294"/>
      <c r="AQ135" s="294"/>
      <c r="AR135" s="294"/>
      <c r="AS135" s="294"/>
      <c r="AT135" s="294"/>
    </row>
    <row r="136" ht="19.5" customHeight="1">
      <c r="A136" s="271" t="s">
        <v>226</v>
      </c>
      <c r="B136" s="272">
        <v>46.330002</v>
      </c>
      <c r="C136" s="273">
        <v>46.639999</v>
      </c>
      <c r="D136" s="273">
        <v>42.630001</v>
      </c>
      <c r="E136" s="273">
        <v>42.790001</v>
      </c>
      <c r="F136" s="273">
        <v>37.597622</v>
      </c>
      <c r="G136" s="273">
        <v>2.3821525E9</v>
      </c>
      <c r="H136" s="278" t="s">
        <v>226</v>
      </c>
      <c r="I136" s="273">
        <v>1.900938</v>
      </c>
      <c r="J136" s="273">
        <v>1.928125</v>
      </c>
      <c r="K136" s="273">
        <v>1.604375</v>
      </c>
      <c r="L136" s="273">
        <v>1.616875</v>
      </c>
      <c r="M136" s="273">
        <v>1.588787</v>
      </c>
      <c r="N136" s="273">
        <v>5.4047488E9</v>
      </c>
      <c r="O136" s="273"/>
      <c r="P136" s="249">
        <f t="shared" si="25"/>
        <v>253247.5307</v>
      </c>
      <c r="Q136" s="249">
        <f>((Q135+R135)/2)*K136/K135</f>
        <v>134247.4676</v>
      </c>
      <c r="R136" s="249">
        <f>(Q135+R135)/2</f>
        <v>138718.9386</v>
      </c>
      <c r="S136" s="249">
        <f t="shared" si="28"/>
        <v>0</v>
      </c>
      <c r="T136" s="277"/>
      <c r="U136" s="249">
        <f t="shared" si="18"/>
        <v>310443.4525</v>
      </c>
      <c r="V136" s="249">
        <f t="shared" si="19"/>
        <v>310443.4525</v>
      </c>
      <c r="W136" s="249">
        <f t="shared" si="20"/>
        <v>526213.9369</v>
      </c>
      <c r="X136" s="253">
        <f t="shared" si="21"/>
        <v>0.5262139369</v>
      </c>
      <c r="Y136" s="323">
        <f t="shared" si="22"/>
        <v>526213.9369</v>
      </c>
      <c r="Z136" s="253">
        <f t="shared" si="23"/>
        <v>0.5262139369</v>
      </c>
      <c r="AA136" s="309"/>
      <c r="AB136" s="294"/>
      <c r="AC136" s="294"/>
      <c r="AD136" s="294"/>
      <c r="AE136" s="294"/>
      <c r="AF136" s="294"/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</row>
    <row r="137" ht="19.5" customHeight="1">
      <c r="A137" s="271" t="s">
        <v>227</v>
      </c>
      <c r="B137" s="272">
        <v>42.900002</v>
      </c>
      <c r="C137" s="273">
        <v>45.049999</v>
      </c>
      <c r="D137" s="273">
        <v>42.119999</v>
      </c>
      <c r="E137" s="273">
        <v>44.759998</v>
      </c>
      <c r="F137" s="273">
        <v>39.328568</v>
      </c>
      <c r="G137" s="273">
        <v>1.9321764E9</v>
      </c>
      <c r="H137" s="278" t="s">
        <v>227</v>
      </c>
      <c r="I137" s="273">
        <v>1.625625</v>
      </c>
      <c r="J137" s="273">
        <v>1.7875</v>
      </c>
      <c r="K137" s="273">
        <v>1.564063</v>
      </c>
      <c r="L137" s="273">
        <v>1.765</v>
      </c>
      <c r="M137" s="273">
        <v>1.734339</v>
      </c>
      <c r="N137" s="273">
        <v>5.1140704E9</v>
      </c>
      <c r="O137" s="273"/>
      <c r="P137" s="249">
        <f t="shared" si="25"/>
        <v>250217.8158</v>
      </c>
      <c r="Q137" s="249">
        <f t="shared" ref="Q137:Q147" si="120">Q136*K137/K136</f>
        <v>130874.3261</v>
      </c>
      <c r="R137" s="249">
        <f t="shared" ref="R137:R147" si="121">R136</f>
        <v>138718.9386</v>
      </c>
      <c r="S137" s="249">
        <f t="shared" si="28"/>
        <v>0</v>
      </c>
      <c r="T137" s="277"/>
      <c r="U137" s="249">
        <f t="shared" si="18"/>
        <v>308322.6521</v>
      </c>
      <c r="V137" s="249">
        <f t="shared" si="19"/>
        <v>308322.6521</v>
      </c>
      <c r="W137" s="249">
        <f t="shared" si="20"/>
        <v>519811.0805</v>
      </c>
      <c r="X137" s="253">
        <f t="shared" si="21"/>
        <v>0.5198110805</v>
      </c>
      <c r="Y137" s="323">
        <f t="shared" si="22"/>
        <v>519811.0805</v>
      </c>
      <c r="Z137" s="253">
        <f t="shared" si="23"/>
        <v>0.5198110805</v>
      </c>
      <c r="AA137" s="309"/>
      <c r="AB137" s="294"/>
      <c r="AC137" s="294"/>
      <c r="AD137" s="294"/>
      <c r="AE137" s="294"/>
      <c r="AF137" s="294"/>
      <c r="AG137" s="294"/>
      <c r="AH137" s="294"/>
      <c r="AI137" s="294"/>
      <c r="AJ137" s="294"/>
      <c r="AK137" s="294"/>
      <c r="AL137" s="294"/>
      <c r="AM137" s="294"/>
      <c r="AN137" s="294"/>
      <c r="AO137" s="294"/>
      <c r="AP137" s="294"/>
      <c r="AQ137" s="294"/>
      <c r="AR137" s="294"/>
      <c r="AS137" s="294"/>
      <c r="AT137" s="294"/>
    </row>
    <row r="138" ht="19.5" customHeight="1">
      <c r="A138" s="271" t="s">
        <v>228</v>
      </c>
      <c r="B138" s="272">
        <v>44.959999</v>
      </c>
      <c r="C138" s="273">
        <v>48.599998</v>
      </c>
      <c r="D138" s="273">
        <v>44.950001</v>
      </c>
      <c r="E138" s="273">
        <v>48.16</v>
      </c>
      <c r="F138" s="273">
        <v>42.31601</v>
      </c>
      <c r="G138" s="273">
        <v>1.6236069E9</v>
      </c>
      <c r="H138" s="278" t="s">
        <v>228</v>
      </c>
      <c r="I138" s="273">
        <v>1.778125</v>
      </c>
      <c r="J138" s="273">
        <v>2.080313</v>
      </c>
      <c r="K138" s="273">
        <v>1.778125</v>
      </c>
      <c r="L138" s="273">
        <v>2.045</v>
      </c>
      <c r="M138" s="273">
        <v>2.009475</v>
      </c>
      <c r="N138" s="273">
        <v>4.287104E9</v>
      </c>
      <c r="O138" s="273"/>
      <c r="P138" s="249">
        <f t="shared" si="25"/>
        <v>267029.7089</v>
      </c>
      <c r="Q138" s="249">
        <f t="shared" si="120"/>
        <v>148786.1494</v>
      </c>
      <c r="R138" s="249">
        <f t="shared" si="121"/>
        <v>138718.9386</v>
      </c>
      <c r="S138" s="249">
        <f t="shared" si="28"/>
        <v>0</v>
      </c>
      <c r="T138" s="277"/>
      <c r="U138" s="249">
        <f t="shared" si="18"/>
        <v>320090.9773</v>
      </c>
      <c r="V138" s="249">
        <f t="shared" si="19"/>
        <v>320090.9773</v>
      </c>
      <c r="W138" s="249">
        <f t="shared" si="20"/>
        <v>554534.7968</v>
      </c>
      <c r="X138" s="253">
        <f t="shared" si="21"/>
        <v>0.5545347968</v>
      </c>
      <c r="Y138" s="323">
        <f t="shared" si="22"/>
        <v>554534.7968</v>
      </c>
      <c r="Z138" s="253">
        <f t="shared" si="23"/>
        <v>0.5545347968</v>
      </c>
      <c r="AA138" s="309"/>
      <c r="AB138" s="294"/>
      <c r="AC138" s="294"/>
      <c r="AD138" s="294"/>
      <c r="AE138" s="294"/>
      <c r="AF138" s="294"/>
      <c r="AG138" s="294"/>
      <c r="AH138" s="294"/>
      <c r="AI138" s="294"/>
      <c r="AJ138" s="294"/>
      <c r="AK138" s="294"/>
      <c r="AL138" s="294"/>
      <c r="AM138" s="294"/>
      <c r="AN138" s="294"/>
      <c r="AO138" s="294"/>
      <c r="AP138" s="294"/>
      <c r="AQ138" s="294"/>
      <c r="AR138" s="294"/>
      <c r="AS138" s="294"/>
      <c r="AT138" s="294"/>
    </row>
    <row r="139" ht="19.5" customHeight="1">
      <c r="A139" s="271" t="s">
        <v>229</v>
      </c>
      <c r="B139" s="272">
        <v>48.360001</v>
      </c>
      <c r="C139" s="273">
        <v>50.650002</v>
      </c>
      <c r="D139" s="273">
        <v>47.790001</v>
      </c>
      <c r="E139" s="273">
        <v>49.240002</v>
      </c>
      <c r="F139" s="273">
        <v>43.311127</v>
      </c>
      <c r="G139" s="273">
        <v>1.7014575E9</v>
      </c>
      <c r="H139" s="278" t="s">
        <v>229</v>
      </c>
      <c r="I139" s="273">
        <v>2.058438</v>
      </c>
      <c r="J139" s="273">
        <v>2.255938</v>
      </c>
      <c r="K139" s="273">
        <v>2.010938</v>
      </c>
      <c r="L139" s="273">
        <v>2.13125</v>
      </c>
      <c r="M139" s="273">
        <v>2.094226</v>
      </c>
      <c r="N139" s="273">
        <v>5.2115232E9</v>
      </c>
      <c r="O139" s="273"/>
      <c r="P139" s="249">
        <f t="shared" si="25"/>
        <v>283900.996</v>
      </c>
      <c r="Q139" s="249">
        <f t="shared" si="120"/>
        <v>168266.9788</v>
      </c>
      <c r="R139" s="249">
        <f t="shared" si="121"/>
        <v>138718.9386</v>
      </c>
      <c r="S139" s="249">
        <f t="shared" si="28"/>
        <v>0</v>
      </c>
      <c r="T139" s="277"/>
      <c r="U139" s="249">
        <f t="shared" si="18"/>
        <v>331900.8783</v>
      </c>
      <c r="V139" s="249">
        <f t="shared" si="19"/>
        <v>331900.8783</v>
      </c>
      <c r="W139" s="249">
        <f t="shared" si="20"/>
        <v>590886.9134</v>
      </c>
      <c r="X139" s="253">
        <f t="shared" si="21"/>
        <v>0.5908869134</v>
      </c>
      <c r="Y139" s="323">
        <f t="shared" si="22"/>
        <v>590886.9134</v>
      </c>
      <c r="Z139" s="253">
        <f t="shared" si="23"/>
        <v>0.5908869134</v>
      </c>
      <c r="AA139" s="309"/>
      <c r="AB139" s="294"/>
      <c r="AC139" s="294"/>
      <c r="AD139" s="294"/>
      <c r="AE139" s="294"/>
      <c r="AF139" s="294"/>
      <c r="AG139" s="294"/>
      <c r="AH139" s="294"/>
      <c r="AI139" s="294"/>
      <c r="AJ139" s="294"/>
      <c r="AK139" s="294"/>
      <c r="AL139" s="294"/>
      <c r="AM139" s="294"/>
      <c r="AN139" s="294"/>
      <c r="AO139" s="294"/>
      <c r="AP139" s="294"/>
      <c r="AQ139" s="294"/>
      <c r="AR139" s="294"/>
      <c r="AS139" s="294"/>
      <c r="AT139" s="294"/>
    </row>
    <row r="140" ht="19.5" customHeight="1">
      <c r="A140" s="271" t="s">
        <v>230</v>
      </c>
      <c r="B140" s="272">
        <v>49.450001</v>
      </c>
      <c r="C140" s="273">
        <v>50.169998</v>
      </c>
      <c r="D140" s="273">
        <v>42.639999</v>
      </c>
      <c r="E140" s="273">
        <v>45.599998</v>
      </c>
      <c r="F140" s="273">
        <v>40.109406</v>
      </c>
      <c r="G140" s="273">
        <v>2.9522281E9</v>
      </c>
      <c r="H140" s="278" t="s">
        <v>230</v>
      </c>
      <c r="I140" s="273">
        <v>2.145625</v>
      </c>
      <c r="J140" s="273">
        <v>2.209063</v>
      </c>
      <c r="K140" s="273">
        <v>1.504375</v>
      </c>
      <c r="L140" s="273">
        <v>1.805938</v>
      </c>
      <c r="M140" s="273">
        <v>1.774566</v>
      </c>
      <c r="N140" s="273">
        <v>7.4423808E9</v>
      </c>
      <c r="O140" s="273"/>
      <c r="P140" s="249">
        <f t="shared" si="25"/>
        <v>253306.9248</v>
      </c>
      <c r="Q140" s="249">
        <f t="shared" si="120"/>
        <v>125879.881</v>
      </c>
      <c r="R140" s="249">
        <f t="shared" si="121"/>
        <v>138718.9386</v>
      </c>
      <c r="S140" s="249">
        <f t="shared" si="28"/>
        <v>0</v>
      </c>
      <c r="T140" s="277"/>
      <c r="U140" s="249">
        <f t="shared" si="18"/>
        <v>310485.0284</v>
      </c>
      <c r="V140" s="249">
        <f t="shared" si="19"/>
        <v>310485.0284</v>
      </c>
      <c r="W140" s="249">
        <f t="shared" si="20"/>
        <v>517905.7443</v>
      </c>
      <c r="X140" s="253">
        <f t="shared" si="21"/>
        <v>0.5179057443</v>
      </c>
      <c r="Y140" s="323">
        <f t="shared" si="22"/>
        <v>517905.7443</v>
      </c>
      <c r="Z140" s="253">
        <f t="shared" si="23"/>
        <v>0.5179057443</v>
      </c>
      <c r="AA140" s="309"/>
      <c r="AB140" s="294"/>
      <c r="AC140" s="294"/>
      <c r="AD140" s="294"/>
      <c r="AE140" s="294"/>
      <c r="AF140" s="294"/>
      <c r="AG140" s="294"/>
      <c r="AH140" s="294"/>
      <c r="AI140" s="294"/>
      <c r="AJ140" s="294"/>
      <c r="AK140" s="294"/>
      <c r="AL140" s="294"/>
      <c r="AM140" s="294"/>
      <c r="AN140" s="294"/>
      <c r="AO140" s="294"/>
      <c r="AP140" s="294"/>
      <c r="AQ140" s="294"/>
      <c r="AR140" s="294"/>
      <c r="AS140" s="294"/>
      <c r="AT140" s="294"/>
    </row>
    <row r="141" ht="19.5" customHeight="1">
      <c r="A141" s="271" t="s">
        <v>231</v>
      </c>
      <c r="B141" s="272">
        <v>45.43</v>
      </c>
      <c r="C141" s="273">
        <v>47.68</v>
      </c>
      <c r="D141" s="273">
        <v>42.639999</v>
      </c>
      <c r="E141" s="273">
        <v>42.709999</v>
      </c>
      <c r="F141" s="273">
        <v>37.567379</v>
      </c>
      <c r="G141" s="273">
        <v>2.0580886E9</v>
      </c>
      <c r="H141" s="278" t="s">
        <v>231</v>
      </c>
      <c r="I141" s="273">
        <v>1.795313</v>
      </c>
      <c r="J141" s="273">
        <v>1.973125</v>
      </c>
      <c r="K141" s="273">
        <v>1.573438</v>
      </c>
      <c r="L141" s="273">
        <v>1.58125</v>
      </c>
      <c r="M141" s="273">
        <v>1.553781</v>
      </c>
      <c r="N141" s="273">
        <v>5.6234048E9</v>
      </c>
      <c r="O141" s="273"/>
      <c r="P141" s="249">
        <f t="shared" si="25"/>
        <v>253306.9248</v>
      </c>
      <c r="Q141" s="249">
        <f t="shared" si="120"/>
        <v>131658.7874</v>
      </c>
      <c r="R141" s="249">
        <f t="shared" si="121"/>
        <v>138718.9386</v>
      </c>
      <c r="S141" s="249">
        <f t="shared" si="28"/>
        <v>0</v>
      </c>
      <c r="T141" s="277"/>
      <c r="U141" s="249">
        <f t="shared" si="18"/>
        <v>310485.0284</v>
      </c>
      <c r="V141" s="249">
        <f t="shared" si="19"/>
        <v>310485.0284</v>
      </c>
      <c r="W141" s="249">
        <f t="shared" si="20"/>
        <v>523684.6507</v>
      </c>
      <c r="X141" s="253">
        <f t="shared" si="21"/>
        <v>0.5236846507</v>
      </c>
      <c r="Y141" s="323">
        <f t="shared" si="22"/>
        <v>523684.6507</v>
      </c>
      <c r="Z141" s="253">
        <f t="shared" si="23"/>
        <v>0.5236846507</v>
      </c>
      <c r="AA141" s="309"/>
      <c r="AB141" s="294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4"/>
      <c r="AN141" s="294"/>
      <c r="AO141" s="294"/>
      <c r="AP141" s="294"/>
      <c r="AQ141" s="294"/>
      <c r="AR141" s="294"/>
      <c r="AS141" s="294"/>
      <c r="AT141" s="294"/>
    </row>
    <row r="142" ht="19.5" customHeight="1">
      <c r="A142" s="271" t="s">
        <v>232</v>
      </c>
      <c r="B142" s="272">
        <v>42.84</v>
      </c>
      <c r="C142" s="273">
        <v>46.720001</v>
      </c>
      <c r="D142" s="273">
        <v>41.77</v>
      </c>
      <c r="E142" s="273">
        <v>45.810001</v>
      </c>
      <c r="F142" s="273">
        <v>40.449875</v>
      </c>
      <c r="G142" s="273">
        <v>1.7486736E9</v>
      </c>
      <c r="H142" s="278" t="s">
        <v>232</v>
      </c>
      <c r="I142" s="273">
        <v>1.58875</v>
      </c>
      <c r="J142" s="273">
        <v>1.8825</v>
      </c>
      <c r="K142" s="273">
        <v>1.510625</v>
      </c>
      <c r="L142" s="273">
        <v>1.810625</v>
      </c>
      <c r="M142" s="273">
        <v>1.779171</v>
      </c>
      <c r="N142" s="273">
        <v>4.884784E9</v>
      </c>
      <c r="O142" s="273"/>
      <c r="P142" s="249">
        <f t="shared" si="25"/>
        <v>248138.6139</v>
      </c>
      <c r="Q142" s="249">
        <f t="shared" si="120"/>
        <v>126402.8552</v>
      </c>
      <c r="R142" s="249">
        <f t="shared" si="121"/>
        <v>138718.9386</v>
      </c>
      <c r="S142" s="249">
        <f t="shared" si="28"/>
        <v>0</v>
      </c>
      <c r="T142" s="277"/>
      <c r="U142" s="249">
        <f t="shared" si="18"/>
        <v>306867.2107</v>
      </c>
      <c r="V142" s="249">
        <f t="shared" si="19"/>
        <v>306867.2107</v>
      </c>
      <c r="W142" s="249">
        <f t="shared" si="20"/>
        <v>513260.4076</v>
      </c>
      <c r="X142" s="253">
        <f t="shared" si="21"/>
        <v>0.5132604076</v>
      </c>
      <c r="Y142" s="323">
        <f t="shared" si="22"/>
        <v>513260.4076</v>
      </c>
      <c r="Z142" s="253">
        <f t="shared" si="23"/>
        <v>0.5132604076</v>
      </c>
      <c r="AA142" s="309"/>
      <c r="AB142" s="294"/>
      <c r="AC142" s="294"/>
      <c r="AD142" s="294"/>
      <c r="AE142" s="294"/>
      <c r="AF142" s="294"/>
      <c r="AG142" s="294"/>
      <c r="AH142" s="294"/>
      <c r="AI142" s="294"/>
      <c r="AJ142" s="294"/>
      <c r="AK142" s="294"/>
      <c r="AL142" s="294"/>
      <c r="AM142" s="294"/>
      <c r="AN142" s="294"/>
      <c r="AO142" s="294"/>
      <c r="AP142" s="294"/>
      <c r="AQ142" s="294"/>
      <c r="AR142" s="294"/>
      <c r="AS142" s="294"/>
      <c r="AT142" s="294"/>
    </row>
    <row r="143" ht="19.5" customHeight="1">
      <c r="A143" s="271" t="s">
        <v>233</v>
      </c>
      <c r="B143" s="272">
        <v>46.389999</v>
      </c>
      <c r="C143" s="273">
        <v>47.189999</v>
      </c>
      <c r="D143" s="273">
        <v>42.970001</v>
      </c>
      <c r="E143" s="273">
        <v>43.459999</v>
      </c>
      <c r="F143" s="273">
        <v>38.374847</v>
      </c>
      <c r="G143" s="273">
        <v>1.4832781E9</v>
      </c>
      <c r="H143" s="278" t="s">
        <v>233</v>
      </c>
      <c r="I143" s="273">
        <v>1.855</v>
      </c>
      <c r="J143" s="273">
        <v>1.91875</v>
      </c>
      <c r="K143" s="273">
        <v>1.586563</v>
      </c>
      <c r="L143" s="273">
        <v>1.625625</v>
      </c>
      <c r="M143" s="273">
        <v>1.597385</v>
      </c>
      <c r="N143" s="273">
        <v>4.2101088E9</v>
      </c>
      <c r="O143" s="273"/>
      <c r="P143" s="249">
        <f t="shared" si="25"/>
        <v>255267.3327</v>
      </c>
      <c r="Q143" s="249">
        <f t="shared" si="120"/>
        <v>132757.0331</v>
      </c>
      <c r="R143" s="249">
        <f t="shared" si="121"/>
        <v>138718.9386</v>
      </c>
      <c r="S143" s="249">
        <f t="shared" si="28"/>
        <v>0</v>
      </c>
      <c r="T143" s="277"/>
      <c r="U143" s="249">
        <f t="shared" si="18"/>
        <v>311857.3139</v>
      </c>
      <c r="V143" s="249">
        <f t="shared" si="19"/>
        <v>311857.3139</v>
      </c>
      <c r="W143" s="249">
        <f t="shared" si="20"/>
        <v>526743.3043</v>
      </c>
      <c r="X143" s="253">
        <f t="shared" si="21"/>
        <v>0.5267433043</v>
      </c>
      <c r="Y143" s="323">
        <f t="shared" si="22"/>
        <v>526743.3043</v>
      </c>
      <c r="Z143" s="253">
        <f t="shared" si="23"/>
        <v>0.5267433043</v>
      </c>
      <c r="AA143" s="309"/>
      <c r="AB143" s="294"/>
      <c r="AC143" s="294"/>
      <c r="AD143" s="294"/>
      <c r="AE143" s="294"/>
      <c r="AF143" s="294"/>
      <c r="AG143" s="294"/>
      <c r="AH143" s="294"/>
      <c r="AI143" s="294"/>
      <c r="AJ143" s="294"/>
      <c r="AK143" s="294"/>
      <c r="AL143" s="294"/>
      <c r="AM143" s="294"/>
      <c r="AN143" s="294"/>
      <c r="AO143" s="294"/>
      <c r="AP143" s="294"/>
      <c r="AQ143" s="294"/>
      <c r="AR143" s="294"/>
      <c r="AS143" s="294"/>
      <c r="AT143" s="294"/>
    </row>
    <row r="144" ht="19.5" customHeight="1">
      <c r="A144" s="271" t="s">
        <v>234</v>
      </c>
      <c r="B144" s="272">
        <v>44.099998</v>
      </c>
      <c r="C144" s="273">
        <v>49.84</v>
      </c>
      <c r="D144" s="273">
        <v>44.07</v>
      </c>
      <c r="E144" s="273">
        <v>49.07</v>
      </c>
      <c r="F144" s="273">
        <v>43.328426</v>
      </c>
      <c r="G144" s="273">
        <v>1.5747432E9</v>
      </c>
      <c r="H144" s="278" t="s">
        <v>234</v>
      </c>
      <c r="I144" s="273">
        <v>1.67</v>
      </c>
      <c r="J144" s="273">
        <v>2.1375</v>
      </c>
      <c r="K144" s="273">
        <v>1.668438</v>
      </c>
      <c r="L144" s="273">
        <v>2.071563</v>
      </c>
      <c r="M144" s="273">
        <v>2.035576</v>
      </c>
      <c r="N144" s="273">
        <v>4.1785664E9</v>
      </c>
      <c r="O144" s="273"/>
      <c r="P144" s="249">
        <f t="shared" si="25"/>
        <v>261801.9802</v>
      </c>
      <c r="Q144" s="249">
        <f t="shared" si="120"/>
        <v>139607.9946</v>
      </c>
      <c r="R144" s="249">
        <f t="shared" si="121"/>
        <v>138718.9386</v>
      </c>
      <c r="S144" s="249">
        <f t="shared" si="28"/>
        <v>0</v>
      </c>
      <c r="T144" s="277"/>
      <c r="U144" s="249">
        <f t="shared" si="18"/>
        <v>316431.5672</v>
      </c>
      <c r="V144" s="249">
        <f t="shared" si="19"/>
        <v>316431.5672</v>
      </c>
      <c r="W144" s="249">
        <f t="shared" si="20"/>
        <v>540128.9134</v>
      </c>
      <c r="X144" s="253">
        <f t="shared" si="21"/>
        <v>0.5401289134</v>
      </c>
      <c r="Y144" s="323">
        <f t="shared" si="22"/>
        <v>540128.9134</v>
      </c>
      <c r="Z144" s="253">
        <f t="shared" si="23"/>
        <v>0.5401289134</v>
      </c>
      <c r="AA144" s="309"/>
      <c r="AB144" s="294"/>
      <c r="AC144" s="294"/>
      <c r="AD144" s="294"/>
      <c r="AE144" s="294"/>
      <c r="AF144" s="294"/>
      <c r="AG144" s="294"/>
      <c r="AH144" s="294"/>
      <c r="AI144" s="294"/>
      <c r="AJ144" s="294"/>
      <c r="AK144" s="294"/>
      <c r="AL144" s="294"/>
      <c r="AM144" s="294"/>
      <c r="AN144" s="294"/>
      <c r="AO144" s="294"/>
      <c r="AP144" s="294"/>
      <c r="AQ144" s="294"/>
      <c r="AR144" s="294"/>
      <c r="AS144" s="294"/>
      <c r="AT144" s="294"/>
    </row>
    <row r="145" ht="19.5" customHeight="1">
      <c r="A145" s="271" t="s">
        <v>235</v>
      </c>
      <c r="B145" s="272">
        <v>49.48</v>
      </c>
      <c r="C145" s="273">
        <v>52.490002</v>
      </c>
      <c r="D145" s="273">
        <v>48.200001</v>
      </c>
      <c r="E145" s="273">
        <v>52.18</v>
      </c>
      <c r="F145" s="273">
        <v>46.182438</v>
      </c>
      <c r="G145" s="273">
        <v>1.5383548E9</v>
      </c>
      <c r="H145" s="278" t="s">
        <v>235</v>
      </c>
      <c r="I145" s="273">
        <v>2.105625</v>
      </c>
      <c r="J145" s="273">
        <v>2.364375</v>
      </c>
      <c r="K145" s="273">
        <v>1.99875</v>
      </c>
      <c r="L145" s="273">
        <v>2.339688</v>
      </c>
      <c r="M145" s="273">
        <v>2.299043</v>
      </c>
      <c r="N145" s="273">
        <v>3.9733408E9</v>
      </c>
      <c r="O145" s="273"/>
      <c r="P145" s="249">
        <f t="shared" si="25"/>
        <v>286336.6396</v>
      </c>
      <c r="Q145" s="249">
        <f t="shared" si="120"/>
        <v>167247.1373</v>
      </c>
      <c r="R145" s="249">
        <f t="shared" si="121"/>
        <v>138718.9386</v>
      </c>
      <c r="S145" s="249">
        <f t="shared" si="28"/>
        <v>0</v>
      </c>
      <c r="T145" s="277"/>
      <c r="U145" s="249">
        <f t="shared" si="18"/>
        <v>333605.8287</v>
      </c>
      <c r="V145" s="249">
        <f t="shared" si="19"/>
        <v>333605.8287</v>
      </c>
      <c r="W145" s="249">
        <f t="shared" si="20"/>
        <v>592302.7155</v>
      </c>
      <c r="X145" s="253">
        <f t="shared" si="21"/>
        <v>0.5923027155</v>
      </c>
      <c r="Y145" s="323">
        <f t="shared" si="22"/>
        <v>592302.7155</v>
      </c>
      <c r="Z145" s="253">
        <f t="shared" si="23"/>
        <v>0.5923027155</v>
      </c>
      <c r="AA145" s="309"/>
      <c r="AB145" s="294"/>
      <c r="AC145" s="294"/>
      <c r="AD145" s="294"/>
      <c r="AE145" s="294"/>
      <c r="AF145" s="294"/>
      <c r="AG145" s="294"/>
      <c r="AH145" s="294"/>
      <c r="AI145" s="294"/>
      <c r="AJ145" s="294"/>
      <c r="AK145" s="294"/>
      <c r="AL145" s="294"/>
      <c r="AM145" s="294"/>
      <c r="AN145" s="294"/>
      <c r="AO145" s="294"/>
      <c r="AP145" s="294"/>
      <c r="AQ145" s="294"/>
      <c r="AR145" s="294"/>
      <c r="AS145" s="294"/>
      <c r="AT145" s="294"/>
    </row>
    <row r="146" ht="19.5" customHeight="1">
      <c r="A146" s="271" t="s">
        <v>236</v>
      </c>
      <c r="B146" s="272">
        <v>52.369999</v>
      </c>
      <c r="C146" s="273">
        <v>54.040001</v>
      </c>
      <c r="D146" s="273">
        <v>50.849998</v>
      </c>
      <c r="E146" s="273">
        <v>52.09</v>
      </c>
      <c r="F146" s="273">
        <v>46.102768</v>
      </c>
      <c r="G146" s="273">
        <v>1.5649947E9</v>
      </c>
      <c r="H146" s="278" t="s">
        <v>236</v>
      </c>
      <c r="I146" s="273">
        <v>2.355</v>
      </c>
      <c r="J146" s="273">
        <v>2.505313</v>
      </c>
      <c r="K146" s="273">
        <v>2.249063</v>
      </c>
      <c r="L146" s="273">
        <v>2.32</v>
      </c>
      <c r="M146" s="273">
        <v>2.279697</v>
      </c>
      <c r="N146" s="273">
        <v>3.4569632E9</v>
      </c>
      <c r="O146" s="273"/>
      <c r="P146" s="249">
        <f t="shared" si="25"/>
        <v>302079.196</v>
      </c>
      <c r="Q146" s="249">
        <f t="shared" si="120"/>
        <v>188192.2944</v>
      </c>
      <c r="R146" s="249">
        <f t="shared" si="121"/>
        <v>138718.9386</v>
      </c>
      <c r="S146" s="249">
        <f t="shared" si="28"/>
        <v>0</v>
      </c>
      <c r="T146" s="277"/>
      <c r="U146" s="249">
        <f t="shared" si="18"/>
        <v>344625.6183</v>
      </c>
      <c r="V146" s="249">
        <f t="shared" si="19"/>
        <v>344625.6183</v>
      </c>
      <c r="W146" s="249">
        <f t="shared" si="20"/>
        <v>628990.429</v>
      </c>
      <c r="X146" s="253">
        <f t="shared" si="21"/>
        <v>0.628990429</v>
      </c>
      <c r="Y146" s="323">
        <f t="shared" si="22"/>
        <v>628990.429</v>
      </c>
      <c r="Z146" s="253">
        <f t="shared" si="23"/>
        <v>0.628990429</v>
      </c>
      <c r="AA146" s="309"/>
      <c r="AB146" s="294"/>
      <c r="AC146" s="294"/>
      <c r="AD146" s="294"/>
      <c r="AE146" s="294"/>
      <c r="AF146" s="294"/>
      <c r="AG146" s="294"/>
      <c r="AH146" s="294"/>
      <c r="AI146" s="294"/>
      <c r="AJ146" s="294"/>
      <c r="AK146" s="294"/>
      <c r="AL146" s="294"/>
      <c r="AM146" s="294"/>
      <c r="AN146" s="294"/>
      <c r="AO146" s="294"/>
      <c r="AP146" s="294"/>
      <c r="AQ146" s="294"/>
      <c r="AR146" s="294"/>
      <c r="AS146" s="294"/>
      <c r="AT146" s="294"/>
    </row>
    <row r="147" ht="19.5" customHeight="1">
      <c r="A147" s="271" t="s">
        <v>237</v>
      </c>
      <c r="B147" s="326">
        <v>52.860001</v>
      </c>
      <c r="C147" s="327">
        <v>54.959999</v>
      </c>
      <c r="D147" s="327">
        <v>52.84</v>
      </c>
      <c r="E147" s="327">
        <v>54.459999</v>
      </c>
      <c r="F147" s="327">
        <v>48.200367</v>
      </c>
      <c r="G147" s="327">
        <v>1.0067669E9</v>
      </c>
      <c r="H147" s="329" t="s">
        <v>237</v>
      </c>
      <c r="I147" s="327">
        <v>2.391563</v>
      </c>
      <c r="J147" s="327">
        <v>2.591563</v>
      </c>
      <c r="K147" s="327">
        <v>2.388438</v>
      </c>
      <c r="L147" s="327">
        <v>2.544688</v>
      </c>
      <c r="M147" s="327">
        <v>2.500482</v>
      </c>
      <c r="N147" s="327">
        <v>2.3484E9</v>
      </c>
      <c r="O147" s="327"/>
      <c r="P147" s="249">
        <f t="shared" si="25"/>
        <v>313900.9901</v>
      </c>
      <c r="Q147" s="249">
        <f t="shared" si="120"/>
        <v>199854.6182</v>
      </c>
      <c r="R147" s="249">
        <f t="shared" si="121"/>
        <v>138718.9386</v>
      </c>
      <c r="S147" s="249">
        <f t="shared" si="28"/>
        <v>0</v>
      </c>
      <c r="T147" s="328">
        <f>(P147-P135)/P135</f>
        <v>0.2197599261</v>
      </c>
      <c r="U147" s="249">
        <f t="shared" si="18"/>
        <v>352900.8741</v>
      </c>
      <c r="V147" s="249">
        <f t="shared" si="19"/>
        <v>352900.8741</v>
      </c>
      <c r="W147" s="249">
        <f t="shared" si="20"/>
        <v>652474.5469</v>
      </c>
      <c r="X147" s="253">
        <f t="shared" si="21"/>
        <v>0.6524745469</v>
      </c>
      <c r="Y147" s="323">
        <f t="shared" si="22"/>
        <v>652474.5469</v>
      </c>
      <c r="Z147" s="253">
        <f t="shared" si="23"/>
        <v>0.6524745469</v>
      </c>
      <c r="AA147" s="309"/>
      <c r="AB147" s="294"/>
      <c r="AC147" s="294"/>
      <c r="AD147" s="294"/>
      <c r="AE147" s="294"/>
      <c r="AF147" s="294"/>
      <c r="AG147" s="294"/>
      <c r="AH147" s="294"/>
      <c r="AI147" s="294"/>
      <c r="AJ147" s="294"/>
      <c r="AK147" s="294"/>
      <c r="AL147" s="294"/>
      <c r="AM147" s="294"/>
      <c r="AN147" s="294"/>
      <c r="AO147" s="294"/>
      <c r="AP147" s="294"/>
      <c r="AQ147" s="294"/>
      <c r="AR147" s="294"/>
      <c r="AS147" s="294"/>
      <c r="AT147" s="294"/>
    </row>
    <row r="148" ht="19.5" customHeight="1">
      <c r="A148" s="271" t="s">
        <v>238</v>
      </c>
      <c r="B148" s="272">
        <v>54.970001</v>
      </c>
      <c r="C148" s="273">
        <v>57.349998</v>
      </c>
      <c r="D148" s="273">
        <v>54.919998</v>
      </c>
      <c r="E148" s="273">
        <v>56.0</v>
      </c>
      <c r="F148" s="273">
        <v>49.661621</v>
      </c>
      <c r="G148" s="273">
        <v>1.2656086E9</v>
      </c>
      <c r="H148" s="278" t="s">
        <v>238</v>
      </c>
      <c r="I148" s="273">
        <v>2.59125</v>
      </c>
      <c r="J148" s="273">
        <v>2.815625</v>
      </c>
      <c r="K148" s="273">
        <v>2.586563</v>
      </c>
      <c r="L148" s="273">
        <v>2.684375</v>
      </c>
      <c r="M148" s="273">
        <v>2.637742</v>
      </c>
      <c r="N148" s="273">
        <v>2.50408E9</v>
      </c>
      <c r="O148" s="273"/>
      <c r="P148" s="249">
        <f t="shared" si="25"/>
        <v>326257.4139</v>
      </c>
      <c r="Q148" s="249">
        <f>((Q147+R147)/2)*K148/K147</f>
        <v>183329.405</v>
      </c>
      <c r="R148" s="249">
        <f>(Q147+R147)/2</f>
        <v>169286.7784</v>
      </c>
      <c r="S148" s="249">
        <f t="shared" si="28"/>
        <v>0</v>
      </c>
      <c r="T148" s="277"/>
      <c r="U148" s="249">
        <f t="shared" si="18"/>
        <v>390895.497</v>
      </c>
      <c r="V148" s="249">
        <f t="shared" si="19"/>
        <v>390895.497</v>
      </c>
      <c r="W148" s="249">
        <f t="shared" si="20"/>
        <v>678873.5972</v>
      </c>
      <c r="X148" s="253">
        <f t="shared" si="21"/>
        <v>0.6788735972</v>
      </c>
      <c r="Y148" s="323">
        <f t="shared" si="22"/>
        <v>678873.5972</v>
      </c>
      <c r="Z148" s="253">
        <f t="shared" si="23"/>
        <v>0.6788735972</v>
      </c>
      <c r="AA148" s="309"/>
      <c r="AB148" s="294"/>
      <c r="AC148" s="294"/>
      <c r="AD148" s="294"/>
      <c r="AE148" s="294"/>
      <c r="AF148" s="294"/>
      <c r="AG148" s="294"/>
      <c r="AH148" s="294"/>
      <c r="AI148" s="294"/>
      <c r="AJ148" s="294"/>
      <c r="AK148" s="294"/>
      <c r="AL148" s="294"/>
      <c r="AM148" s="294"/>
      <c r="AN148" s="294"/>
      <c r="AO148" s="294"/>
      <c r="AP148" s="294"/>
      <c r="AQ148" s="294"/>
      <c r="AR148" s="294"/>
      <c r="AS148" s="294"/>
      <c r="AT148" s="294"/>
    </row>
    <row r="149" ht="19.5" customHeight="1">
      <c r="A149" s="271" t="s">
        <v>239</v>
      </c>
      <c r="B149" s="272">
        <v>56.419998</v>
      </c>
      <c r="C149" s="273">
        <v>59.040001</v>
      </c>
      <c r="D149" s="273">
        <v>56.130001</v>
      </c>
      <c r="E149" s="273">
        <v>57.77</v>
      </c>
      <c r="F149" s="273">
        <v>51.231285</v>
      </c>
      <c r="G149" s="273">
        <v>1.1015619E9</v>
      </c>
      <c r="H149" s="278" t="s">
        <v>239</v>
      </c>
      <c r="I149" s="273">
        <v>2.722188</v>
      </c>
      <c r="J149" s="273">
        <v>2.979688</v>
      </c>
      <c r="K149" s="273">
        <v>2.68875</v>
      </c>
      <c r="L149" s="273">
        <v>2.850938</v>
      </c>
      <c r="M149" s="273">
        <v>2.801412</v>
      </c>
      <c r="N149" s="273">
        <v>2.4418272E9</v>
      </c>
      <c r="O149" s="273"/>
      <c r="P149" s="249">
        <f t="shared" si="25"/>
        <v>333445.5505</v>
      </c>
      <c r="Q149" s="249">
        <f t="shared" ref="Q149:Q159" si="122">Q148*K149/K148</f>
        <v>190572.1754</v>
      </c>
      <c r="R149" s="249">
        <f t="shared" ref="R149:R159" si="123">R148</f>
        <v>169286.7784</v>
      </c>
      <c r="S149" s="249">
        <f t="shared" si="28"/>
        <v>0</v>
      </c>
      <c r="T149" s="277"/>
      <c r="U149" s="249">
        <f t="shared" si="18"/>
        <v>395927.1926</v>
      </c>
      <c r="V149" s="249">
        <f t="shared" si="19"/>
        <v>395927.1926</v>
      </c>
      <c r="W149" s="249">
        <f t="shared" si="20"/>
        <v>693304.5043</v>
      </c>
      <c r="X149" s="253">
        <f t="shared" si="21"/>
        <v>0.6933045043</v>
      </c>
      <c r="Y149" s="323">
        <f t="shared" si="22"/>
        <v>693304.5043</v>
      </c>
      <c r="Z149" s="253">
        <f t="shared" si="23"/>
        <v>0.6933045043</v>
      </c>
      <c r="AA149" s="309"/>
      <c r="AB149" s="294"/>
      <c r="AC149" s="294"/>
      <c r="AD149" s="294"/>
      <c r="AE149" s="294"/>
      <c r="AF149" s="294"/>
      <c r="AG149" s="294"/>
      <c r="AH149" s="294"/>
      <c r="AI149" s="294"/>
      <c r="AJ149" s="294"/>
      <c r="AK149" s="294"/>
      <c r="AL149" s="294"/>
      <c r="AM149" s="294"/>
      <c r="AN149" s="294"/>
      <c r="AO149" s="294"/>
      <c r="AP149" s="294"/>
      <c r="AQ149" s="294"/>
      <c r="AR149" s="294"/>
      <c r="AS149" s="294"/>
      <c r="AT149" s="294"/>
    </row>
    <row r="150" ht="19.5" customHeight="1">
      <c r="A150" s="271" t="s">
        <v>240</v>
      </c>
      <c r="B150" s="272">
        <v>58.02</v>
      </c>
      <c r="C150" s="273">
        <v>58.369999</v>
      </c>
      <c r="D150" s="273">
        <v>53.77</v>
      </c>
      <c r="E150" s="273">
        <v>57.43</v>
      </c>
      <c r="F150" s="273">
        <v>50.929783</v>
      </c>
      <c r="G150" s="273">
        <v>1.7292433E9</v>
      </c>
      <c r="H150" s="278" t="s">
        <v>240</v>
      </c>
      <c r="I150" s="273">
        <v>2.87</v>
      </c>
      <c r="J150" s="273">
        <v>2.905</v>
      </c>
      <c r="K150" s="273">
        <v>2.460625</v>
      </c>
      <c r="L150" s="273">
        <v>2.811563</v>
      </c>
      <c r="M150" s="273">
        <v>2.762721</v>
      </c>
      <c r="N150" s="273">
        <v>3.536864E9</v>
      </c>
      <c r="O150" s="273"/>
      <c r="P150" s="249">
        <f t="shared" si="25"/>
        <v>319425.7426</v>
      </c>
      <c r="Q150" s="249">
        <f t="shared" si="122"/>
        <v>174403.2205</v>
      </c>
      <c r="R150" s="249">
        <f t="shared" si="123"/>
        <v>169286.7784</v>
      </c>
      <c r="S150" s="249">
        <f t="shared" si="28"/>
        <v>0</v>
      </c>
      <c r="T150" s="277"/>
      <c r="U150" s="249">
        <f t="shared" si="18"/>
        <v>386113.3271</v>
      </c>
      <c r="V150" s="249">
        <f t="shared" si="19"/>
        <v>386113.3271</v>
      </c>
      <c r="W150" s="249">
        <f t="shared" si="20"/>
        <v>663115.7414</v>
      </c>
      <c r="X150" s="253">
        <f t="shared" si="21"/>
        <v>0.6631157414</v>
      </c>
      <c r="Y150" s="323">
        <f t="shared" si="22"/>
        <v>663115.7414</v>
      </c>
      <c r="Z150" s="253">
        <f t="shared" si="23"/>
        <v>0.6631157414</v>
      </c>
      <c r="AA150" s="309"/>
      <c r="AB150" s="294"/>
      <c r="AC150" s="294"/>
      <c r="AD150" s="294"/>
      <c r="AE150" s="294"/>
      <c r="AF150" s="294"/>
      <c r="AG150" s="294"/>
      <c r="AH150" s="294"/>
      <c r="AI150" s="294"/>
      <c r="AJ150" s="294"/>
      <c r="AK150" s="294"/>
      <c r="AL150" s="294"/>
      <c r="AM150" s="294"/>
      <c r="AN150" s="294"/>
      <c r="AO150" s="294"/>
      <c r="AP150" s="294"/>
      <c r="AQ150" s="294"/>
      <c r="AR150" s="294"/>
      <c r="AS150" s="294"/>
      <c r="AT150" s="294"/>
    </row>
    <row r="151" ht="19.5" customHeight="1">
      <c r="A151" s="271" t="s">
        <v>241</v>
      </c>
      <c r="B151" s="272">
        <v>57.720001</v>
      </c>
      <c r="C151" s="273">
        <v>59.290001</v>
      </c>
      <c r="D151" s="273">
        <v>55.32</v>
      </c>
      <c r="E151" s="273">
        <v>59.080002</v>
      </c>
      <c r="F151" s="273">
        <v>52.466946</v>
      </c>
      <c r="G151" s="273">
        <v>1.0328912E9</v>
      </c>
      <c r="H151" s="278" t="s">
        <v>241</v>
      </c>
      <c r="I151" s="273">
        <v>2.841563</v>
      </c>
      <c r="J151" s="273">
        <v>2.990938</v>
      </c>
      <c r="K151" s="273">
        <v>2.605938</v>
      </c>
      <c r="L151" s="273">
        <v>2.97375</v>
      </c>
      <c r="M151" s="273">
        <v>2.922091</v>
      </c>
      <c r="N151" s="273">
        <v>1.9320576E9</v>
      </c>
      <c r="O151" s="273"/>
      <c r="P151" s="249">
        <f t="shared" si="25"/>
        <v>328633.6634</v>
      </c>
      <c r="Q151" s="249">
        <f t="shared" si="122"/>
        <v>184702.6587</v>
      </c>
      <c r="R151" s="249">
        <f t="shared" si="123"/>
        <v>169286.7784</v>
      </c>
      <c r="S151" s="249">
        <f t="shared" si="28"/>
        <v>0</v>
      </c>
      <c r="T151" s="277"/>
      <c r="U151" s="249">
        <f t="shared" si="18"/>
        <v>392558.8716</v>
      </c>
      <c r="V151" s="249">
        <f t="shared" si="19"/>
        <v>392558.8716</v>
      </c>
      <c r="W151" s="249">
        <f t="shared" si="20"/>
        <v>682623.1004</v>
      </c>
      <c r="X151" s="253">
        <f t="shared" si="21"/>
        <v>0.6826231004</v>
      </c>
      <c r="Y151" s="323">
        <f t="shared" si="22"/>
        <v>682623.1004</v>
      </c>
      <c r="Z151" s="253">
        <f t="shared" si="23"/>
        <v>0.6826231004</v>
      </c>
      <c r="AA151" s="309"/>
      <c r="AB151" s="294"/>
      <c r="AC151" s="294"/>
      <c r="AD151" s="294"/>
      <c r="AE151" s="294"/>
      <c r="AF151" s="294"/>
      <c r="AG151" s="294"/>
      <c r="AH151" s="294"/>
      <c r="AI151" s="294"/>
      <c r="AJ151" s="294"/>
      <c r="AK151" s="294"/>
      <c r="AL151" s="294"/>
      <c r="AM151" s="294"/>
      <c r="AN151" s="294"/>
      <c r="AO151" s="294"/>
      <c r="AP151" s="294"/>
      <c r="AQ151" s="294"/>
      <c r="AR151" s="294"/>
      <c r="AS151" s="294"/>
      <c r="AT151" s="294"/>
    </row>
    <row r="152" ht="19.5" customHeight="1">
      <c r="A152" s="271" t="s">
        <v>242</v>
      </c>
      <c r="B152" s="272">
        <v>59.169998</v>
      </c>
      <c r="C152" s="273">
        <v>59.34</v>
      </c>
      <c r="D152" s="273">
        <v>56.470001</v>
      </c>
      <c r="E152" s="273">
        <v>58.360001</v>
      </c>
      <c r="F152" s="273">
        <v>51.827534</v>
      </c>
      <c r="G152" s="273">
        <v>1.0546225E9</v>
      </c>
      <c r="H152" s="278" t="s">
        <v>242</v>
      </c>
      <c r="I152" s="273">
        <v>2.980938</v>
      </c>
      <c r="J152" s="273">
        <v>2.996875</v>
      </c>
      <c r="K152" s="273">
        <v>2.708438</v>
      </c>
      <c r="L152" s="273">
        <v>2.889063</v>
      </c>
      <c r="M152" s="273">
        <v>2.838874</v>
      </c>
      <c r="N152" s="273">
        <v>2.5996992E9</v>
      </c>
      <c r="O152" s="273"/>
      <c r="P152" s="249">
        <f t="shared" si="25"/>
        <v>335465.3525</v>
      </c>
      <c r="Q152" s="249">
        <f t="shared" si="122"/>
        <v>191967.6138</v>
      </c>
      <c r="R152" s="249">
        <f t="shared" si="123"/>
        <v>169286.7784</v>
      </c>
      <c r="S152" s="249">
        <f t="shared" si="28"/>
        <v>0</v>
      </c>
      <c r="T152" s="277"/>
      <c r="U152" s="249">
        <f t="shared" si="18"/>
        <v>397341.054</v>
      </c>
      <c r="V152" s="249">
        <f t="shared" si="19"/>
        <v>397341.054</v>
      </c>
      <c r="W152" s="249">
        <f t="shared" si="20"/>
        <v>696719.7446</v>
      </c>
      <c r="X152" s="253">
        <f t="shared" si="21"/>
        <v>0.6967197446</v>
      </c>
      <c r="Y152" s="323">
        <f t="shared" si="22"/>
        <v>696719.7446</v>
      </c>
      <c r="Z152" s="253">
        <f t="shared" si="23"/>
        <v>0.6967197446</v>
      </c>
      <c r="AA152" s="309"/>
      <c r="AB152" s="294"/>
      <c r="AC152" s="294"/>
      <c r="AD152" s="294"/>
      <c r="AE152" s="294"/>
      <c r="AF152" s="294"/>
      <c r="AG152" s="294"/>
      <c r="AH152" s="294"/>
      <c r="AI152" s="294"/>
      <c r="AJ152" s="294"/>
      <c r="AK152" s="294"/>
      <c r="AL152" s="294"/>
      <c r="AM152" s="294"/>
      <c r="AN152" s="294"/>
      <c r="AO152" s="294"/>
      <c r="AP152" s="294"/>
      <c r="AQ152" s="294"/>
      <c r="AR152" s="294"/>
      <c r="AS152" s="294"/>
      <c r="AT152" s="294"/>
    </row>
    <row r="153" ht="19.5" customHeight="1">
      <c r="A153" s="271" t="s">
        <v>243</v>
      </c>
      <c r="B153" s="272">
        <v>58.220001</v>
      </c>
      <c r="C153" s="273">
        <v>58.360001</v>
      </c>
      <c r="D153" s="273">
        <v>53.619999</v>
      </c>
      <c r="E153" s="273">
        <v>57.049999</v>
      </c>
      <c r="F153" s="273">
        <v>50.664169</v>
      </c>
      <c r="G153" s="273">
        <v>1.1556285E9</v>
      </c>
      <c r="H153" s="278" t="s">
        <v>243</v>
      </c>
      <c r="I153" s="273">
        <v>2.877813</v>
      </c>
      <c r="J153" s="273">
        <v>2.891563</v>
      </c>
      <c r="K153" s="273">
        <v>2.435</v>
      </c>
      <c r="L153" s="273">
        <v>2.763438</v>
      </c>
      <c r="M153" s="273">
        <v>2.715432</v>
      </c>
      <c r="N153" s="273">
        <v>2.6717856E9</v>
      </c>
      <c r="O153" s="273"/>
      <c r="P153" s="249">
        <f t="shared" si="25"/>
        <v>318534.6475</v>
      </c>
      <c r="Q153" s="249">
        <f t="shared" si="122"/>
        <v>172586.9817</v>
      </c>
      <c r="R153" s="249">
        <f t="shared" si="123"/>
        <v>169286.7784</v>
      </c>
      <c r="S153" s="249">
        <f t="shared" si="28"/>
        <v>0</v>
      </c>
      <c r="T153" s="277"/>
      <c r="U153" s="249">
        <f t="shared" si="18"/>
        <v>385489.5605</v>
      </c>
      <c r="V153" s="249">
        <f t="shared" si="19"/>
        <v>385489.5605</v>
      </c>
      <c r="W153" s="249">
        <f t="shared" si="20"/>
        <v>660408.4076</v>
      </c>
      <c r="X153" s="253">
        <f t="shared" si="21"/>
        <v>0.6604084076</v>
      </c>
      <c r="Y153" s="323">
        <f t="shared" si="22"/>
        <v>660408.4076</v>
      </c>
      <c r="Z153" s="253">
        <f t="shared" si="23"/>
        <v>0.6604084076</v>
      </c>
      <c r="AA153" s="309"/>
      <c r="AB153" s="294"/>
      <c r="AC153" s="294"/>
      <c r="AD153" s="294"/>
      <c r="AE153" s="294"/>
      <c r="AF153" s="294"/>
      <c r="AG153" s="294"/>
      <c r="AH153" s="294"/>
      <c r="AI153" s="294"/>
      <c r="AJ153" s="294"/>
      <c r="AK153" s="294"/>
      <c r="AL153" s="294"/>
      <c r="AM153" s="294"/>
      <c r="AN153" s="294"/>
      <c r="AO153" s="294"/>
      <c r="AP153" s="294"/>
      <c r="AQ153" s="294"/>
      <c r="AR153" s="294"/>
      <c r="AS153" s="294"/>
      <c r="AT153" s="294"/>
    </row>
    <row r="154" ht="19.5" customHeight="1">
      <c r="A154" s="271" t="s">
        <v>244</v>
      </c>
      <c r="B154" s="272">
        <v>57.080002</v>
      </c>
      <c r="C154" s="273">
        <v>59.830002</v>
      </c>
      <c r="D154" s="273">
        <v>56.869999</v>
      </c>
      <c r="E154" s="273">
        <v>58.0</v>
      </c>
      <c r="F154" s="273">
        <v>51.623325</v>
      </c>
      <c r="G154" s="273">
        <v>1.2774184E9</v>
      </c>
      <c r="H154" s="278" t="s">
        <v>244</v>
      </c>
      <c r="I154" s="273">
        <v>2.769063</v>
      </c>
      <c r="J154" s="273">
        <v>3.03375</v>
      </c>
      <c r="K154" s="273">
        <v>2.74375</v>
      </c>
      <c r="L154" s="273">
        <v>2.847188</v>
      </c>
      <c r="M154" s="273">
        <v>2.797728</v>
      </c>
      <c r="N154" s="273">
        <v>2.3166816E9</v>
      </c>
      <c r="O154" s="273"/>
      <c r="P154" s="249">
        <f t="shared" si="25"/>
        <v>337841.5782</v>
      </c>
      <c r="Q154" s="249">
        <f t="shared" si="122"/>
        <v>194470.444</v>
      </c>
      <c r="R154" s="249">
        <f t="shared" si="123"/>
        <v>169286.7784</v>
      </c>
      <c r="S154" s="249">
        <f t="shared" si="28"/>
        <v>0</v>
      </c>
      <c r="T154" s="277"/>
      <c r="U154" s="249">
        <f t="shared" si="18"/>
        <v>399004.412</v>
      </c>
      <c r="V154" s="249">
        <f t="shared" si="19"/>
        <v>399004.412</v>
      </c>
      <c r="W154" s="249">
        <f t="shared" si="20"/>
        <v>701598.8006</v>
      </c>
      <c r="X154" s="253">
        <f t="shared" si="21"/>
        <v>0.7015988006</v>
      </c>
      <c r="Y154" s="323">
        <f t="shared" si="22"/>
        <v>701598.8006</v>
      </c>
      <c r="Z154" s="253">
        <f t="shared" si="23"/>
        <v>0.7015988006</v>
      </c>
      <c r="AA154" s="309"/>
      <c r="AB154" s="294"/>
      <c r="AC154" s="294"/>
      <c r="AD154" s="294"/>
      <c r="AE154" s="294"/>
      <c r="AF154" s="294"/>
      <c r="AG154" s="294"/>
      <c r="AH154" s="294"/>
      <c r="AI154" s="294"/>
      <c r="AJ154" s="294"/>
      <c r="AK154" s="294"/>
      <c r="AL154" s="294"/>
      <c r="AM154" s="294"/>
      <c r="AN154" s="294"/>
      <c r="AO154" s="294"/>
      <c r="AP154" s="294"/>
      <c r="AQ154" s="294"/>
      <c r="AR154" s="294"/>
      <c r="AS154" s="294"/>
      <c r="AT154" s="294"/>
    </row>
    <row r="155" ht="19.5" customHeight="1">
      <c r="A155" s="271" t="s">
        <v>245</v>
      </c>
      <c r="B155" s="272">
        <v>58.700001</v>
      </c>
      <c r="C155" s="273">
        <v>58.82</v>
      </c>
      <c r="D155" s="273">
        <v>49.93</v>
      </c>
      <c r="E155" s="273">
        <v>55.060001</v>
      </c>
      <c r="F155" s="273">
        <v>49.006561</v>
      </c>
      <c r="G155" s="273">
        <v>2.5261456E9</v>
      </c>
      <c r="H155" s="278" t="s">
        <v>245</v>
      </c>
      <c r="I155" s="273">
        <v>2.91375</v>
      </c>
      <c r="J155" s="273">
        <v>2.928438</v>
      </c>
      <c r="K155" s="273">
        <v>2.080625</v>
      </c>
      <c r="L155" s="273">
        <v>2.51625</v>
      </c>
      <c r="M155" s="273">
        <v>2.472538</v>
      </c>
      <c r="N155" s="273">
        <v>5.567472E9</v>
      </c>
      <c r="O155" s="273"/>
      <c r="P155" s="249">
        <f t="shared" si="25"/>
        <v>296613.8614</v>
      </c>
      <c r="Q155" s="249">
        <f t="shared" si="122"/>
        <v>147469.7285</v>
      </c>
      <c r="R155" s="249">
        <f t="shared" si="123"/>
        <v>169286.7784</v>
      </c>
      <c r="S155" s="249">
        <f t="shared" si="28"/>
        <v>0</v>
      </c>
      <c r="T155" s="277"/>
      <c r="U155" s="249">
        <f t="shared" si="18"/>
        <v>370145.0102</v>
      </c>
      <c r="V155" s="249">
        <f t="shared" si="19"/>
        <v>370145.0102</v>
      </c>
      <c r="W155" s="249">
        <f t="shared" si="20"/>
        <v>613370.3682</v>
      </c>
      <c r="X155" s="253">
        <f t="shared" si="21"/>
        <v>0.6133703682</v>
      </c>
      <c r="Y155" s="323">
        <f t="shared" si="22"/>
        <v>613370.3682</v>
      </c>
      <c r="Z155" s="253">
        <f t="shared" si="23"/>
        <v>0.6133703682</v>
      </c>
      <c r="AA155" s="309"/>
      <c r="AB155" s="294"/>
      <c r="AC155" s="294"/>
      <c r="AD155" s="294"/>
      <c r="AE155" s="294"/>
      <c r="AF155" s="294"/>
      <c r="AG155" s="294"/>
      <c r="AH155" s="294"/>
      <c r="AI155" s="294"/>
      <c r="AJ155" s="294"/>
      <c r="AK155" s="294"/>
      <c r="AL155" s="294"/>
      <c r="AM155" s="294"/>
      <c r="AN155" s="294"/>
      <c r="AO155" s="294"/>
      <c r="AP155" s="294"/>
      <c r="AQ155" s="294"/>
      <c r="AR155" s="294"/>
      <c r="AS155" s="294"/>
      <c r="AT155" s="294"/>
    </row>
    <row r="156" ht="19.5" customHeight="1">
      <c r="A156" s="271" t="s">
        <v>246</v>
      </c>
      <c r="B156" s="272">
        <v>55.200001</v>
      </c>
      <c r="C156" s="273">
        <v>57.349998</v>
      </c>
      <c r="D156" s="273">
        <v>51.91</v>
      </c>
      <c r="E156" s="273">
        <v>52.490002</v>
      </c>
      <c r="F156" s="273">
        <v>46.71912</v>
      </c>
      <c r="G156" s="273">
        <v>1.6668778E9</v>
      </c>
      <c r="H156" s="278" t="s">
        <v>246</v>
      </c>
      <c r="I156" s="273">
        <v>2.527188</v>
      </c>
      <c r="J156" s="273">
        <v>2.728438</v>
      </c>
      <c r="K156" s="273">
        <v>2.231563</v>
      </c>
      <c r="L156" s="273">
        <v>2.279688</v>
      </c>
      <c r="M156" s="273">
        <v>2.240086</v>
      </c>
      <c r="N156" s="273">
        <v>4.3196224E9</v>
      </c>
      <c r="O156" s="273"/>
      <c r="P156" s="249">
        <f t="shared" si="25"/>
        <v>308376.2376</v>
      </c>
      <c r="Q156" s="249">
        <f t="shared" si="122"/>
        <v>158167.8532</v>
      </c>
      <c r="R156" s="249">
        <f t="shared" si="123"/>
        <v>169286.7784</v>
      </c>
      <c r="S156" s="249">
        <f t="shared" si="28"/>
        <v>0</v>
      </c>
      <c r="T156" s="277"/>
      <c r="U156" s="249">
        <f t="shared" si="18"/>
        <v>378378.6736</v>
      </c>
      <c r="V156" s="249">
        <f t="shared" si="19"/>
        <v>378378.6736</v>
      </c>
      <c r="W156" s="249">
        <f t="shared" si="20"/>
        <v>635830.8693</v>
      </c>
      <c r="X156" s="253">
        <f t="shared" si="21"/>
        <v>0.6358308693</v>
      </c>
      <c r="Y156" s="323">
        <f t="shared" si="22"/>
        <v>635830.8693</v>
      </c>
      <c r="Z156" s="253">
        <f t="shared" si="23"/>
        <v>0.6358308693</v>
      </c>
      <c r="AA156" s="309"/>
      <c r="AB156" s="294"/>
      <c r="AC156" s="294"/>
      <c r="AD156" s="294"/>
      <c r="AE156" s="294"/>
      <c r="AF156" s="294"/>
      <c r="AG156" s="294"/>
      <c r="AH156" s="294"/>
      <c r="AI156" s="294"/>
      <c r="AJ156" s="294"/>
      <c r="AK156" s="294"/>
      <c r="AL156" s="294"/>
      <c r="AM156" s="294"/>
      <c r="AN156" s="294"/>
      <c r="AO156" s="294"/>
      <c r="AP156" s="294"/>
      <c r="AQ156" s="294"/>
      <c r="AR156" s="294"/>
      <c r="AS156" s="294"/>
      <c r="AT156" s="294"/>
    </row>
    <row r="157" ht="19.5" customHeight="1">
      <c r="A157" s="271" t="s">
        <v>247</v>
      </c>
      <c r="B157" s="272">
        <v>52.02</v>
      </c>
      <c r="C157" s="273">
        <v>59.200001</v>
      </c>
      <c r="D157" s="273">
        <v>50.099998</v>
      </c>
      <c r="E157" s="273">
        <v>57.950001</v>
      </c>
      <c r="F157" s="273">
        <v>51.6745</v>
      </c>
      <c r="G157" s="273">
        <v>1.6167851E9</v>
      </c>
      <c r="H157" s="278" t="s">
        <v>247</v>
      </c>
      <c r="I157" s="273">
        <v>2.23875</v>
      </c>
      <c r="J157" s="273">
        <v>2.8775</v>
      </c>
      <c r="K157" s="273">
        <v>2.074063</v>
      </c>
      <c r="L157" s="273">
        <v>2.758438</v>
      </c>
      <c r="M157" s="273">
        <v>2.710519</v>
      </c>
      <c r="N157" s="273">
        <v>3.3797888E9</v>
      </c>
      <c r="O157" s="273"/>
      <c r="P157" s="249">
        <f t="shared" si="25"/>
        <v>297623.7505</v>
      </c>
      <c r="Q157" s="249">
        <f t="shared" si="122"/>
        <v>147004.6296</v>
      </c>
      <c r="R157" s="249">
        <f t="shared" si="123"/>
        <v>169286.7784</v>
      </c>
      <c r="S157" s="249">
        <f t="shared" si="28"/>
        <v>0</v>
      </c>
      <c r="T157" s="277"/>
      <c r="U157" s="249">
        <f t="shared" si="18"/>
        <v>370851.9326</v>
      </c>
      <c r="V157" s="249">
        <f t="shared" si="19"/>
        <v>370851.9326</v>
      </c>
      <c r="W157" s="249">
        <f t="shared" si="20"/>
        <v>613915.1585</v>
      </c>
      <c r="X157" s="253">
        <f t="shared" si="21"/>
        <v>0.6139151585</v>
      </c>
      <c r="Y157" s="323">
        <f t="shared" si="22"/>
        <v>613915.1585</v>
      </c>
      <c r="Z157" s="253">
        <f t="shared" si="23"/>
        <v>0.6139151585</v>
      </c>
      <c r="AA157" s="309"/>
      <c r="AB157" s="294"/>
      <c r="AC157" s="294"/>
      <c r="AD157" s="294"/>
      <c r="AE157" s="294"/>
      <c r="AF157" s="294"/>
      <c r="AG157" s="294"/>
      <c r="AH157" s="294"/>
      <c r="AI157" s="294"/>
      <c r="AJ157" s="294"/>
      <c r="AK157" s="294"/>
      <c r="AL157" s="294"/>
      <c r="AM157" s="294"/>
      <c r="AN157" s="294"/>
      <c r="AO157" s="294"/>
      <c r="AP157" s="294"/>
      <c r="AQ157" s="294"/>
      <c r="AR157" s="294"/>
      <c r="AS157" s="294"/>
      <c r="AT157" s="294"/>
    </row>
    <row r="158" ht="19.5" customHeight="1">
      <c r="A158" s="271" t="s">
        <v>248</v>
      </c>
      <c r="B158" s="272">
        <v>56.52</v>
      </c>
      <c r="C158" s="273">
        <v>58.98</v>
      </c>
      <c r="D158" s="273">
        <v>52.869999</v>
      </c>
      <c r="E158" s="273">
        <v>56.389999</v>
      </c>
      <c r="F158" s="273">
        <v>50.283432</v>
      </c>
      <c r="G158" s="273">
        <v>1.2950705E9</v>
      </c>
      <c r="H158" s="278" t="s">
        <v>248</v>
      </c>
      <c r="I158" s="273">
        <v>2.627188</v>
      </c>
      <c r="J158" s="273">
        <v>2.851875</v>
      </c>
      <c r="K158" s="273">
        <v>2.282188</v>
      </c>
      <c r="L158" s="273">
        <v>2.587813</v>
      </c>
      <c r="M158" s="273">
        <v>2.542858</v>
      </c>
      <c r="N158" s="273">
        <v>2.5101696E9</v>
      </c>
      <c r="O158" s="273"/>
      <c r="P158" s="249">
        <f t="shared" si="25"/>
        <v>314079.202</v>
      </c>
      <c r="Q158" s="249">
        <f t="shared" si="122"/>
        <v>161756.0323</v>
      </c>
      <c r="R158" s="249">
        <f t="shared" si="123"/>
        <v>169286.7784</v>
      </c>
      <c r="S158" s="249">
        <f t="shared" si="28"/>
        <v>0</v>
      </c>
      <c r="T158" s="277"/>
      <c r="U158" s="249">
        <f t="shared" si="18"/>
        <v>382370.7486</v>
      </c>
      <c r="V158" s="249">
        <f t="shared" si="19"/>
        <v>382370.7486</v>
      </c>
      <c r="W158" s="249">
        <f t="shared" si="20"/>
        <v>645122.0126</v>
      </c>
      <c r="X158" s="253">
        <f t="shared" si="21"/>
        <v>0.6451220126</v>
      </c>
      <c r="Y158" s="323">
        <f t="shared" si="22"/>
        <v>645122.0126</v>
      </c>
      <c r="Z158" s="253">
        <f t="shared" si="23"/>
        <v>0.6451220126</v>
      </c>
      <c r="AA158" s="309"/>
      <c r="AB158" s="294"/>
      <c r="AC158" s="294"/>
      <c r="AD158" s="294"/>
      <c r="AE158" s="294"/>
      <c r="AF158" s="294"/>
      <c r="AG158" s="294"/>
      <c r="AH158" s="294"/>
      <c r="AI158" s="294"/>
      <c r="AJ158" s="294"/>
      <c r="AK158" s="294"/>
      <c r="AL158" s="294"/>
      <c r="AM158" s="294"/>
      <c r="AN158" s="294"/>
      <c r="AO158" s="294"/>
      <c r="AP158" s="294"/>
      <c r="AQ158" s="294"/>
      <c r="AR158" s="294"/>
      <c r="AS158" s="294"/>
      <c r="AT158" s="294"/>
    </row>
    <row r="159" ht="19.5" customHeight="1">
      <c r="A159" s="271" t="s">
        <v>249</v>
      </c>
      <c r="B159" s="326">
        <v>56.380001</v>
      </c>
      <c r="C159" s="327">
        <v>57.619999</v>
      </c>
      <c r="D159" s="327">
        <v>54.169998</v>
      </c>
      <c r="E159" s="327">
        <v>55.830002</v>
      </c>
      <c r="F159" s="327">
        <v>49.784069</v>
      </c>
      <c r="G159" s="327">
        <v>1.0043616E9</v>
      </c>
      <c r="H159" s="329" t="s">
        <v>249</v>
      </c>
      <c r="I159" s="327">
        <v>2.5875</v>
      </c>
      <c r="J159" s="327">
        <v>2.701563</v>
      </c>
      <c r="K159" s="327">
        <v>2.399063</v>
      </c>
      <c r="L159" s="327">
        <v>2.545625</v>
      </c>
      <c r="M159" s="327">
        <v>2.501403</v>
      </c>
      <c r="N159" s="327">
        <v>1.9215488E9</v>
      </c>
      <c r="O159" s="327"/>
      <c r="P159" s="249">
        <f t="shared" si="25"/>
        <v>321801.9683</v>
      </c>
      <c r="Q159" s="249">
        <f t="shared" si="122"/>
        <v>170039.853</v>
      </c>
      <c r="R159" s="249">
        <f t="shared" si="123"/>
        <v>169286.7784</v>
      </c>
      <c r="S159" s="249">
        <f t="shared" si="28"/>
        <v>0</v>
      </c>
      <c r="T159" s="328">
        <f>(P159-P147)/P147</f>
        <v>0.02517028766</v>
      </c>
      <c r="U159" s="249">
        <f t="shared" si="18"/>
        <v>387776.6851</v>
      </c>
      <c r="V159" s="249">
        <f t="shared" si="19"/>
        <v>387776.6851</v>
      </c>
      <c r="W159" s="249">
        <f t="shared" si="20"/>
        <v>661128.5997</v>
      </c>
      <c r="X159" s="253">
        <f t="shared" si="21"/>
        <v>0.6611285997</v>
      </c>
      <c r="Y159" s="323">
        <f t="shared" si="22"/>
        <v>661128.5997</v>
      </c>
      <c r="Z159" s="253">
        <f t="shared" si="23"/>
        <v>0.6611285997</v>
      </c>
      <c r="AA159" s="309"/>
      <c r="AB159" s="294"/>
      <c r="AC159" s="294"/>
      <c r="AD159" s="294"/>
      <c r="AE159" s="294"/>
      <c r="AF159" s="294"/>
      <c r="AG159" s="294"/>
      <c r="AH159" s="294"/>
      <c r="AI159" s="294"/>
      <c r="AJ159" s="294"/>
      <c r="AK159" s="294"/>
      <c r="AL159" s="294"/>
      <c r="AM159" s="294"/>
      <c r="AN159" s="294"/>
      <c r="AO159" s="294"/>
      <c r="AP159" s="294"/>
      <c r="AQ159" s="294"/>
      <c r="AR159" s="294"/>
      <c r="AS159" s="294"/>
      <c r="AT159" s="294"/>
    </row>
    <row r="160" ht="19.5" customHeight="1">
      <c r="A160" s="271" t="s">
        <v>250</v>
      </c>
      <c r="B160" s="272">
        <v>56.91</v>
      </c>
      <c r="C160" s="273">
        <v>60.860001</v>
      </c>
      <c r="D160" s="273">
        <v>56.560001</v>
      </c>
      <c r="E160" s="273">
        <v>60.529999</v>
      </c>
      <c r="F160" s="273">
        <v>54.181671</v>
      </c>
      <c r="G160" s="273">
        <v>8.288839E8</v>
      </c>
      <c r="H160" s="278" t="s">
        <v>250</v>
      </c>
      <c r="I160" s="273">
        <v>2.642188</v>
      </c>
      <c r="J160" s="273">
        <v>3.017813</v>
      </c>
      <c r="K160" s="273">
        <v>2.610625</v>
      </c>
      <c r="L160" s="273">
        <v>2.985313</v>
      </c>
      <c r="M160" s="273">
        <v>2.933453</v>
      </c>
      <c r="N160" s="273">
        <v>1.9026016E9</v>
      </c>
      <c r="O160" s="273"/>
      <c r="P160" s="249">
        <f t="shared" si="25"/>
        <v>336000.0059</v>
      </c>
      <c r="Q160" s="249">
        <f>((Q159+R159)/2)*K160/K159</f>
        <v>184625.1197</v>
      </c>
      <c r="R160" s="249">
        <f>(Q159+R159)/2</f>
        <v>169663.3157</v>
      </c>
      <c r="S160" s="249">
        <f t="shared" si="28"/>
        <v>0</v>
      </c>
      <c r="T160" s="277"/>
      <c r="U160" s="249">
        <f t="shared" si="18"/>
        <v>398076.7872</v>
      </c>
      <c r="V160" s="249">
        <f t="shared" si="19"/>
        <v>398076.7872</v>
      </c>
      <c r="W160" s="249">
        <f t="shared" si="20"/>
        <v>690288.4413</v>
      </c>
      <c r="X160" s="253">
        <f t="shared" si="21"/>
        <v>0.6902884413</v>
      </c>
      <c r="Y160" s="323">
        <f t="shared" si="22"/>
        <v>690288.4413</v>
      </c>
      <c r="Z160" s="253">
        <f t="shared" si="23"/>
        <v>0.6902884413</v>
      </c>
      <c r="AA160" s="309"/>
      <c r="AB160" s="294"/>
      <c r="AC160" s="294"/>
      <c r="AD160" s="294"/>
      <c r="AE160" s="294"/>
      <c r="AF160" s="294"/>
      <c r="AG160" s="294"/>
      <c r="AH160" s="294"/>
      <c r="AI160" s="294"/>
      <c r="AJ160" s="294"/>
      <c r="AK160" s="294"/>
      <c r="AL160" s="294"/>
      <c r="AM160" s="294"/>
      <c r="AN160" s="294"/>
      <c r="AO160" s="294"/>
      <c r="AP160" s="294"/>
      <c r="AQ160" s="294"/>
      <c r="AR160" s="294"/>
      <c r="AS160" s="294"/>
      <c r="AT160" s="294"/>
    </row>
    <row r="161" ht="19.5" customHeight="1">
      <c r="A161" s="271" t="s">
        <v>251</v>
      </c>
      <c r="B161" s="272">
        <v>60.880001</v>
      </c>
      <c r="C161" s="273">
        <v>64.959999</v>
      </c>
      <c r="D161" s="273">
        <v>60.66</v>
      </c>
      <c r="E161" s="273">
        <v>64.410004</v>
      </c>
      <c r="F161" s="273">
        <v>57.654736</v>
      </c>
      <c r="G161" s="273">
        <v>1.0186025E9</v>
      </c>
      <c r="H161" s="278" t="s">
        <v>251</v>
      </c>
      <c r="I161" s="273">
        <v>3.016563</v>
      </c>
      <c r="J161" s="273">
        <v>3.433438</v>
      </c>
      <c r="K161" s="273">
        <v>2.99875</v>
      </c>
      <c r="L161" s="273">
        <v>3.376563</v>
      </c>
      <c r="M161" s="273">
        <v>3.317907</v>
      </c>
      <c r="N161" s="273">
        <v>2.1716416E9</v>
      </c>
      <c r="O161" s="273"/>
      <c r="P161" s="249">
        <f t="shared" si="25"/>
        <v>360356.4356</v>
      </c>
      <c r="Q161" s="249">
        <f t="shared" ref="Q161:Q171" si="124">Q160*K161/K160</f>
        <v>212073.5754</v>
      </c>
      <c r="R161" s="249">
        <f t="shared" ref="R161:R171" si="125">R160</f>
        <v>169663.3157</v>
      </c>
      <c r="S161" s="249">
        <f t="shared" si="28"/>
        <v>0</v>
      </c>
      <c r="T161" s="277"/>
      <c r="U161" s="249">
        <f t="shared" si="18"/>
        <v>415126.288</v>
      </c>
      <c r="V161" s="249">
        <f t="shared" si="19"/>
        <v>415126.288</v>
      </c>
      <c r="W161" s="249">
        <f t="shared" si="20"/>
        <v>742093.3267</v>
      </c>
      <c r="X161" s="253">
        <f t="shared" si="21"/>
        <v>0.7420933267</v>
      </c>
      <c r="Y161" s="323">
        <f t="shared" si="22"/>
        <v>742093.3267</v>
      </c>
      <c r="Z161" s="253">
        <f t="shared" si="23"/>
        <v>0.7420933267</v>
      </c>
      <c r="AA161" s="309"/>
      <c r="AB161" s="294"/>
      <c r="AC161" s="294"/>
      <c r="AD161" s="294"/>
      <c r="AE161" s="294"/>
      <c r="AF161" s="294"/>
      <c r="AG161" s="294"/>
      <c r="AH161" s="294"/>
      <c r="AI161" s="294"/>
      <c r="AJ161" s="294"/>
      <c r="AK161" s="294"/>
      <c r="AL161" s="294"/>
      <c r="AM161" s="294"/>
      <c r="AN161" s="294"/>
      <c r="AO161" s="294"/>
      <c r="AP161" s="294"/>
      <c r="AQ161" s="294"/>
      <c r="AR161" s="294"/>
      <c r="AS161" s="294"/>
      <c r="AT161" s="294"/>
    </row>
    <row r="162" ht="19.5" customHeight="1">
      <c r="A162" s="271" t="s">
        <v>252</v>
      </c>
      <c r="B162" s="272">
        <v>64.650002</v>
      </c>
      <c r="C162" s="273">
        <v>68.510002</v>
      </c>
      <c r="D162" s="273">
        <v>63.23</v>
      </c>
      <c r="E162" s="273">
        <v>67.550003</v>
      </c>
      <c r="F162" s="273">
        <v>60.465412</v>
      </c>
      <c r="G162" s="273">
        <v>1.0700543E9</v>
      </c>
      <c r="H162" s="278" t="s">
        <v>252</v>
      </c>
      <c r="I162" s="273">
        <v>3.400625</v>
      </c>
      <c r="J162" s="273">
        <v>3.824688</v>
      </c>
      <c r="K162" s="273">
        <v>3.251875</v>
      </c>
      <c r="L162" s="273">
        <v>3.717188</v>
      </c>
      <c r="M162" s="273">
        <v>3.652614</v>
      </c>
      <c r="N162" s="273">
        <v>2.2573664E9</v>
      </c>
      <c r="O162" s="273"/>
      <c r="P162" s="249">
        <f t="shared" si="25"/>
        <v>375623.7624</v>
      </c>
      <c r="Q162" s="249">
        <f t="shared" si="124"/>
        <v>229974.7421</v>
      </c>
      <c r="R162" s="249">
        <f t="shared" si="125"/>
        <v>169663.3157</v>
      </c>
      <c r="S162" s="249">
        <f t="shared" si="28"/>
        <v>0</v>
      </c>
      <c r="T162" s="277"/>
      <c r="U162" s="249">
        <f t="shared" si="18"/>
        <v>425813.4167</v>
      </c>
      <c r="V162" s="249">
        <f t="shared" si="19"/>
        <v>425813.4167</v>
      </c>
      <c r="W162" s="249">
        <f t="shared" si="20"/>
        <v>775261.8202</v>
      </c>
      <c r="X162" s="253">
        <f t="shared" si="21"/>
        <v>0.7752618202</v>
      </c>
      <c r="Y162" s="323">
        <f t="shared" si="22"/>
        <v>775261.8202</v>
      </c>
      <c r="Z162" s="253">
        <f t="shared" si="23"/>
        <v>0.7752618202</v>
      </c>
      <c r="AA162" s="309"/>
      <c r="AB162" s="294"/>
      <c r="AC162" s="294"/>
      <c r="AD162" s="294"/>
      <c r="AE162" s="294"/>
      <c r="AF162" s="294"/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</row>
    <row r="163" ht="19.5" customHeight="1">
      <c r="A163" s="271" t="s">
        <v>253</v>
      </c>
      <c r="B163" s="272">
        <v>67.480003</v>
      </c>
      <c r="C163" s="273">
        <v>68.550003</v>
      </c>
      <c r="D163" s="273">
        <v>64.449997</v>
      </c>
      <c r="E163" s="273">
        <v>66.760002</v>
      </c>
      <c r="F163" s="273">
        <v>59.859676</v>
      </c>
      <c r="G163" s="273">
        <v>1.0561849E9</v>
      </c>
      <c r="H163" s="278" t="s">
        <v>253</v>
      </c>
      <c r="I163" s="273">
        <v>3.70875</v>
      </c>
      <c r="J163" s="273">
        <v>3.8275</v>
      </c>
      <c r="K163" s="273">
        <v>3.377188</v>
      </c>
      <c r="L163" s="273">
        <v>3.621563</v>
      </c>
      <c r="M163" s="273">
        <v>3.55865</v>
      </c>
      <c r="N163" s="273">
        <v>2.2638368E9</v>
      </c>
      <c r="O163" s="273"/>
      <c r="P163" s="249">
        <f t="shared" si="25"/>
        <v>382871.2693</v>
      </c>
      <c r="Q163" s="249">
        <f t="shared" si="124"/>
        <v>238836.96</v>
      </c>
      <c r="R163" s="249">
        <f t="shared" si="125"/>
        <v>169663.3157</v>
      </c>
      <c r="S163" s="249">
        <f t="shared" si="28"/>
        <v>0</v>
      </c>
      <c r="T163" s="277"/>
      <c r="U163" s="249">
        <f t="shared" si="18"/>
        <v>430886.6716</v>
      </c>
      <c r="V163" s="249">
        <f t="shared" si="19"/>
        <v>430886.6716</v>
      </c>
      <c r="W163" s="249">
        <f t="shared" si="20"/>
        <v>791371.545</v>
      </c>
      <c r="X163" s="253">
        <f t="shared" si="21"/>
        <v>0.791371545</v>
      </c>
      <c r="Y163" s="323">
        <f t="shared" si="22"/>
        <v>791371.545</v>
      </c>
      <c r="Z163" s="253">
        <f t="shared" si="23"/>
        <v>0.791371545</v>
      </c>
      <c r="AA163" s="309"/>
      <c r="AB163" s="294"/>
      <c r="AC163" s="294"/>
      <c r="AD163" s="294"/>
      <c r="AE163" s="294"/>
      <c r="AF163" s="294"/>
      <c r="AG163" s="294"/>
      <c r="AH163" s="294"/>
      <c r="AI163" s="294"/>
      <c r="AJ163" s="294"/>
      <c r="AK163" s="294"/>
      <c r="AL163" s="294"/>
      <c r="AM163" s="294"/>
      <c r="AN163" s="294"/>
      <c r="AO163" s="294"/>
      <c r="AP163" s="294"/>
      <c r="AQ163" s="294"/>
      <c r="AR163" s="294"/>
      <c r="AS163" s="294"/>
      <c r="AT163" s="294"/>
    </row>
    <row r="164" ht="19.5" customHeight="1">
      <c r="A164" s="271" t="s">
        <v>254</v>
      </c>
      <c r="B164" s="272">
        <v>66.690002</v>
      </c>
      <c r="C164" s="273">
        <v>67.629997</v>
      </c>
      <c r="D164" s="273">
        <v>60.759998</v>
      </c>
      <c r="E164" s="273">
        <v>62.060001</v>
      </c>
      <c r="F164" s="273">
        <v>55.645493</v>
      </c>
      <c r="G164" s="273">
        <v>1.3003288E9</v>
      </c>
      <c r="H164" s="278" t="s">
        <v>254</v>
      </c>
      <c r="I164" s="273">
        <v>3.610938</v>
      </c>
      <c r="J164" s="273">
        <v>3.712813</v>
      </c>
      <c r="K164" s="273">
        <v>2.908125</v>
      </c>
      <c r="L164" s="273">
        <v>3.116875</v>
      </c>
      <c r="M164" s="273">
        <v>3.062729</v>
      </c>
      <c r="N164" s="273">
        <v>1.6379808E9</v>
      </c>
      <c r="O164" s="273"/>
      <c r="P164" s="249">
        <f t="shared" si="25"/>
        <v>360950.4832</v>
      </c>
      <c r="Q164" s="249">
        <f t="shared" si="124"/>
        <v>205664.5157</v>
      </c>
      <c r="R164" s="249">
        <f t="shared" si="125"/>
        <v>169663.3157</v>
      </c>
      <c r="S164" s="249">
        <f t="shared" si="28"/>
        <v>0</v>
      </c>
      <c r="T164" s="277"/>
      <c r="U164" s="249">
        <f t="shared" si="18"/>
        <v>415542.1213</v>
      </c>
      <c r="V164" s="249">
        <f t="shared" si="19"/>
        <v>415542.1213</v>
      </c>
      <c r="W164" s="249">
        <f t="shared" si="20"/>
        <v>736278.3145</v>
      </c>
      <c r="X164" s="253">
        <f t="shared" si="21"/>
        <v>0.7362783145</v>
      </c>
      <c r="Y164" s="323">
        <f t="shared" si="22"/>
        <v>736278.3145</v>
      </c>
      <c r="Z164" s="253">
        <f t="shared" si="23"/>
        <v>0.7362783145</v>
      </c>
      <c r="AA164" s="309"/>
      <c r="AB164" s="294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4"/>
    </row>
    <row r="165" ht="19.5" customHeight="1">
      <c r="A165" s="271" t="s">
        <v>255</v>
      </c>
      <c r="B165" s="272">
        <v>60.939999</v>
      </c>
      <c r="C165" s="273">
        <v>64.57</v>
      </c>
      <c r="D165" s="273">
        <v>60.040001</v>
      </c>
      <c r="E165" s="273">
        <v>64.160004</v>
      </c>
      <c r="F165" s="273">
        <v>57.528454</v>
      </c>
      <c r="G165" s="273">
        <v>9.738152E8</v>
      </c>
      <c r="H165" s="278" t="s">
        <v>255</v>
      </c>
      <c r="I165" s="273">
        <v>3.0075</v>
      </c>
      <c r="J165" s="273">
        <v>3.379375</v>
      </c>
      <c r="K165" s="273">
        <v>2.91375</v>
      </c>
      <c r="L165" s="273">
        <v>3.3275</v>
      </c>
      <c r="M165" s="273">
        <v>3.269695</v>
      </c>
      <c r="N165" s="273">
        <v>1.1723376E9</v>
      </c>
      <c r="O165" s="273"/>
      <c r="P165" s="249">
        <f t="shared" si="25"/>
        <v>356673.2733</v>
      </c>
      <c r="Q165" s="249">
        <f t="shared" si="124"/>
        <v>206062.3194</v>
      </c>
      <c r="R165" s="249">
        <f t="shared" si="125"/>
        <v>169663.3157</v>
      </c>
      <c r="S165" s="249">
        <f t="shared" si="28"/>
        <v>0</v>
      </c>
      <c r="T165" s="277"/>
      <c r="U165" s="249">
        <f t="shared" si="18"/>
        <v>412548.0744</v>
      </c>
      <c r="V165" s="249">
        <f t="shared" si="19"/>
        <v>412548.0744</v>
      </c>
      <c r="W165" s="249">
        <f t="shared" si="20"/>
        <v>732398.9083</v>
      </c>
      <c r="X165" s="253">
        <f t="shared" si="21"/>
        <v>0.7323989083</v>
      </c>
      <c r="Y165" s="323">
        <f t="shared" si="22"/>
        <v>732398.9083</v>
      </c>
      <c r="Z165" s="253">
        <f t="shared" si="23"/>
        <v>0.7323989083</v>
      </c>
      <c r="AA165" s="309"/>
      <c r="AB165" s="294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</row>
    <row r="166" ht="19.5" customHeight="1">
      <c r="A166" s="271" t="s">
        <v>256</v>
      </c>
      <c r="B166" s="272">
        <v>64.25</v>
      </c>
      <c r="C166" s="273">
        <v>65.309998</v>
      </c>
      <c r="D166" s="273">
        <v>61.860001</v>
      </c>
      <c r="E166" s="273">
        <v>64.800003</v>
      </c>
      <c r="F166" s="273">
        <v>58.235828</v>
      </c>
      <c r="G166" s="273">
        <v>8.608051E8</v>
      </c>
      <c r="H166" s="278" t="s">
        <v>256</v>
      </c>
      <c r="I166" s="273">
        <v>3.3375</v>
      </c>
      <c r="J166" s="273">
        <v>3.443125</v>
      </c>
      <c r="K166" s="273">
        <v>3.091875</v>
      </c>
      <c r="L166" s="273">
        <v>3.381875</v>
      </c>
      <c r="M166" s="273">
        <v>3.323126</v>
      </c>
      <c r="N166" s="273">
        <v>1.2018048E9</v>
      </c>
      <c r="O166" s="273"/>
      <c r="P166" s="249">
        <f t="shared" si="25"/>
        <v>367485.1545</v>
      </c>
      <c r="Q166" s="249">
        <f t="shared" si="124"/>
        <v>218659.4367</v>
      </c>
      <c r="R166" s="249">
        <f t="shared" si="125"/>
        <v>169663.3157</v>
      </c>
      <c r="S166" s="249">
        <f t="shared" si="28"/>
        <v>0</v>
      </c>
      <c r="T166" s="277"/>
      <c r="U166" s="249">
        <f t="shared" si="18"/>
        <v>420116.3912</v>
      </c>
      <c r="V166" s="249">
        <f t="shared" si="19"/>
        <v>420116.3912</v>
      </c>
      <c r="W166" s="249">
        <f t="shared" si="20"/>
        <v>755807.9069</v>
      </c>
      <c r="X166" s="253">
        <f t="shared" si="21"/>
        <v>0.7558079069</v>
      </c>
      <c r="Y166" s="323">
        <f t="shared" si="22"/>
        <v>755807.9069</v>
      </c>
      <c r="Z166" s="253">
        <f t="shared" si="23"/>
        <v>0.7558079069</v>
      </c>
      <c r="AA166" s="309"/>
      <c r="AB166" s="294"/>
      <c r="AC166" s="294"/>
      <c r="AD166" s="294"/>
      <c r="AE166" s="294"/>
      <c r="AF166" s="294"/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</row>
    <row r="167" ht="19.5" customHeight="1">
      <c r="A167" s="271" t="s">
        <v>257</v>
      </c>
      <c r="B167" s="272">
        <v>65.260002</v>
      </c>
      <c r="C167" s="273">
        <v>68.879997</v>
      </c>
      <c r="D167" s="273">
        <v>63.91</v>
      </c>
      <c r="E167" s="273">
        <v>68.160004</v>
      </c>
      <c r="F167" s="273">
        <v>61.255489</v>
      </c>
      <c r="G167" s="273">
        <v>6.798662E8</v>
      </c>
      <c r="H167" s="278" t="s">
        <v>257</v>
      </c>
      <c r="I167" s="273">
        <v>3.43375</v>
      </c>
      <c r="J167" s="273">
        <v>3.820625</v>
      </c>
      <c r="K167" s="273">
        <v>3.293125</v>
      </c>
      <c r="L167" s="273">
        <v>3.741875</v>
      </c>
      <c r="M167" s="273">
        <v>3.676871</v>
      </c>
      <c r="N167" s="273">
        <v>9.327584E8</v>
      </c>
      <c r="O167" s="273"/>
      <c r="P167" s="249">
        <f t="shared" si="25"/>
        <v>379663.3663</v>
      </c>
      <c r="Q167" s="249">
        <f t="shared" si="124"/>
        <v>232891.9693</v>
      </c>
      <c r="R167" s="249">
        <f t="shared" si="125"/>
        <v>169663.3157</v>
      </c>
      <c r="S167" s="249">
        <f t="shared" si="28"/>
        <v>0</v>
      </c>
      <c r="T167" s="277"/>
      <c r="U167" s="249">
        <f t="shared" si="18"/>
        <v>428641.1395</v>
      </c>
      <c r="V167" s="249">
        <f t="shared" si="19"/>
        <v>428641.1395</v>
      </c>
      <c r="W167" s="249">
        <f t="shared" si="20"/>
        <v>782218.6513</v>
      </c>
      <c r="X167" s="253">
        <f t="shared" si="21"/>
        <v>0.7822186513</v>
      </c>
      <c r="Y167" s="323">
        <f t="shared" si="22"/>
        <v>782218.6513</v>
      </c>
      <c r="Z167" s="253">
        <f t="shared" si="23"/>
        <v>0.7822186513</v>
      </c>
      <c r="AA167" s="309"/>
      <c r="AB167" s="294"/>
      <c r="AC167" s="294"/>
      <c r="AD167" s="294"/>
      <c r="AE167" s="294"/>
      <c r="AF167" s="294"/>
      <c r="AG167" s="294"/>
      <c r="AH167" s="294"/>
      <c r="AI167" s="294"/>
      <c r="AJ167" s="294"/>
      <c r="AK167" s="294"/>
      <c r="AL167" s="294"/>
      <c r="AM167" s="294"/>
      <c r="AN167" s="294"/>
      <c r="AO167" s="294"/>
      <c r="AP167" s="294"/>
      <c r="AQ167" s="294"/>
      <c r="AR167" s="294"/>
      <c r="AS167" s="294"/>
      <c r="AT167" s="294"/>
    </row>
    <row r="168" ht="19.5" customHeight="1">
      <c r="A168" s="271" t="s">
        <v>258</v>
      </c>
      <c r="B168" s="272">
        <v>68.029999</v>
      </c>
      <c r="C168" s="273">
        <v>70.580002</v>
      </c>
      <c r="D168" s="273">
        <v>67.419998</v>
      </c>
      <c r="E168" s="273">
        <v>68.57</v>
      </c>
      <c r="F168" s="273">
        <v>61.623928</v>
      </c>
      <c r="G168" s="273">
        <v>6.395219E8</v>
      </c>
      <c r="H168" s="278" t="s">
        <v>258</v>
      </c>
      <c r="I168" s="273">
        <v>3.729375</v>
      </c>
      <c r="J168" s="273">
        <v>4.0225</v>
      </c>
      <c r="K168" s="273">
        <v>3.65875</v>
      </c>
      <c r="L168" s="273">
        <v>3.801875</v>
      </c>
      <c r="M168" s="273">
        <v>3.735829</v>
      </c>
      <c r="N168" s="273">
        <v>6.999328E8</v>
      </c>
      <c r="O168" s="273"/>
      <c r="P168" s="249">
        <f t="shared" si="25"/>
        <v>400514.8396</v>
      </c>
      <c r="Q168" s="249">
        <f t="shared" si="124"/>
        <v>258749.2101</v>
      </c>
      <c r="R168" s="249">
        <f t="shared" si="125"/>
        <v>169663.3157</v>
      </c>
      <c r="S168" s="249">
        <f t="shared" si="28"/>
        <v>0</v>
      </c>
      <c r="T168" s="277"/>
      <c r="U168" s="249">
        <f t="shared" si="18"/>
        <v>443237.1708</v>
      </c>
      <c r="V168" s="249">
        <f t="shared" si="19"/>
        <v>443237.1708</v>
      </c>
      <c r="W168" s="249">
        <f t="shared" si="20"/>
        <v>828927.3654</v>
      </c>
      <c r="X168" s="253">
        <f t="shared" si="21"/>
        <v>0.8289273654</v>
      </c>
      <c r="Y168" s="323">
        <f t="shared" si="22"/>
        <v>828927.3654</v>
      </c>
      <c r="Z168" s="253">
        <f t="shared" si="23"/>
        <v>0.8289273654</v>
      </c>
      <c r="AA168" s="309"/>
      <c r="AB168" s="294"/>
      <c r="AC168" s="294"/>
      <c r="AD168" s="294"/>
      <c r="AE168" s="294"/>
      <c r="AF168" s="294"/>
      <c r="AG168" s="294"/>
      <c r="AH168" s="294"/>
      <c r="AI168" s="294"/>
      <c r="AJ168" s="294"/>
      <c r="AK168" s="294"/>
      <c r="AL168" s="294"/>
      <c r="AM168" s="294"/>
      <c r="AN168" s="294"/>
      <c r="AO168" s="294"/>
      <c r="AP168" s="294"/>
      <c r="AQ168" s="294"/>
      <c r="AR168" s="294"/>
      <c r="AS168" s="294"/>
      <c r="AT168" s="294"/>
    </row>
    <row r="169" ht="19.5" customHeight="1">
      <c r="A169" s="271" t="s">
        <v>259</v>
      </c>
      <c r="B169" s="272">
        <v>68.900002</v>
      </c>
      <c r="C169" s="273">
        <v>69.800003</v>
      </c>
      <c r="D169" s="273">
        <v>64.650002</v>
      </c>
      <c r="E169" s="273">
        <v>64.949997</v>
      </c>
      <c r="F169" s="273">
        <v>58.537086</v>
      </c>
      <c r="G169" s="273">
        <v>8.631242E8</v>
      </c>
      <c r="H169" s="278" t="s">
        <v>259</v>
      </c>
      <c r="I169" s="273">
        <v>3.8375</v>
      </c>
      <c r="J169" s="273">
        <v>3.93375</v>
      </c>
      <c r="K169" s="273">
        <v>3.369375</v>
      </c>
      <c r="L169" s="273">
        <v>3.398125</v>
      </c>
      <c r="M169" s="273">
        <v>3.339093</v>
      </c>
      <c r="N169" s="273">
        <v>1.0152896E9</v>
      </c>
      <c r="O169" s="273"/>
      <c r="P169" s="249">
        <f t="shared" si="25"/>
        <v>384059.4178</v>
      </c>
      <c r="Q169" s="249">
        <f t="shared" si="124"/>
        <v>238284.4195</v>
      </c>
      <c r="R169" s="249">
        <f t="shared" si="125"/>
        <v>169663.3157</v>
      </c>
      <c r="S169" s="249">
        <f t="shared" si="28"/>
        <v>0</v>
      </c>
      <c r="T169" s="277"/>
      <c r="U169" s="249">
        <f t="shared" si="18"/>
        <v>431718.3755</v>
      </c>
      <c r="V169" s="249">
        <f t="shared" si="19"/>
        <v>431718.3755</v>
      </c>
      <c r="W169" s="249">
        <f t="shared" si="20"/>
        <v>792007.153</v>
      </c>
      <c r="X169" s="253">
        <f t="shared" si="21"/>
        <v>0.792007153</v>
      </c>
      <c r="Y169" s="323">
        <f t="shared" si="22"/>
        <v>792007.153</v>
      </c>
      <c r="Z169" s="253">
        <f t="shared" si="23"/>
        <v>0.792007153</v>
      </c>
      <c r="AA169" s="309"/>
      <c r="AB169" s="294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</row>
    <row r="170" ht="19.5" customHeight="1">
      <c r="A170" s="271" t="s">
        <v>260</v>
      </c>
      <c r="B170" s="272">
        <v>65.360001</v>
      </c>
      <c r="C170" s="273">
        <v>66.209999</v>
      </c>
      <c r="D170" s="273">
        <v>61.310001</v>
      </c>
      <c r="E170" s="273">
        <v>65.800003</v>
      </c>
      <c r="F170" s="273">
        <v>59.303185</v>
      </c>
      <c r="G170" s="273">
        <v>9.017839E8</v>
      </c>
      <c r="H170" s="278" t="s">
        <v>260</v>
      </c>
      <c r="I170" s="273">
        <v>3.439375</v>
      </c>
      <c r="J170" s="273">
        <v>3.53125</v>
      </c>
      <c r="K170" s="273">
        <v>3.02125</v>
      </c>
      <c r="L170" s="273">
        <v>3.48</v>
      </c>
      <c r="M170" s="273">
        <v>3.419546</v>
      </c>
      <c r="N170" s="273">
        <v>1.1633408E9</v>
      </c>
      <c r="O170" s="273"/>
      <c r="P170" s="249">
        <f t="shared" si="25"/>
        <v>364217.8277</v>
      </c>
      <c r="Q170" s="249">
        <f t="shared" si="124"/>
        <v>213664.7902</v>
      </c>
      <c r="R170" s="249">
        <f t="shared" si="125"/>
        <v>169663.3157</v>
      </c>
      <c r="S170" s="249">
        <f t="shared" si="28"/>
        <v>0</v>
      </c>
      <c r="T170" s="277"/>
      <c r="U170" s="249">
        <f t="shared" si="18"/>
        <v>417829.2625</v>
      </c>
      <c r="V170" s="249">
        <f t="shared" si="19"/>
        <v>417829.2625</v>
      </c>
      <c r="W170" s="249">
        <f t="shared" si="20"/>
        <v>747545.9336</v>
      </c>
      <c r="X170" s="253">
        <f t="shared" si="21"/>
        <v>0.7475459336</v>
      </c>
      <c r="Y170" s="323">
        <f t="shared" si="22"/>
        <v>747545.9336</v>
      </c>
      <c r="Z170" s="253">
        <f t="shared" si="23"/>
        <v>0.7475459336</v>
      </c>
      <c r="AA170" s="309"/>
      <c r="AB170" s="294"/>
      <c r="AC170" s="294"/>
      <c r="AD170" s="294"/>
      <c r="AE170" s="294"/>
      <c r="AF170" s="294"/>
      <c r="AG170" s="294"/>
      <c r="AH170" s="294"/>
      <c r="AI170" s="294"/>
      <c r="AJ170" s="294"/>
      <c r="AK170" s="294"/>
      <c r="AL170" s="294"/>
      <c r="AM170" s="294"/>
      <c r="AN170" s="294"/>
      <c r="AO170" s="294"/>
      <c r="AP170" s="294"/>
      <c r="AQ170" s="294"/>
      <c r="AR170" s="294"/>
      <c r="AS170" s="294"/>
      <c r="AT170" s="294"/>
    </row>
    <row r="171" ht="19.5" customHeight="1">
      <c r="A171" s="271" t="s">
        <v>261</v>
      </c>
      <c r="B171" s="326">
        <v>66.309998</v>
      </c>
      <c r="C171" s="327">
        <v>66.760002</v>
      </c>
      <c r="D171" s="327">
        <v>63.580002</v>
      </c>
      <c r="E171" s="327">
        <v>65.129997</v>
      </c>
      <c r="F171" s="327">
        <v>58.699341</v>
      </c>
      <c r="G171" s="327">
        <v>8.15856E8</v>
      </c>
      <c r="H171" s="329" t="s">
        <v>261</v>
      </c>
      <c r="I171" s="327">
        <v>3.5325</v>
      </c>
      <c r="J171" s="327">
        <v>3.575</v>
      </c>
      <c r="K171" s="327">
        <v>3.271875</v>
      </c>
      <c r="L171" s="327">
        <v>3.425625</v>
      </c>
      <c r="M171" s="327">
        <v>3.366116</v>
      </c>
      <c r="N171" s="327">
        <v>9.62888E8</v>
      </c>
      <c r="O171" s="327"/>
      <c r="P171" s="249">
        <f t="shared" si="25"/>
        <v>377702.9822</v>
      </c>
      <c r="Q171" s="249">
        <f t="shared" si="124"/>
        <v>231389.1553</v>
      </c>
      <c r="R171" s="249">
        <f t="shared" si="125"/>
        <v>169663.3157</v>
      </c>
      <c r="S171" s="249">
        <f t="shared" si="28"/>
        <v>0</v>
      </c>
      <c r="T171" s="328">
        <f>(P171-P159)/P159</f>
        <v>0.1737124672</v>
      </c>
      <c r="U171" s="249">
        <f t="shared" si="18"/>
        <v>427268.8706</v>
      </c>
      <c r="V171" s="249">
        <f t="shared" si="19"/>
        <v>427268.8706</v>
      </c>
      <c r="W171" s="249">
        <f t="shared" si="20"/>
        <v>778755.4532</v>
      </c>
      <c r="X171" s="253">
        <f t="shared" si="21"/>
        <v>0.7787554532</v>
      </c>
      <c r="Y171" s="323">
        <f t="shared" si="22"/>
        <v>778755.4532</v>
      </c>
      <c r="Z171" s="253">
        <f t="shared" si="23"/>
        <v>0.7787554532</v>
      </c>
      <c r="AA171" s="309"/>
      <c r="AB171" s="294"/>
      <c r="AC171" s="294"/>
      <c r="AD171" s="294"/>
      <c r="AE171" s="294"/>
      <c r="AF171" s="294"/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</row>
    <row r="172" ht="19.5" customHeight="1">
      <c r="A172" s="271" t="s">
        <v>262</v>
      </c>
      <c r="B172" s="272">
        <v>66.730003</v>
      </c>
      <c r="C172" s="273">
        <v>67.790001</v>
      </c>
      <c r="D172" s="273">
        <v>66.169998</v>
      </c>
      <c r="E172" s="273">
        <v>66.870003</v>
      </c>
      <c r="F172" s="273">
        <v>60.603191</v>
      </c>
      <c r="G172" s="273">
        <v>7.418367E8</v>
      </c>
      <c r="H172" s="278" t="s">
        <v>262</v>
      </c>
      <c r="I172" s="273">
        <v>3.596875</v>
      </c>
      <c r="J172" s="273">
        <v>3.71</v>
      </c>
      <c r="K172" s="273">
        <v>3.53875</v>
      </c>
      <c r="L172" s="273">
        <v>3.6075</v>
      </c>
      <c r="M172" s="273">
        <v>3.550136</v>
      </c>
      <c r="N172" s="273">
        <v>8.87544E8</v>
      </c>
      <c r="O172" s="273"/>
      <c r="P172" s="249">
        <f t="shared" si="25"/>
        <v>393089.097</v>
      </c>
      <c r="Q172" s="249">
        <f>((Q171+R171)/2)*K172/K171</f>
        <v>216882.4346</v>
      </c>
      <c r="R172" s="249">
        <f>(Q171+R171)/2</f>
        <v>200526.2355</v>
      </c>
      <c r="S172" s="249">
        <f t="shared" si="28"/>
        <v>0</v>
      </c>
      <c r="T172" s="277"/>
      <c r="U172" s="249">
        <f t="shared" si="18"/>
        <v>467667.554</v>
      </c>
      <c r="V172" s="249">
        <f t="shared" si="19"/>
        <v>467667.554</v>
      </c>
      <c r="W172" s="249">
        <f t="shared" si="20"/>
        <v>810497.7672</v>
      </c>
      <c r="X172" s="253">
        <f t="shared" si="21"/>
        <v>0.8104977672</v>
      </c>
      <c r="Y172" s="323">
        <f t="shared" si="22"/>
        <v>810497.7672</v>
      </c>
      <c r="Z172" s="253">
        <f t="shared" si="23"/>
        <v>0.8104977672</v>
      </c>
      <c r="AA172" s="309"/>
      <c r="AB172" s="294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</row>
    <row r="173" ht="19.5" customHeight="1">
      <c r="A173" s="271" t="s">
        <v>263</v>
      </c>
      <c r="B173" s="272">
        <v>67.339996</v>
      </c>
      <c r="C173" s="273">
        <v>68.260002</v>
      </c>
      <c r="D173" s="273">
        <v>65.959999</v>
      </c>
      <c r="E173" s="273">
        <v>67.099998</v>
      </c>
      <c r="F173" s="273">
        <v>60.811634</v>
      </c>
      <c r="G173" s="273">
        <v>6.565621E8</v>
      </c>
      <c r="H173" s="278" t="s">
        <v>263</v>
      </c>
      <c r="I173" s="273">
        <v>3.66</v>
      </c>
      <c r="J173" s="273">
        <v>3.754375</v>
      </c>
      <c r="K173" s="273">
        <v>3.504375</v>
      </c>
      <c r="L173" s="273">
        <v>3.625</v>
      </c>
      <c r="M173" s="273">
        <v>3.567357</v>
      </c>
      <c r="N173" s="273">
        <v>7.831952E8</v>
      </c>
      <c r="O173" s="273"/>
      <c r="P173" s="249">
        <f t="shared" si="25"/>
        <v>391841.5782</v>
      </c>
      <c r="Q173" s="249">
        <f t="shared" ref="Q173:Q183" si="126">Q172*K173/K172</f>
        <v>214775.6643</v>
      </c>
      <c r="R173" s="249">
        <f t="shared" ref="R173:R183" si="127">R172</f>
        <v>200526.2355</v>
      </c>
      <c r="S173" s="249">
        <f t="shared" si="28"/>
        <v>0</v>
      </c>
      <c r="T173" s="277"/>
      <c r="U173" s="249">
        <f t="shared" si="18"/>
        <v>466794.2908</v>
      </c>
      <c r="V173" s="249">
        <f t="shared" si="19"/>
        <v>466794.2908</v>
      </c>
      <c r="W173" s="249">
        <f t="shared" si="20"/>
        <v>807143.478</v>
      </c>
      <c r="X173" s="253">
        <f t="shared" si="21"/>
        <v>0.807143478</v>
      </c>
      <c r="Y173" s="323">
        <f t="shared" si="22"/>
        <v>807143.478</v>
      </c>
      <c r="Z173" s="253">
        <f t="shared" si="23"/>
        <v>0.807143478</v>
      </c>
      <c r="AA173" s="309"/>
      <c r="AB173" s="294"/>
      <c r="AC173" s="294"/>
      <c r="AD173" s="294"/>
      <c r="AE173" s="294"/>
      <c r="AF173" s="294"/>
      <c r="AG173" s="294"/>
      <c r="AH173" s="294"/>
      <c r="AI173" s="294"/>
      <c r="AJ173" s="294"/>
      <c r="AK173" s="294"/>
      <c r="AL173" s="294"/>
      <c r="AM173" s="294"/>
      <c r="AN173" s="294"/>
      <c r="AO173" s="294"/>
      <c r="AP173" s="294"/>
      <c r="AQ173" s="294"/>
      <c r="AR173" s="294"/>
      <c r="AS173" s="294"/>
      <c r="AT173" s="294"/>
    </row>
    <row r="174" ht="19.5" customHeight="1">
      <c r="A174" s="271" t="s">
        <v>264</v>
      </c>
      <c r="B174" s="272">
        <v>66.870003</v>
      </c>
      <c r="C174" s="273">
        <v>69.059998</v>
      </c>
      <c r="D174" s="273">
        <v>66.540001</v>
      </c>
      <c r="E174" s="273">
        <v>68.970001</v>
      </c>
      <c r="F174" s="273">
        <v>62.506378</v>
      </c>
      <c r="G174" s="273">
        <v>5.579793E8</v>
      </c>
      <c r="H174" s="278" t="s">
        <v>264</v>
      </c>
      <c r="I174" s="273">
        <v>3.600625</v>
      </c>
      <c r="J174" s="273">
        <v>3.843125</v>
      </c>
      <c r="K174" s="273">
        <v>3.565</v>
      </c>
      <c r="L174" s="273">
        <v>3.836875</v>
      </c>
      <c r="M174" s="273">
        <v>3.775863</v>
      </c>
      <c r="N174" s="273">
        <v>6.32136E8</v>
      </c>
      <c r="O174" s="273"/>
      <c r="P174" s="249">
        <f t="shared" si="25"/>
        <v>395287.1347</v>
      </c>
      <c r="Q174" s="249">
        <f t="shared" si="126"/>
        <v>218491.2411</v>
      </c>
      <c r="R174" s="249">
        <f t="shared" si="127"/>
        <v>200526.2355</v>
      </c>
      <c r="S174" s="249">
        <f t="shared" si="28"/>
        <v>0</v>
      </c>
      <c r="T174" s="277"/>
      <c r="U174" s="249">
        <f t="shared" si="18"/>
        <v>469206.1803</v>
      </c>
      <c r="V174" s="249">
        <f t="shared" si="19"/>
        <v>469206.1803</v>
      </c>
      <c r="W174" s="249">
        <f t="shared" si="20"/>
        <v>814304.6113</v>
      </c>
      <c r="X174" s="253">
        <f t="shared" si="21"/>
        <v>0.8143046113</v>
      </c>
      <c r="Y174" s="323">
        <f t="shared" si="22"/>
        <v>814304.6113</v>
      </c>
      <c r="Z174" s="253">
        <f t="shared" si="23"/>
        <v>0.8143046113</v>
      </c>
      <c r="AA174" s="309"/>
      <c r="AB174" s="294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</row>
    <row r="175" ht="19.5" customHeight="1">
      <c r="A175" s="271" t="s">
        <v>265</v>
      </c>
      <c r="B175" s="272">
        <v>69.019997</v>
      </c>
      <c r="C175" s="273">
        <v>70.730003</v>
      </c>
      <c r="D175" s="273">
        <v>66.879997</v>
      </c>
      <c r="E175" s="273">
        <v>70.720001</v>
      </c>
      <c r="F175" s="273">
        <v>64.2407</v>
      </c>
      <c r="G175" s="273">
        <v>8.355377E8</v>
      </c>
      <c r="H175" s="278" t="s">
        <v>265</v>
      </c>
      <c r="I175" s="273">
        <v>3.84</v>
      </c>
      <c r="J175" s="273">
        <v>4.019375</v>
      </c>
      <c r="K175" s="273">
        <v>3.59625</v>
      </c>
      <c r="L175" s="273">
        <v>4.015625</v>
      </c>
      <c r="M175" s="273">
        <v>3.960384</v>
      </c>
      <c r="N175" s="273">
        <v>8.536224E8</v>
      </c>
      <c r="O175" s="273"/>
      <c r="P175" s="249">
        <f t="shared" si="25"/>
        <v>397306.9129</v>
      </c>
      <c r="Q175" s="249">
        <f t="shared" si="126"/>
        <v>220406.4869</v>
      </c>
      <c r="R175" s="249">
        <f t="shared" si="127"/>
        <v>200526.2355</v>
      </c>
      <c r="S175" s="249">
        <f t="shared" si="28"/>
        <v>0</v>
      </c>
      <c r="T175" s="277"/>
      <c r="U175" s="249">
        <f t="shared" si="18"/>
        <v>470620.0251</v>
      </c>
      <c r="V175" s="249">
        <f t="shared" si="19"/>
        <v>470620.0251</v>
      </c>
      <c r="W175" s="249">
        <f t="shared" si="20"/>
        <v>818239.6353</v>
      </c>
      <c r="X175" s="253">
        <f t="shared" si="21"/>
        <v>0.8182396353</v>
      </c>
      <c r="Y175" s="323">
        <f t="shared" si="22"/>
        <v>818239.6353</v>
      </c>
      <c r="Z175" s="253">
        <f t="shared" si="23"/>
        <v>0.8182396353</v>
      </c>
      <c r="AA175" s="309"/>
      <c r="AB175" s="294"/>
      <c r="AC175" s="294"/>
      <c r="AD175" s="294"/>
      <c r="AE175" s="294"/>
      <c r="AF175" s="294"/>
      <c r="AG175" s="294"/>
      <c r="AH175" s="294"/>
      <c r="AI175" s="294"/>
      <c r="AJ175" s="294"/>
      <c r="AK175" s="294"/>
      <c r="AL175" s="294"/>
      <c r="AM175" s="294"/>
      <c r="AN175" s="294"/>
      <c r="AO175" s="294"/>
      <c r="AP175" s="294"/>
      <c r="AQ175" s="294"/>
      <c r="AR175" s="294"/>
      <c r="AS175" s="294"/>
      <c r="AT175" s="294"/>
    </row>
    <row r="176" ht="19.5" customHeight="1">
      <c r="A176" s="271" t="s">
        <v>266</v>
      </c>
      <c r="B176" s="272">
        <v>70.739998</v>
      </c>
      <c r="C176" s="273">
        <v>74.949997</v>
      </c>
      <c r="D176" s="273">
        <v>70.25</v>
      </c>
      <c r="E176" s="273">
        <v>73.25</v>
      </c>
      <c r="F176" s="273">
        <v>66.538933</v>
      </c>
      <c r="G176" s="273">
        <v>6.804142E8</v>
      </c>
      <c r="H176" s="278" t="s">
        <v>266</v>
      </c>
      <c r="I176" s="273">
        <v>4.019375</v>
      </c>
      <c r="J176" s="273">
        <v>4.5075</v>
      </c>
      <c r="K176" s="273">
        <v>3.965</v>
      </c>
      <c r="L176" s="273">
        <v>4.30125</v>
      </c>
      <c r="M176" s="273">
        <v>4.242079</v>
      </c>
      <c r="N176" s="273">
        <v>7.738592E8</v>
      </c>
      <c r="O176" s="273"/>
      <c r="P176" s="249">
        <f t="shared" si="25"/>
        <v>417326.7327</v>
      </c>
      <c r="Q176" s="249">
        <f t="shared" si="126"/>
        <v>243006.3874</v>
      </c>
      <c r="R176" s="249">
        <f t="shared" si="127"/>
        <v>200526.2355</v>
      </c>
      <c r="S176" s="249">
        <f t="shared" si="28"/>
        <v>0</v>
      </c>
      <c r="T176" s="277"/>
      <c r="U176" s="249">
        <f t="shared" si="18"/>
        <v>484633.8989</v>
      </c>
      <c r="V176" s="249">
        <f t="shared" si="19"/>
        <v>484633.8989</v>
      </c>
      <c r="W176" s="249">
        <f t="shared" si="20"/>
        <v>860859.3556</v>
      </c>
      <c r="X176" s="253">
        <f t="shared" si="21"/>
        <v>0.8608593556</v>
      </c>
      <c r="Y176" s="323">
        <f t="shared" si="22"/>
        <v>860859.3556</v>
      </c>
      <c r="Z176" s="253">
        <f t="shared" si="23"/>
        <v>0.8608593556</v>
      </c>
      <c r="AA176" s="309"/>
      <c r="AB176" s="294"/>
      <c r="AC176" s="294"/>
      <c r="AD176" s="294"/>
      <c r="AE176" s="294"/>
      <c r="AF176" s="294"/>
      <c r="AG176" s="294"/>
      <c r="AH176" s="294"/>
      <c r="AI176" s="294"/>
      <c r="AJ176" s="294"/>
      <c r="AK176" s="294"/>
      <c r="AL176" s="294"/>
      <c r="AM176" s="294"/>
      <c r="AN176" s="294"/>
      <c r="AO176" s="294"/>
      <c r="AP176" s="294"/>
      <c r="AQ176" s="294"/>
      <c r="AR176" s="294"/>
      <c r="AS176" s="294"/>
      <c r="AT176" s="294"/>
    </row>
    <row r="177" ht="19.5" customHeight="1">
      <c r="A177" s="271" t="s">
        <v>267</v>
      </c>
      <c r="B177" s="272">
        <v>73.260002</v>
      </c>
      <c r="C177" s="273">
        <v>73.82</v>
      </c>
      <c r="D177" s="273">
        <v>69.150002</v>
      </c>
      <c r="E177" s="273">
        <v>71.269997</v>
      </c>
      <c r="F177" s="273">
        <v>64.740334</v>
      </c>
      <c r="G177" s="273">
        <v>7.485616E8</v>
      </c>
      <c r="H177" s="278" t="s">
        <v>267</v>
      </c>
      <c r="I177" s="273">
        <v>4.30875</v>
      </c>
      <c r="J177" s="273">
        <v>4.37</v>
      </c>
      <c r="K177" s="273">
        <v>3.84875</v>
      </c>
      <c r="L177" s="273">
        <v>4.07875</v>
      </c>
      <c r="M177" s="273">
        <v>4.022641</v>
      </c>
      <c r="N177" s="273">
        <v>8.854848E8</v>
      </c>
      <c r="O177" s="273"/>
      <c r="P177" s="249">
        <f t="shared" si="25"/>
        <v>410792.0911</v>
      </c>
      <c r="Q177" s="249">
        <f t="shared" si="126"/>
        <v>235881.673</v>
      </c>
      <c r="R177" s="249">
        <f t="shared" si="127"/>
        <v>200526.2355</v>
      </c>
      <c r="S177" s="249">
        <f t="shared" si="28"/>
        <v>0</v>
      </c>
      <c r="T177" s="277"/>
      <c r="U177" s="249">
        <f t="shared" si="18"/>
        <v>480059.6498</v>
      </c>
      <c r="V177" s="249">
        <f t="shared" si="19"/>
        <v>480059.6498</v>
      </c>
      <c r="W177" s="249">
        <f t="shared" si="20"/>
        <v>847199.9996</v>
      </c>
      <c r="X177" s="253">
        <f t="shared" si="21"/>
        <v>0.8471999996</v>
      </c>
      <c r="Y177" s="323">
        <f t="shared" si="22"/>
        <v>847199.9996</v>
      </c>
      <c r="Z177" s="253">
        <f t="shared" si="23"/>
        <v>0.8471999996</v>
      </c>
      <c r="AA177" s="309"/>
      <c r="AB177" s="294"/>
      <c r="AC177" s="294"/>
      <c r="AD177" s="294"/>
      <c r="AE177" s="294"/>
      <c r="AF177" s="294"/>
      <c r="AG177" s="294"/>
      <c r="AH177" s="294"/>
      <c r="AI177" s="294"/>
      <c r="AJ177" s="294"/>
      <c r="AK177" s="294"/>
      <c r="AL177" s="294"/>
      <c r="AM177" s="294"/>
      <c r="AN177" s="294"/>
      <c r="AO177" s="294"/>
      <c r="AP177" s="294"/>
      <c r="AQ177" s="294"/>
      <c r="AR177" s="294"/>
      <c r="AS177" s="294"/>
      <c r="AT177" s="294"/>
    </row>
    <row r="178" ht="19.5" customHeight="1">
      <c r="A178" s="271" t="s">
        <v>268</v>
      </c>
      <c r="B178" s="272">
        <v>71.75</v>
      </c>
      <c r="C178" s="273">
        <v>76.209999</v>
      </c>
      <c r="D178" s="273">
        <v>71.349998</v>
      </c>
      <c r="E178" s="273">
        <v>75.769997</v>
      </c>
      <c r="F178" s="273">
        <v>69.045784</v>
      </c>
      <c r="G178" s="273">
        <v>5.816957E8</v>
      </c>
      <c r="H178" s="278" t="s">
        <v>268</v>
      </c>
      <c r="I178" s="273">
        <v>4.141875</v>
      </c>
      <c r="J178" s="273">
        <v>4.66375</v>
      </c>
      <c r="K178" s="273">
        <v>4.09625</v>
      </c>
      <c r="L178" s="273">
        <v>4.61125</v>
      </c>
      <c r="M178" s="273">
        <v>4.547815</v>
      </c>
      <c r="N178" s="273">
        <v>5.136864E8</v>
      </c>
      <c r="O178" s="273"/>
      <c r="P178" s="249">
        <f t="shared" si="25"/>
        <v>423861.3743</v>
      </c>
      <c r="Q178" s="249">
        <f t="shared" si="126"/>
        <v>251050.4198</v>
      </c>
      <c r="R178" s="249">
        <f t="shared" si="127"/>
        <v>200526.2355</v>
      </c>
      <c r="S178" s="249">
        <f t="shared" si="28"/>
        <v>0</v>
      </c>
      <c r="T178" s="277"/>
      <c r="U178" s="249">
        <f t="shared" si="18"/>
        <v>489208.1481</v>
      </c>
      <c r="V178" s="249">
        <f t="shared" si="19"/>
        <v>489208.1481</v>
      </c>
      <c r="W178" s="249">
        <f t="shared" si="20"/>
        <v>875438.0295</v>
      </c>
      <c r="X178" s="253">
        <f t="shared" si="21"/>
        <v>0.8754380295</v>
      </c>
      <c r="Y178" s="323">
        <f t="shared" si="22"/>
        <v>875438.0295</v>
      </c>
      <c r="Z178" s="253">
        <f t="shared" si="23"/>
        <v>0.8754380295</v>
      </c>
      <c r="AA178" s="309"/>
      <c r="AB178" s="294"/>
      <c r="AC178" s="294"/>
      <c r="AD178" s="294"/>
      <c r="AE178" s="294"/>
      <c r="AF178" s="294"/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</row>
    <row r="179" ht="19.5" customHeight="1">
      <c r="A179" s="271" t="s">
        <v>269</v>
      </c>
      <c r="B179" s="272">
        <v>76.290001</v>
      </c>
      <c r="C179" s="273">
        <v>77.279999</v>
      </c>
      <c r="D179" s="273">
        <v>74.959999</v>
      </c>
      <c r="E179" s="273">
        <v>75.470001</v>
      </c>
      <c r="F179" s="273">
        <v>68.772423</v>
      </c>
      <c r="G179" s="273">
        <v>5.292455E8</v>
      </c>
      <c r="H179" s="278" t="s">
        <v>269</v>
      </c>
      <c r="I179" s="273">
        <v>4.674375</v>
      </c>
      <c r="J179" s="273">
        <v>4.793125</v>
      </c>
      <c r="K179" s="273">
        <v>4.505</v>
      </c>
      <c r="L179" s="273">
        <v>4.563125</v>
      </c>
      <c r="M179" s="273">
        <v>4.500352</v>
      </c>
      <c r="N179" s="273">
        <v>6.56376E8</v>
      </c>
      <c r="O179" s="273"/>
      <c r="P179" s="249">
        <f t="shared" si="25"/>
        <v>445306.9248</v>
      </c>
      <c r="Q179" s="249">
        <f t="shared" si="126"/>
        <v>276101.8348</v>
      </c>
      <c r="R179" s="249">
        <f t="shared" si="127"/>
        <v>200526.2355</v>
      </c>
      <c r="S179" s="249">
        <f t="shared" si="28"/>
        <v>0</v>
      </c>
      <c r="T179" s="277"/>
      <c r="U179" s="249">
        <f t="shared" si="18"/>
        <v>504220.0334</v>
      </c>
      <c r="V179" s="249">
        <f t="shared" si="19"/>
        <v>504220.0334</v>
      </c>
      <c r="W179" s="249">
        <f t="shared" si="20"/>
        <v>921934.9951</v>
      </c>
      <c r="X179" s="253">
        <f t="shared" si="21"/>
        <v>0.9219349951</v>
      </c>
      <c r="Y179" s="323">
        <f t="shared" si="22"/>
        <v>921934.9951</v>
      </c>
      <c r="Z179" s="253">
        <f t="shared" si="23"/>
        <v>0.9219349951</v>
      </c>
      <c r="AA179" s="309"/>
      <c r="AB179" s="294"/>
      <c r="AC179" s="294"/>
      <c r="AD179" s="294"/>
      <c r="AE179" s="294"/>
      <c r="AF179" s="294"/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4"/>
    </row>
    <row r="180" ht="19.5" customHeight="1">
      <c r="A180" s="271" t="s">
        <v>270</v>
      </c>
      <c r="B180" s="272">
        <v>76.089996</v>
      </c>
      <c r="C180" s="273">
        <v>79.690002</v>
      </c>
      <c r="D180" s="273">
        <v>75.540001</v>
      </c>
      <c r="E180" s="273">
        <v>78.879997</v>
      </c>
      <c r="F180" s="273">
        <v>71.879791</v>
      </c>
      <c r="G180" s="273">
        <v>5.039888E8</v>
      </c>
      <c r="H180" s="278" t="s">
        <v>270</v>
      </c>
      <c r="I180" s="273">
        <v>4.640625</v>
      </c>
      <c r="J180" s="273">
        <v>5.09375</v>
      </c>
      <c r="K180" s="273">
        <v>4.575</v>
      </c>
      <c r="L180" s="273">
        <v>4.999375</v>
      </c>
      <c r="M180" s="273">
        <v>4.9306</v>
      </c>
      <c r="N180" s="273">
        <v>5.019808E8</v>
      </c>
      <c r="O180" s="273"/>
      <c r="P180" s="249">
        <f t="shared" si="25"/>
        <v>448752.4812</v>
      </c>
      <c r="Q180" s="249">
        <f t="shared" si="126"/>
        <v>280391.9854</v>
      </c>
      <c r="R180" s="249">
        <f t="shared" si="127"/>
        <v>200526.2355</v>
      </c>
      <c r="S180" s="249">
        <f t="shared" si="28"/>
        <v>0</v>
      </c>
      <c r="T180" s="277"/>
      <c r="U180" s="249">
        <f t="shared" si="18"/>
        <v>506631.9229</v>
      </c>
      <c r="V180" s="249">
        <f t="shared" si="19"/>
        <v>506631.9229</v>
      </c>
      <c r="W180" s="249">
        <f t="shared" si="20"/>
        <v>929670.7021</v>
      </c>
      <c r="X180" s="253">
        <f t="shared" si="21"/>
        <v>0.9296707021</v>
      </c>
      <c r="Y180" s="323">
        <f t="shared" si="22"/>
        <v>929670.7021</v>
      </c>
      <c r="Z180" s="253">
        <f t="shared" si="23"/>
        <v>0.9296707021</v>
      </c>
      <c r="AA180" s="309"/>
      <c r="AB180" s="294"/>
      <c r="AC180" s="294"/>
      <c r="AD180" s="294"/>
      <c r="AE180" s="294"/>
      <c r="AF180" s="294"/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</row>
    <row r="181" ht="19.5" customHeight="1">
      <c r="A181" s="271" t="s">
        <v>271</v>
      </c>
      <c r="B181" s="272">
        <v>78.889999</v>
      </c>
      <c r="C181" s="273">
        <v>83.489998</v>
      </c>
      <c r="D181" s="273">
        <v>76.349998</v>
      </c>
      <c r="E181" s="273">
        <v>82.790001</v>
      </c>
      <c r="F181" s="273">
        <v>75.669327</v>
      </c>
      <c r="G181" s="273">
        <v>8.173537E8</v>
      </c>
      <c r="H181" s="278" t="s">
        <v>271</v>
      </c>
      <c r="I181" s="273">
        <v>5.01</v>
      </c>
      <c r="J181" s="273">
        <v>5.595</v>
      </c>
      <c r="K181" s="273">
        <v>4.68875</v>
      </c>
      <c r="L181" s="273">
        <v>5.5025</v>
      </c>
      <c r="M181" s="273">
        <v>5.426805</v>
      </c>
      <c r="N181" s="273">
        <v>9.615136E8</v>
      </c>
      <c r="O181" s="273"/>
      <c r="P181" s="249">
        <f t="shared" si="25"/>
        <v>453564.3446</v>
      </c>
      <c r="Q181" s="249">
        <f t="shared" si="126"/>
        <v>287363.4802</v>
      </c>
      <c r="R181" s="249">
        <f t="shared" si="127"/>
        <v>200526.2355</v>
      </c>
      <c r="S181" s="249">
        <f t="shared" si="28"/>
        <v>0</v>
      </c>
      <c r="T181" s="277"/>
      <c r="U181" s="249">
        <f t="shared" si="18"/>
        <v>510000.2273</v>
      </c>
      <c r="V181" s="249">
        <f t="shared" si="19"/>
        <v>510000.2273</v>
      </c>
      <c r="W181" s="249">
        <f t="shared" si="20"/>
        <v>941454.0602</v>
      </c>
      <c r="X181" s="253">
        <f t="shared" si="21"/>
        <v>0.9414540602</v>
      </c>
      <c r="Y181" s="323">
        <f t="shared" si="22"/>
        <v>941454.0602</v>
      </c>
      <c r="Z181" s="253">
        <f t="shared" si="23"/>
        <v>0.9414540602</v>
      </c>
      <c r="AA181" s="309"/>
      <c r="AB181" s="294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</row>
    <row r="182" ht="19.5" customHeight="1">
      <c r="A182" s="271" t="s">
        <v>272</v>
      </c>
      <c r="B182" s="272">
        <v>83.07</v>
      </c>
      <c r="C182" s="273">
        <v>85.839996</v>
      </c>
      <c r="D182" s="273">
        <v>81.370003</v>
      </c>
      <c r="E182" s="273">
        <v>85.730003</v>
      </c>
      <c r="F182" s="273">
        <v>78.356483</v>
      </c>
      <c r="G182" s="273">
        <v>5.423394E8</v>
      </c>
      <c r="H182" s="278" t="s">
        <v>272</v>
      </c>
      <c r="I182" s="273">
        <v>5.535</v>
      </c>
      <c r="J182" s="273">
        <v>5.905625</v>
      </c>
      <c r="K182" s="273">
        <v>5.31375</v>
      </c>
      <c r="L182" s="273">
        <v>5.8825</v>
      </c>
      <c r="M182" s="273">
        <v>5.801578</v>
      </c>
      <c r="N182" s="273">
        <v>9.258976E8</v>
      </c>
      <c r="O182" s="273"/>
      <c r="P182" s="249">
        <f t="shared" si="25"/>
        <v>483386.1564</v>
      </c>
      <c r="Q182" s="249">
        <f t="shared" si="126"/>
        <v>325668.3962</v>
      </c>
      <c r="R182" s="249">
        <f t="shared" si="127"/>
        <v>200526.2355</v>
      </c>
      <c r="S182" s="249">
        <f t="shared" si="28"/>
        <v>0</v>
      </c>
      <c r="T182" s="277"/>
      <c r="U182" s="249">
        <f t="shared" si="18"/>
        <v>530875.4956</v>
      </c>
      <c r="V182" s="249">
        <f t="shared" si="19"/>
        <v>530875.4956</v>
      </c>
      <c r="W182" s="249">
        <f t="shared" si="20"/>
        <v>1009580.788</v>
      </c>
      <c r="X182" s="253">
        <f t="shared" si="21"/>
        <v>1.009580788</v>
      </c>
      <c r="Y182" s="323">
        <f t="shared" si="22"/>
        <v>1009580.788</v>
      </c>
      <c r="Z182" s="253">
        <f t="shared" si="23"/>
        <v>1.009580788</v>
      </c>
      <c r="AA182" s="309"/>
      <c r="AB182" s="294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</row>
    <row r="183" ht="19.5" customHeight="1">
      <c r="A183" s="271" t="s">
        <v>273</v>
      </c>
      <c r="B183" s="326">
        <v>85.830002</v>
      </c>
      <c r="C183" s="327">
        <v>87.959999</v>
      </c>
      <c r="D183" s="327">
        <v>84.050003</v>
      </c>
      <c r="E183" s="327">
        <v>87.959999</v>
      </c>
      <c r="F183" s="327">
        <v>80.394691</v>
      </c>
      <c r="G183" s="327">
        <v>6.516492E8</v>
      </c>
      <c r="H183" s="329" t="s">
        <v>273</v>
      </c>
      <c r="I183" s="327">
        <v>5.90375</v>
      </c>
      <c r="J183" s="327">
        <v>6.225</v>
      </c>
      <c r="K183" s="327">
        <v>5.65125</v>
      </c>
      <c r="L183" s="327">
        <v>6.225</v>
      </c>
      <c r="M183" s="327">
        <v>6.139365</v>
      </c>
      <c r="N183" s="327">
        <v>8.507456E8</v>
      </c>
      <c r="O183" s="327"/>
      <c r="P183" s="249">
        <f t="shared" si="25"/>
        <v>499306.9485</v>
      </c>
      <c r="Q183" s="249">
        <f t="shared" si="126"/>
        <v>346353.0509</v>
      </c>
      <c r="R183" s="249">
        <f t="shared" si="127"/>
        <v>200526.2355</v>
      </c>
      <c r="S183" s="249">
        <f t="shared" si="28"/>
        <v>0</v>
      </c>
      <c r="T183" s="328">
        <f>(P183-P171)/P171</f>
        <v>0.3219565957</v>
      </c>
      <c r="U183" s="249">
        <f t="shared" si="18"/>
        <v>542020.05</v>
      </c>
      <c r="V183" s="249">
        <f t="shared" si="19"/>
        <v>542020.05</v>
      </c>
      <c r="W183" s="249">
        <f t="shared" si="20"/>
        <v>1046186.235</v>
      </c>
      <c r="X183" s="253">
        <f t="shared" si="21"/>
        <v>1.046186235</v>
      </c>
      <c r="Y183" s="323">
        <f t="shared" si="22"/>
        <v>1046186.235</v>
      </c>
      <c r="Z183" s="253">
        <f t="shared" si="23"/>
        <v>1.046186235</v>
      </c>
      <c r="AA183" s="309"/>
      <c r="AB183" s="294"/>
      <c r="AC183" s="294"/>
      <c r="AD183" s="294"/>
      <c r="AE183" s="294"/>
      <c r="AF183" s="294"/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</row>
    <row r="184" ht="19.5" customHeight="1">
      <c r="A184" s="271" t="s">
        <v>274</v>
      </c>
      <c r="B184" s="272">
        <v>87.550003</v>
      </c>
      <c r="C184" s="273">
        <v>89.0</v>
      </c>
      <c r="D184" s="273">
        <v>84.760002</v>
      </c>
      <c r="E184" s="273">
        <v>86.269997</v>
      </c>
      <c r="F184" s="273">
        <v>79.100487</v>
      </c>
      <c r="G184" s="273">
        <v>8.317327E8</v>
      </c>
      <c r="H184" s="278" t="s">
        <v>274</v>
      </c>
      <c r="I184" s="273">
        <v>6.17</v>
      </c>
      <c r="J184" s="273">
        <v>6.363125</v>
      </c>
      <c r="K184" s="273">
        <v>5.766875</v>
      </c>
      <c r="L184" s="273">
        <v>5.97125</v>
      </c>
      <c r="M184" s="273">
        <v>5.889106</v>
      </c>
      <c r="N184" s="273">
        <v>1.1935552E9</v>
      </c>
      <c r="O184" s="273"/>
      <c r="P184" s="249">
        <f t="shared" si="25"/>
        <v>503524.7644</v>
      </c>
      <c r="Q184" s="249">
        <f>((Q183+R183)/2)*K184/K183</f>
        <v>279034.2388</v>
      </c>
      <c r="R184" s="249">
        <f>(Q183+R183)/2</f>
        <v>273439.6432</v>
      </c>
      <c r="S184" s="249">
        <f t="shared" si="28"/>
        <v>0</v>
      </c>
      <c r="T184" s="277"/>
      <c r="U184" s="249">
        <f t="shared" si="18"/>
        <v>614969.3925</v>
      </c>
      <c r="V184" s="249">
        <f t="shared" si="19"/>
        <v>614969.3925</v>
      </c>
      <c r="W184" s="249">
        <f t="shared" si="20"/>
        <v>1055998.646</v>
      </c>
      <c r="X184" s="253">
        <f t="shared" si="21"/>
        <v>1.055998646</v>
      </c>
      <c r="Y184" s="323">
        <f t="shared" si="22"/>
        <v>1055998.646</v>
      </c>
      <c r="Z184" s="253">
        <f t="shared" si="23"/>
        <v>1.055998646</v>
      </c>
      <c r="AA184" s="309"/>
      <c r="AB184" s="294"/>
      <c r="AC184" s="294"/>
      <c r="AD184" s="294"/>
      <c r="AE184" s="294"/>
      <c r="AF184" s="294"/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</row>
    <row r="185" ht="19.5" customHeight="1">
      <c r="A185" s="271" t="s">
        <v>275</v>
      </c>
      <c r="B185" s="272">
        <v>86.110001</v>
      </c>
      <c r="C185" s="273">
        <v>90.959999</v>
      </c>
      <c r="D185" s="273">
        <v>83.739998</v>
      </c>
      <c r="E185" s="273">
        <v>90.339996</v>
      </c>
      <c r="F185" s="273">
        <v>82.832245</v>
      </c>
      <c r="G185" s="273">
        <v>7.135587E8</v>
      </c>
      <c r="H185" s="278" t="s">
        <v>275</v>
      </c>
      <c r="I185" s="273">
        <v>5.953125</v>
      </c>
      <c r="J185" s="273">
        <v>6.67625</v>
      </c>
      <c r="K185" s="273">
        <v>5.620625</v>
      </c>
      <c r="L185" s="273">
        <v>6.58375</v>
      </c>
      <c r="M185" s="273">
        <v>6.493181</v>
      </c>
      <c r="N185" s="273">
        <v>9.816912E8</v>
      </c>
      <c r="O185" s="273"/>
      <c r="P185" s="249">
        <f t="shared" si="25"/>
        <v>497465.3347</v>
      </c>
      <c r="Q185" s="249">
        <f t="shared" ref="Q185:Q195" si="128">Q184*K185/K184</f>
        <v>271957.8314</v>
      </c>
      <c r="R185" s="249">
        <f t="shared" ref="R185:R195" si="129">R184</f>
        <v>273439.6432</v>
      </c>
      <c r="S185" s="249">
        <f t="shared" si="28"/>
        <v>0</v>
      </c>
      <c r="T185" s="277"/>
      <c r="U185" s="249">
        <f t="shared" si="18"/>
        <v>610727.7917</v>
      </c>
      <c r="V185" s="249">
        <f t="shared" si="19"/>
        <v>610727.7917</v>
      </c>
      <c r="W185" s="249">
        <f t="shared" si="20"/>
        <v>1042862.809</v>
      </c>
      <c r="X185" s="253">
        <f t="shared" si="21"/>
        <v>1.042862809</v>
      </c>
      <c r="Y185" s="323">
        <f t="shared" si="22"/>
        <v>1042862.809</v>
      </c>
      <c r="Z185" s="253">
        <f t="shared" si="23"/>
        <v>1.042862809</v>
      </c>
      <c r="AA185" s="309"/>
      <c r="AB185" s="294"/>
      <c r="AC185" s="294"/>
      <c r="AD185" s="294"/>
      <c r="AE185" s="294"/>
      <c r="AF185" s="294"/>
      <c r="AG185" s="294"/>
      <c r="AH185" s="294"/>
      <c r="AI185" s="294"/>
      <c r="AJ185" s="294"/>
      <c r="AK185" s="294"/>
      <c r="AL185" s="294"/>
      <c r="AM185" s="294"/>
      <c r="AN185" s="294"/>
      <c r="AO185" s="294"/>
      <c r="AP185" s="294"/>
      <c r="AQ185" s="294"/>
      <c r="AR185" s="294"/>
      <c r="AS185" s="294"/>
      <c r="AT185" s="294"/>
    </row>
    <row r="186" ht="19.5" customHeight="1">
      <c r="A186" s="271" t="s">
        <v>276</v>
      </c>
      <c r="B186" s="272">
        <v>89.489998</v>
      </c>
      <c r="C186" s="273">
        <v>91.360001</v>
      </c>
      <c r="D186" s="273">
        <v>86.400002</v>
      </c>
      <c r="E186" s="273">
        <v>87.669998</v>
      </c>
      <c r="F186" s="273">
        <v>80.717819</v>
      </c>
      <c r="G186" s="273">
        <v>8.093454E8</v>
      </c>
      <c r="H186" s="278" t="s">
        <v>276</v>
      </c>
      <c r="I186" s="273">
        <v>6.45875</v>
      </c>
      <c r="J186" s="273">
        <v>6.731875</v>
      </c>
      <c r="K186" s="273">
        <v>6.040625</v>
      </c>
      <c r="L186" s="273">
        <v>6.215625</v>
      </c>
      <c r="M186" s="273">
        <v>6.130119</v>
      </c>
      <c r="N186" s="273">
        <v>1.3196624E9</v>
      </c>
      <c r="O186" s="273"/>
      <c r="P186" s="249">
        <f t="shared" si="25"/>
        <v>513267.3386</v>
      </c>
      <c r="Q186" s="249">
        <f t="shared" si="128"/>
        <v>292279.8221</v>
      </c>
      <c r="R186" s="249">
        <f t="shared" si="129"/>
        <v>273439.6432</v>
      </c>
      <c r="S186" s="249">
        <f t="shared" si="28"/>
        <v>0</v>
      </c>
      <c r="T186" s="277"/>
      <c r="U186" s="249">
        <f t="shared" si="18"/>
        <v>621789.1945</v>
      </c>
      <c r="V186" s="249">
        <f t="shared" si="19"/>
        <v>621789.1945</v>
      </c>
      <c r="W186" s="249">
        <f t="shared" si="20"/>
        <v>1078986.804</v>
      </c>
      <c r="X186" s="253">
        <f t="shared" si="21"/>
        <v>1.078986804</v>
      </c>
      <c r="Y186" s="323">
        <f t="shared" si="22"/>
        <v>1078986.804</v>
      </c>
      <c r="Z186" s="253">
        <f t="shared" si="23"/>
        <v>1.078986804</v>
      </c>
      <c r="AA186" s="309"/>
      <c r="AB186" s="294"/>
      <c r="AC186" s="294"/>
      <c r="AD186" s="294"/>
      <c r="AE186" s="294"/>
      <c r="AF186" s="294"/>
      <c r="AG186" s="294"/>
      <c r="AH186" s="294"/>
      <c r="AI186" s="294"/>
      <c r="AJ186" s="294"/>
      <c r="AK186" s="294"/>
      <c r="AL186" s="294"/>
      <c r="AM186" s="294"/>
      <c r="AN186" s="294"/>
      <c r="AO186" s="294"/>
      <c r="AP186" s="294"/>
      <c r="AQ186" s="294"/>
      <c r="AR186" s="294"/>
      <c r="AS186" s="294"/>
      <c r="AT186" s="294"/>
    </row>
    <row r="187" ht="19.5" customHeight="1">
      <c r="A187" s="271" t="s">
        <v>277</v>
      </c>
      <c r="B187" s="272">
        <v>88.099998</v>
      </c>
      <c r="C187" s="273">
        <v>89.68</v>
      </c>
      <c r="D187" s="273">
        <v>83.279999</v>
      </c>
      <c r="E187" s="273">
        <v>87.389999</v>
      </c>
      <c r="F187" s="273">
        <v>80.64402</v>
      </c>
      <c r="G187" s="273">
        <v>1.1413982E9</v>
      </c>
      <c r="H187" s="278" t="s">
        <v>277</v>
      </c>
      <c r="I187" s="273">
        <v>6.275</v>
      </c>
      <c r="J187" s="273">
        <v>6.50125</v>
      </c>
      <c r="K187" s="273">
        <v>5.5875</v>
      </c>
      <c r="L187" s="273">
        <v>6.148125</v>
      </c>
      <c r="M187" s="273">
        <v>6.063548</v>
      </c>
      <c r="N187" s="273">
        <v>1.2642224E9</v>
      </c>
      <c r="O187" s="273"/>
      <c r="P187" s="249">
        <f t="shared" si="25"/>
        <v>494732.6673</v>
      </c>
      <c r="Q187" s="249">
        <f t="shared" si="128"/>
        <v>270355.0553</v>
      </c>
      <c r="R187" s="249">
        <f t="shared" si="129"/>
        <v>273439.6432</v>
      </c>
      <c r="S187" s="249">
        <f t="shared" si="28"/>
        <v>0</v>
      </c>
      <c r="T187" s="277"/>
      <c r="U187" s="249">
        <f t="shared" si="18"/>
        <v>608814.9246</v>
      </c>
      <c r="V187" s="249">
        <f t="shared" si="19"/>
        <v>608814.9246</v>
      </c>
      <c r="W187" s="249">
        <f t="shared" si="20"/>
        <v>1038527.366</v>
      </c>
      <c r="X187" s="253">
        <f t="shared" si="21"/>
        <v>1.038527366</v>
      </c>
      <c r="Y187" s="323">
        <f t="shared" si="22"/>
        <v>1038527.366</v>
      </c>
      <c r="Z187" s="253">
        <f t="shared" si="23"/>
        <v>1.038527366</v>
      </c>
      <c r="AA187" s="309"/>
      <c r="AB187" s="294"/>
      <c r="AC187" s="294"/>
      <c r="AD187" s="294"/>
      <c r="AE187" s="294"/>
      <c r="AF187" s="294"/>
      <c r="AG187" s="294"/>
      <c r="AH187" s="294"/>
      <c r="AI187" s="294"/>
      <c r="AJ187" s="294"/>
      <c r="AK187" s="294"/>
      <c r="AL187" s="294"/>
      <c r="AM187" s="294"/>
      <c r="AN187" s="294"/>
      <c r="AO187" s="294"/>
      <c r="AP187" s="294"/>
      <c r="AQ187" s="294"/>
      <c r="AR187" s="294"/>
      <c r="AS187" s="294"/>
      <c r="AT187" s="294"/>
    </row>
    <row r="188" ht="19.5" customHeight="1">
      <c r="A188" s="271" t="s">
        <v>278</v>
      </c>
      <c r="B188" s="272">
        <v>87.529999</v>
      </c>
      <c r="C188" s="273">
        <v>91.449997</v>
      </c>
      <c r="D188" s="273">
        <v>85.529999</v>
      </c>
      <c r="E188" s="273">
        <v>91.309998</v>
      </c>
      <c r="F188" s="273">
        <v>84.261452</v>
      </c>
      <c r="G188" s="273">
        <v>7.891937E8</v>
      </c>
      <c r="H188" s="278" t="s">
        <v>278</v>
      </c>
      <c r="I188" s="273">
        <v>6.163125</v>
      </c>
      <c r="J188" s="273">
        <v>6.72125</v>
      </c>
      <c r="K188" s="273">
        <v>5.8875</v>
      </c>
      <c r="L188" s="273">
        <v>6.700625</v>
      </c>
      <c r="M188" s="273">
        <v>6.608448</v>
      </c>
      <c r="N188" s="273">
        <v>6.280752E8</v>
      </c>
      <c r="O188" s="273"/>
      <c r="P188" s="249">
        <f t="shared" si="25"/>
        <v>508099.004</v>
      </c>
      <c r="Q188" s="249">
        <f t="shared" si="128"/>
        <v>284870.763</v>
      </c>
      <c r="R188" s="249">
        <f t="shared" si="129"/>
        <v>273439.6432</v>
      </c>
      <c r="S188" s="249">
        <f t="shared" si="28"/>
        <v>0</v>
      </c>
      <c r="T188" s="277"/>
      <c r="U188" s="249">
        <f t="shared" si="18"/>
        <v>618171.3602</v>
      </c>
      <c r="V188" s="249">
        <f t="shared" si="19"/>
        <v>618171.3602</v>
      </c>
      <c r="W188" s="249">
        <f t="shared" si="20"/>
        <v>1066409.41</v>
      </c>
      <c r="X188" s="253">
        <f t="shared" si="21"/>
        <v>1.06640941</v>
      </c>
      <c r="Y188" s="323">
        <f t="shared" si="22"/>
        <v>1066409.41</v>
      </c>
      <c r="Z188" s="253">
        <f t="shared" si="23"/>
        <v>1.06640941</v>
      </c>
      <c r="AA188" s="309"/>
      <c r="AB188" s="294"/>
      <c r="AC188" s="294"/>
      <c r="AD188" s="294"/>
      <c r="AE188" s="294"/>
      <c r="AF188" s="294"/>
      <c r="AG188" s="294"/>
      <c r="AH188" s="294"/>
      <c r="AI188" s="294"/>
      <c r="AJ188" s="294"/>
      <c r="AK188" s="294"/>
      <c r="AL188" s="294"/>
      <c r="AM188" s="294"/>
      <c r="AN188" s="294"/>
      <c r="AO188" s="294"/>
      <c r="AP188" s="294"/>
      <c r="AQ188" s="294"/>
      <c r="AR188" s="294"/>
      <c r="AS188" s="294"/>
      <c r="AT188" s="294"/>
    </row>
    <row r="189" ht="19.5" customHeight="1">
      <c r="A189" s="271" t="s">
        <v>279</v>
      </c>
      <c r="B189" s="272">
        <v>91.419998</v>
      </c>
      <c r="C189" s="273">
        <v>94.139999</v>
      </c>
      <c r="D189" s="273">
        <v>90.639999</v>
      </c>
      <c r="E189" s="273">
        <v>93.910004</v>
      </c>
      <c r="F189" s="273">
        <v>86.660728</v>
      </c>
      <c r="G189" s="273">
        <v>5.670129E8</v>
      </c>
      <c r="H189" s="278" t="s">
        <v>279</v>
      </c>
      <c r="I189" s="273">
        <v>6.715625</v>
      </c>
      <c r="J189" s="273">
        <v>7.139375</v>
      </c>
      <c r="K189" s="273">
        <v>6.601875</v>
      </c>
      <c r="L189" s="273">
        <v>7.10625</v>
      </c>
      <c r="M189" s="273">
        <v>7.008492</v>
      </c>
      <c r="N189" s="273">
        <v>3.869664E8</v>
      </c>
      <c r="O189" s="273"/>
      <c r="P189" s="249">
        <f t="shared" si="25"/>
        <v>538455.4396</v>
      </c>
      <c r="Q189" s="249">
        <f t="shared" si="128"/>
        <v>319436.2919</v>
      </c>
      <c r="R189" s="249">
        <f t="shared" si="129"/>
        <v>273439.6432</v>
      </c>
      <c r="S189" s="249">
        <f t="shared" si="28"/>
        <v>0</v>
      </c>
      <c r="T189" s="277"/>
      <c r="U189" s="249">
        <f t="shared" si="18"/>
        <v>639420.8652</v>
      </c>
      <c r="V189" s="249">
        <f t="shared" si="19"/>
        <v>639420.8652</v>
      </c>
      <c r="W189" s="249">
        <f t="shared" si="20"/>
        <v>1131331.375</v>
      </c>
      <c r="X189" s="253">
        <f t="shared" si="21"/>
        <v>1.131331375</v>
      </c>
      <c r="Y189" s="323">
        <f t="shared" si="22"/>
        <v>1131331.375</v>
      </c>
      <c r="Z189" s="253">
        <f t="shared" si="23"/>
        <v>1.131331375</v>
      </c>
      <c r="AA189" s="309"/>
      <c r="AB189" s="294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</row>
    <row r="190" ht="19.5" customHeight="1">
      <c r="A190" s="271" t="s">
        <v>280</v>
      </c>
      <c r="B190" s="272">
        <v>94.239998</v>
      </c>
      <c r="C190" s="273">
        <v>97.510002</v>
      </c>
      <c r="D190" s="273">
        <v>93.629997</v>
      </c>
      <c r="E190" s="273">
        <v>95.019997</v>
      </c>
      <c r="F190" s="273">
        <v>87.920654</v>
      </c>
      <c r="G190" s="273">
        <v>6.615304E8</v>
      </c>
      <c r="H190" s="278" t="s">
        <v>280</v>
      </c>
      <c r="I190" s="273">
        <v>7.150625</v>
      </c>
      <c r="J190" s="273">
        <v>7.64625</v>
      </c>
      <c r="K190" s="273">
        <v>7.05625</v>
      </c>
      <c r="L190" s="273">
        <v>7.255</v>
      </c>
      <c r="M190" s="273">
        <v>7.166822</v>
      </c>
      <c r="N190" s="273">
        <v>4.590912E8</v>
      </c>
      <c r="O190" s="273"/>
      <c r="P190" s="249">
        <f t="shared" si="25"/>
        <v>556217.804</v>
      </c>
      <c r="Q190" s="249">
        <f t="shared" si="128"/>
        <v>341421.5408</v>
      </c>
      <c r="R190" s="249">
        <f t="shared" si="129"/>
        <v>273439.6432</v>
      </c>
      <c r="S190" s="249">
        <f t="shared" si="28"/>
        <v>0</v>
      </c>
      <c r="T190" s="277"/>
      <c r="U190" s="249">
        <f t="shared" si="18"/>
        <v>651854.5202</v>
      </c>
      <c r="V190" s="249">
        <f t="shared" si="19"/>
        <v>651854.5202</v>
      </c>
      <c r="W190" s="249">
        <f t="shared" si="20"/>
        <v>1171078.988</v>
      </c>
      <c r="X190" s="253">
        <f t="shared" si="21"/>
        <v>1.171078988</v>
      </c>
      <c r="Y190" s="323">
        <f t="shared" si="22"/>
        <v>1171078.988</v>
      </c>
      <c r="Z190" s="253">
        <f t="shared" si="23"/>
        <v>1.171078988</v>
      </c>
      <c r="AA190" s="309"/>
      <c r="AB190" s="294"/>
      <c r="AC190" s="294"/>
      <c r="AD190" s="294"/>
      <c r="AE190" s="294"/>
      <c r="AF190" s="294"/>
      <c r="AG190" s="294"/>
      <c r="AH190" s="294"/>
      <c r="AI190" s="294"/>
      <c r="AJ190" s="294"/>
      <c r="AK190" s="294"/>
      <c r="AL190" s="294"/>
      <c r="AM190" s="294"/>
      <c r="AN190" s="294"/>
      <c r="AO190" s="294"/>
      <c r="AP190" s="294"/>
      <c r="AQ190" s="294"/>
      <c r="AR190" s="294"/>
      <c r="AS190" s="294"/>
      <c r="AT190" s="294"/>
    </row>
    <row r="191" ht="19.5" customHeight="1">
      <c r="A191" s="271" t="s">
        <v>281</v>
      </c>
      <c r="B191" s="272">
        <v>94.82</v>
      </c>
      <c r="C191" s="273">
        <v>99.910004</v>
      </c>
      <c r="D191" s="273">
        <v>93.889999</v>
      </c>
      <c r="E191" s="273">
        <v>99.779999</v>
      </c>
      <c r="F191" s="273">
        <v>92.324989</v>
      </c>
      <c r="G191" s="273">
        <v>6.459047E8</v>
      </c>
      <c r="H191" s="278" t="s">
        <v>281</v>
      </c>
      <c r="I191" s="273">
        <v>7.2275</v>
      </c>
      <c r="J191" s="273">
        <v>7.991875</v>
      </c>
      <c r="K191" s="273">
        <v>7.080625</v>
      </c>
      <c r="L191" s="273">
        <v>7.99125</v>
      </c>
      <c r="M191" s="273">
        <v>7.894124</v>
      </c>
      <c r="N191" s="273">
        <v>3.72584E8</v>
      </c>
      <c r="O191" s="273"/>
      <c r="P191" s="249">
        <f t="shared" si="25"/>
        <v>557762.3703</v>
      </c>
      <c r="Q191" s="249">
        <f t="shared" si="128"/>
        <v>342600.942</v>
      </c>
      <c r="R191" s="249">
        <f t="shared" si="129"/>
        <v>273439.6432</v>
      </c>
      <c r="S191" s="249">
        <f t="shared" si="28"/>
        <v>0</v>
      </c>
      <c r="T191" s="277"/>
      <c r="U191" s="249">
        <f t="shared" si="18"/>
        <v>652935.7167</v>
      </c>
      <c r="V191" s="249">
        <f t="shared" si="19"/>
        <v>652935.7167</v>
      </c>
      <c r="W191" s="249">
        <f t="shared" si="20"/>
        <v>1173802.955</v>
      </c>
      <c r="X191" s="253">
        <f t="shared" si="21"/>
        <v>1.173802955</v>
      </c>
      <c r="Y191" s="323">
        <f t="shared" si="22"/>
        <v>1173802.955</v>
      </c>
      <c r="Z191" s="253">
        <f t="shared" si="23"/>
        <v>1.173802955</v>
      </c>
      <c r="AA191" s="309"/>
      <c r="AB191" s="294"/>
      <c r="AC191" s="294"/>
      <c r="AD191" s="294"/>
      <c r="AE191" s="294"/>
      <c r="AF191" s="294"/>
      <c r="AG191" s="294"/>
      <c r="AH191" s="294"/>
      <c r="AI191" s="294"/>
      <c r="AJ191" s="294"/>
      <c r="AK191" s="294"/>
      <c r="AL191" s="294"/>
      <c r="AM191" s="294"/>
      <c r="AN191" s="294"/>
      <c r="AO191" s="294"/>
      <c r="AP191" s="294"/>
      <c r="AQ191" s="294"/>
      <c r="AR191" s="294"/>
      <c r="AS191" s="294"/>
      <c r="AT191" s="294"/>
    </row>
    <row r="192" ht="19.5" customHeight="1">
      <c r="A192" s="271" t="s">
        <v>282</v>
      </c>
      <c r="B192" s="272">
        <v>100.019997</v>
      </c>
      <c r="C192" s="273">
        <v>100.559998</v>
      </c>
      <c r="D192" s="273">
        <v>97.699997</v>
      </c>
      <c r="E192" s="273">
        <v>98.790001</v>
      </c>
      <c r="F192" s="273">
        <v>91.408981</v>
      </c>
      <c r="G192" s="273">
        <v>7.559587E8</v>
      </c>
      <c r="H192" s="278" t="s">
        <v>282</v>
      </c>
      <c r="I192" s="273">
        <v>8.030625</v>
      </c>
      <c r="J192" s="273">
        <v>8.130625</v>
      </c>
      <c r="K192" s="273">
        <v>7.683125</v>
      </c>
      <c r="L192" s="273">
        <v>7.8575</v>
      </c>
      <c r="M192" s="273">
        <v>7.762</v>
      </c>
      <c r="N192" s="273">
        <v>5.165328E8</v>
      </c>
      <c r="O192" s="273"/>
      <c r="P192" s="249">
        <f t="shared" si="25"/>
        <v>580396.0218</v>
      </c>
      <c r="Q192" s="249">
        <f t="shared" si="128"/>
        <v>371753.3216</v>
      </c>
      <c r="R192" s="249">
        <f t="shared" si="129"/>
        <v>273439.6432</v>
      </c>
      <c r="S192" s="249">
        <f t="shared" si="28"/>
        <v>0</v>
      </c>
      <c r="T192" s="277"/>
      <c r="U192" s="249">
        <f t="shared" si="18"/>
        <v>668779.2727</v>
      </c>
      <c r="V192" s="249">
        <f t="shared" si="19"/>
        <v>668779.2727</v>
      </c>
      <c r="W192" s="249">
        <f t="shared" si="20"/>
        <v>1225588.987</v>
      </c>
      <c r="X192" s="253">
        <f t="shared" si="21"/>
        <v>1.225588987</v>
      </c>
      <c r="Y192" s="323">
        <f t="shared" si="22"/>
        <v>1225588.987</v>
      </c>
      <c r="Z192" s="253">
        <f t="shared" si="23"/>
        <v>1.225588987</v>
      </c>
      <c r="AA192" s="309"/>
      <c r="AB192" s="294"/>
      <c r="AC192" s="294"/>
      <c r="AD192" s="294"/>
      <c r="AE192" s="294"/>
      <c r="AF192" s="294"/>
      <c r="AG192" s="294"/>
      <c r="AH192" s="294"/>
      <c r="AI192" s="294"/>
      <c r="AJ192" s="294"/>
      <c r="AK192" s="294"/>
      <c r="AL192" s="294"/>
      <c r="AM192" s="294"/>
      <c r="AN192" s="294"/>
      <c r="AO192" s="294"/>
      <c r="AP192" s="294"/>
      <c r="AQ192" s="294"/>
      <c r="AR192" s="294"/>
      <c r="AS192" s="294"/>
      <c r="AT192" s="294"/>
    </row>
    <row r="193" ht="19.5" customHeight="1">
      <c r="A193" s="271" t="s">
        <v>283</v>
      </c>
      <c r="B193" s="272">
        <v>98.510002</v>
      </c>
      <c r="C193" s="273">
        <v>101.75</v>
      </c>
      <c r="D193" s="273">
        <v>90.239998</v>
      </c>
      <c r="E193" s="273">
        <v>101.400002</v>
      </c>
      <c r="F193" s="273">
        <v>94.047188</v>
      </c>
      <c r="G193" s="273">
        <v>1.2850375E9</v>
      </c>
      <c r="H193" s="278" t="s">
        <v>283</v>
      </c>
      <c r="I193" s="273">
        <v>7.8125</v>
      </c>
      <c r="J193" s="273">
        <v>8.284375</v>
      </c>
      <c r="K193" s="273">
        <v>6.528125</v>
      </c>
      <c r="L193" s="273">
        <v>8.22875</v>
      </c>
      <c r="M193" s="273">
        <v>8.128737</v>
      </c>
      <c r="N193" s="273">
        <v>1.031152E9</v>
      </c>
      <c r="O193" s="273"/>
      <c r="P193" s="249">
        <f t="shared" si="25"/>
        <v>536079.196</v>
      </c>
      <c r="Q193" s="249">
        <f t="shared" si="128"/>
        <v>315867.8471</v>
      </c>
      <c r="R193" s="249">
        <f t="shared" si="129"/>
        <v>273439.6432</v>
      </c>
      <c r="S193" s="249">
        <f t="shared" si="28"/>
        <v>0</v>
      </c>
      <c r="T193" s="277"/>
      <c r="U193" s="249">
        <f t="shared" si="18"/>
        <v>637757.4947</v>
      </c>
      <c r="V193" s="249">
        <f t="shared" si="19"/>
        <v>637757.4947</v>
      </c>
      <c r="W193" s="249">
        <f t="shared" si="20"/>
        <v>1125386.686</v>
      </c>
      <c r="X193" s="253">
        <f t="shared" si="21"/>
        <v>1.125386686</v>
      </c>
      <c r="Y193" s="323">
        <f t="shared" si="22"/>
        <v>1125386.686</v>
      </c>
      <c r="Z193" s="253">
        <f t="shared" si="23"/>
        <v>1.125386686</v>
      </c>
      <c r="AA193" s="309"/>
      <c r="AB193" s="294"/>
      <c r="AC193" s="294"/>
      <c r="AD193" s="294"/>
      <c r="AE193" s="294"/>
      <c r="AF193" s="294"/>
      <c r="AG193" s="294"/>
      <c r="AH193" s="294"/>
      <c r="AI193" s="294"/>
      <c r="AJ193" s="294"/>
      <c r="AK193" s="294"/>
      <c r="AL193" s="294"/>
      <c r="AM193" s="294"/>
      <c r="AN193" s="294"/>
      <c r="AO193" s="294"/>
      <c r="AP193" s="294"/>
      <c r="AQ193" s="294"/>
      <c r="AR193" s="294"/>
      <c r="AS193" s="294"/>
      <c r="AT193" s="294"/>
    </row>
    <row r="194" ht="19.5" customHeight="1">
      <c r="A194" s="271" t="s">
        <v>284</v>
      </c>
      <c r="B194" s="272">
        <v>101.580002</v>
      </c>
      <c r="C194" s="273">
        <v>106.25</v>
      </c>
      <c r="D194" s="273">
        <v>100.669998</v>
      </c>
      <c r="E194" s="273">
        <v>106.010002</v>
      </c>
      <c r="F194" s="273">
        <v>98.322922</v>
      </c>
      <c r="G194" s="273">
        <v>4.349901E8</v>
      </c>
      <c r="H194" s="278" t="s">
        <v>284</v>
      </c>
      <c r="I194" s="273">
        <v>8.245</v>
      </c>
      <c r="J194" s="273">
        <v>9.02625</v>
      </c>
      <c r="K194" s="273">
        <v>8.11</v>
      </c>
      <c r="L194" s="273">
        <v>8.985</v>
      </c>
      <c r="M194" s="273">
        <v>8.875795</v>
      </c>
      <c r="N194" s="273">
        <v>3.266832E8</v>
      </c>
      <c r="O194" s="273"/>
      <c r="P194" s="249">
        <f t="shared" si="25"/>
        <v>598039.5921</v>
      </c>
      <c r="Q194" s="249">
        <f t="shared" si="128"/>
        <v>392407.9639</v>
      </c>
      <c r="R194" s="249">
        <f t="shared" si="129"/>
        <v>273439.6432</v>
      </c>
      <c r="S194" s="249">
        <f t="shared" si="28"/>
        <v>0</v>
      </c>
      <c r="T194" s="277"/>
      <c r="U194" s="249">
        <f t="shared" si="18"/>
        <v>681129.7719</v>
      </c>
      <c r="V194" s="249">
        <f t="shared" si="19"/>
        <v>681129.7719</v>
      </c>
      <c r="W194" s="249">
        <f t="shared" si="20"/>
        <v>1263887.199</v>
      </c>
      <c r="X194" s="253">
        <f t="shared" si="21"/>
        <v>1.263887199</v>
      </c>
      <c r="Y194" s="323">
        <f t="shared" si="22"/>
        <v>1263887.199</v>
      </c>
      <c r="Z194" s="253">
        <f t="shared" si="23"/>
        <v>1.263887199</v>
      </c>
      <c r="AA194" s="309"/>
      <c r="AB194" s="294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</row>
    <row r="195" ht="19.5" customHeight="1">
      <c r="A195" s="271" t="s">
        <v>285</v>
      </c>
      <c r="B195" s="326">
        <v>105.720001</v>
      </c>
      <c r="C195" s="327">
        <v>105.919998</v>
      </c>
      <c r="D195" s="327">
        <v>99.919998</v>
      </c>
      <c r="E195" s="327">
        <v>103.25</v>
      </c>
      <c r="F195" s="327">
        <v>95.763062</v>
      </c>
      <c r="G195" s="327">
        <v>8.157022E8</v>
      </c>
      <c r="H195" s="329" t="s">
        <v>285</v>
      </c>
      <c r="I195" s="327">
        <v>8.93625</v>
      </c>
      <c r="J195" s="327">
        <v>8.96875</v>
      </c>
      <c r="K195" s="327">
        <v>7.96875</v>
      </c>
      <c r="L195" s="327">
        <v>8.54625</v>
      </c>
      <c r="M195" s="327">
        <v>8.44238</v>
      </c>
      <c r="N195" s="327">
        <v>4.611296E8</v>
      </c>
      <c r="O195" s="327"/>
      <c r="P195" s="249">
        <f t="shared" si="25"/>
        <v>593584.1465</v>
      </c>
      <c r="Q195" s="249">
        <f t="shared" si="128"/>
        <v>385573.4849</v>
      </c>
      <c r="R195" s="249">
        <f t="shared" si="129"/>
        <v>273439.6432</v>
      </c>
      <c r="S195" s="249">
        <f t="shared" si="28"/>
        <v>0</v>
      </c>
      <c r="T195" s="328">
        <f>(P195-P183)/P183</f>
        <v>0.1888161146</v>
      </c>
      <c r="U195" s="249">
        <f t="shared" si="18"/>
        <v>678010.96</v>
      </c>
      <c r="V195" s="249">
        <f t="shared" si="19"/>
        <v>678010.96</v>
      </c>
      <c r="W195" s="249">
        <f t="shared" si="20"/>
        <v>1252597.275</v>
      </c>
      <c r="X195" s="253">
        <f t="shared" si="21"/>
        <v>1.252597275</v>
      </c>
      <c r="Y195" s="323">
        <f t="shared" si="22"/>
        <v>1252597.275</v>
      </c>
      <c r="Z195" s="253">
        <f t="shared" si="23"/>
        <v>1.252597275</v>
      </c>
      <c r="AA195" s="309"/>
      <c r="AB195" s="294"/>
      <c r="AC195" s="294"/>
      <c r="AD195" s="294"/>
      <c r="AE195" s="294"/>
      <c r="AF195" s="294"/>
      <c r="AG195" s="294"/>
      <c r="AH195" s="294"/>
      <c r="AI195" s="294"/>
      <c r="AJ195" s="294"/>
      <c r="AK195" s="294"/>
      <c r="AL195" s="294"/>
      <c r="AM195" s="294"/>
      <c r="AN195" s="294"/>
      <c r="AO195" s="294"/>
      <c r="AP195" s="294"/>
      <c r="AQ195" s="294"/>
      <c r="AR195" s="294"/>
      <c r="AS195" s="294"/>
      <c r="AT195" s="294"/>
    </row>
    <row r="196" ht="19.5" customHeight="1">
      <c r="A196" s="271" t="s">
        <v>286</v>
      </c>
      <c r="B196" s="272">
        <v>103.760002</v>
      </c>
      <c r="C196" s="273">
        <v>104.580002</v>
      </c>
      <c r="D196" s="273">
        <v>99.360001</v>
      </c>
      <c r="E196" s="273">
        <v>101.099998</v>
      </c>
      <c r="F196" s="273">
        <v>94.118324</v>
      </c>
      <c r="G196" s="273">
        <v>8.262916E8</v>
      </c>
      <c r="H196" s="278" t="s">
        <v>286</v>
      </c>
      <c r="I196" s="273">
        <v>8.63125</v>
      </c>
      <c r="J196" s="273">
        <v>8.75125</v>
      </c>
      <c r="K196" s="273">
        <v>7.908125</v>
      </c>
      <c r="L196" s="273">
        <v>8.174375</v>
      </c>
      <c r="M196" s="273">
        <v>8.079652</v>
      </c>
      <c r="N196" s="273">
        <v>5.83728E8</v>
      </c>
      <c r="O196" s="273"/>
      <c r="P196" s="249">
        <f t="shared" si="25"/>
        <v>590257.4317</v>
      </c>
      <c r="Q196" s="249">
        <f>((Q195+R195)/2)*K196/K195</f>
        <v>326999.7298</v>
      </c>
      <c r="R196" s="249">
        <f>(Q195+R195)/2</f>
        <v>329506.5641</v>
      </c>
      <c r="S196" s="249">
        <f t="shared" si="28"/>
        <v>0</v>
      </c>
      <c r="T196" s="277"/>
      <c r="U196" s="249">
        <f t="shared" si="18"/>
        <v>729506.5037</v>
      </c>
      <c r="V196" s="249">
        <f t="shared" si="19"/>
        <v>729506.5037</v>
      </c>
      <c r="W196" s="249">
        <f t="shared" si="20"/>
        <v>1246763.726</v>
      </c>
      <c r="X196" s="253">
        <f t="shared" si="21"/>
        <v>1.246763726</v>
      </c>
      <c r="Y196" s="323">
        <f t="shared" si="22"/>
        <v>1246763.726</v>
      </c>
      <c r="Z196" s="253">
        <f t="shared" si="23"/>
        <v>1.246763726</v>
      </c>
      <c r="AA196" s="309"/>
      <c r="AB196" s="294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</row>
    <row r="197" ht="19.5" customHeight="1">
      <c r="A197" s="271" t="s">
        <v>287</v>
      </c>
      <c r="B197" s="272">
        <v>101.330002</v>
      </c>
      <c r="C197" s="273">
        <v>108.940002</v>
      </c>
      <c r="D197" s="273">
        <v>99.75</v>
      </c>
      <c r="E197" s="273">
        <v>108.400002</v>
      </c>
      <c r="F197" s="273">
        <v>100.91423</v>
      </c>
      <c r="G197" s="273">
        <v>4.724565E8</v>
      </c>
      <c r="H197" s="278" t="s">
        <v>287</v>
      </c>
      <c r="I197" s="273">
        <v>8.204375</v>
      </c>
      <c r="J197" s="273">
        <v>9.47</v>
      </c>
      <c r="K197" s="273">
        <v>7.955625</v>
      </c>
      <c r="L197" s="273">
        <v>9.37875</v>
      </c>
      <c r="M197" s="273">
        <v>9.270071</v>
      </c>
      <c r="N197" s="273">
        <v>3.683216E8</v>
      </c>
      <c r="O197" s="273"/>
      <c r="P197" s="249">
        <f t="shared" si="25"/>
        <v>592574.2574</v>
      </c>
      <c r="Q197" s="249">
        <f t="shared" ref="Q197:Q207" si="130">Q196*K197/K196</f>
        <v>328963.8474</v>
      </c>
      <c r="R197" s="249">
        <f t="shared" ref="R197:R207" si="131">R196</f>
        <v>329506.5641</v>
      </c>
      <c r="S197" s="249">
        <f t="shared" si="28"/>
        <v>0</v>
      </c>
      <c r="T197" s="277"/>
      <c r="U197" s="249">
        <f t="shared" si="18"/>
        <v>731128.2817</v>
      </c>
      <c r="V197" s="249">
        <f t="shared" si="19"/>
        <v>731128.2817</v>
      </c>
      <c r="W197" s="249">
        <f t="shared" si="20"/>
        <v>1251044.669</v>
      </c>
      <c r="X197" s="253">
        <f t="shared" si="21"/>
        <v>1.251044669</v>
      </c>
      <c r="Y197" s="323">
        <f t="shared" si="22"/>
        <v>1251044.669</v>
      </c>
      <c r="Z197" s="253">
        <f t="shared" si="23"/>
        <v>1.251044669</v>
      </c>
      <c r="AA197" s="309"/>
      <c r="AB197" s="294"/>
      <c r="AC197" s="294"/>
      <c r="AD197" s="294"/>
      <c r="AE197" s="294"/>
      <c r="AF197" s="294"/>
      <c r="AG197" s="294"/>
      <c r="AH197" s="294"/>
      <c r="AI197" s="294"/>
      <c r="AJ197" s="294"/>
      <c r="AK197" s="294"/>
      <c r="AL197" s="294"/>
      <c r="AM197" s="294"/>
      <c r="AN197" s="294"/>
      <c r="AO197" s="294"/>
      <c r="AP197" s="294"/>
      <c r="AQ197" s="294"/>
      <c r="AR197" s="294"/>
      <c r="AS197" s="294"/>
      <c r="AT197" s="294"/>
    </row>
    <row r="198" ht="19.5" customHeight="1">
      <c r="A198" s="271" t="s">
        <v>288</v>
      </c>
      <c r="B198" s="272">
        <v>108.610001</v>
      </c>
      <c r="C198" s="273">
        <v>109.419998</v>
      </c>
      <c r="D198" s="273">
        <v>104.239998</v>
      </c>
      <c r="E198" s="273">
        <v>105.599998</v>
      </c>
      <c r="F198" s="273">
        <v>98.307579</v>
      </c>
      <c r="G198" s="273">
        <v>6.336356E8</v>
      </c>
      <c r="H198" s="278" t="s">
        <v>288</v>
      </c>
      <c r="I198" s="273">
        <v>9.410625</v>
      </c>
      <c r="J198" s="273">
        <v>9.5525</v>
      </c>
      <c r="K198" s="273">
        <v>8.685625</v>
      </c>
      <c r="L198" s="273">
        <v>8.909375</v>
      </c>
      <c r="M198" s="273">
        <v>8.806135</v>
      </c>
      <c r="N198" s="273">
        <v>4.663744E8</v>
      </c>
      <c r="O198" s="273"/>
      <c r="P198" s="249">
        <f t="shared" si="25"/>
        <v>619247.5129</v>
      </c>
      <c r="Q198" s="249">
        <f t="shared" si="130"/>
        <v>359149.233</v>
      </c>
      <c r="R198" s="249">
        <f t="shared" si="131"/>
        <v>329506.5641</v>
      </c>
      <c r="S198" s="249">
        <f t="shared" si="28"/>
        <v>0</v>
      </c>
      <c r="T198" s="277"/>
      <c r="U198" s="249">
        <f t="shared" si="18"/>
        <v>749799.5605</v>
      </c>
      <c r="V198" s="249">
        <f t="shared" si="19"/>
        <v>749799.5605</v>
      </c>
      <c r="W198" s="249">
        <f t="shared" si="20"/>
        <v>1307903.31</v>
      </c>
      <c r="X198" s="253">
        <f t="shared" si="21"/>
        <v>1.30790331</v>
      </c>
      <c r="Y198" s="323">
        <f t="shared" si="22"/>
        <v>1307903.31</v>
      </c>
      <c r="Z198" s="253">
        <f t="shared" si="23"/>
        <v>1.30790331</v>
      </c>
      <c r="AA198" s="309"/>
      <c r="AB198" s="294"/>
      <c r="AC198" s="294"/>
      <c r="AD198" s="294"/>
      <c r="AE198" s="294"/>
      <c r="AF198" s="294"/>
      <c r="AG198" s="294"/>
      <c r="AH198" s="294"/>
      <c r="AI198" s="294"/>
      <c r="AJ198" s="294"/>
      <c r="AK198" s="294"/>
      <c r="AL198" s="294"/>
      <c r="AM198" s="294"/>
      <c r="AN198" s="294"/>
      <c r="AO198" s="294"/>
      <c r="AP198" s="294"/>
      <c r="AQ198" s="294"/>
      <c r="AR198" s="294"/>
      <c r="AS198" s="294"/>
      <c r="AT198" s="294"/>
    </row>
    <row r="199" ht="19.5" customHeight="1">
      <c r="A199" s="271" t="s">
        <v>289</v>
      </c>
      <c r="B199" s="272">
        <v>105.599998</v>
      </c>
      <c r="C199" s="273">
        <v>111.160004</v>
      </c>
      <c r="D199" s="273">
        <v>104.339996</v>
      </c>
      <c r="E199" s="273">
        <v>107.629997</v>
      </c>
      <c r="F199" s="273">
        <v>100.427818</v>
      </c>
      <c r="G199" s="273">
        <v>5.686993E8</v>
      </c>
      <c r="H199" s="278" t="s">
        <v>289</v>
      </c>
      <c r="I199" s="273">
        <v>8.90625</v>
      </c>
      <c r="J199" s="273">
        <v>9.8525</v>
      </c>
      <c r="K199" s="273">
        <v>8.6975</v>
      </c>
      <c r="L199" s="273">
        <v>9.22875</v>
      </c>
      <c r="M199" s="273">
        <v>9.126643</v>
      </c>
      <c r="N199" s="273">
        <v>4.135088E8</v>
      </c>
      <c r="O199" s="273"/>
      <c r="P199" s="249">
        <f t="shared" si="25"/>
        <v>619841.5604</v>
      </c>
      <c r="Q199" s="249">
        <f t="shared" si="130"/>
        <v>359640.2624</v>
      </c>
      <c r="R199" s="249">
        <f t="shared" si="131"/>
        <v>329506.5641</v>
      </c>
      <c r="S199" s="249">
        <f t="shared" si="28"/>
        <v>0</v>
      </c>
      <c r="T199" s="277"/>
      <c r="U199" s="249">
        <f t="shared" si="18"/>
        <v>750215.3938</v>
      </c>
      <c r="V199" s="249">
        <f t="shared" si="19"/>
        <v>750215.3938</v>
      </c>
      <c r="W199" s="249">
        <f t="shared" si="20"/>
        <v>1308988.387</v>
      </c>
      <c r="X199" s="253">
        <f t="shared" si="21"/>
        <v>1.308988387</v>
      </c>
      <c r="Y199" s="323">
        <f t="shared" si="22"/>
        <v>1308988.387</v>
      </c>
      <c r="Z199" s="253">
        <f t="shared" si="23"/>
        <v>1.308988387</v>
      </c>
      <c r="AA199" s="309"/>
      <c r="AB199" s="294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</row>
    <row r="200" ht="19.5" customHeight="1">
      <c r="A200" s="271" t="s">
        <v>290</v>
      </c>
      <c r="B200" s="272">
        <v>108.050003</v>
      </c>
      <c r="C200" s="273">
        <v>111.080002</v>
      </c>
      <c r="D200" s="273">
        <v>106.0</v>
      </c>
      <c r="E200" s="273">
        <v>110.050003</v>
      </c>
      <c r="F200" s="273">
        <v>102.685875</v>
      </c>
      <c r="G200" s="273">
        <v>5.182335E8</v>
      </c>
      <c r="H200" s="278" t="s">
        <v>290</v>
      </c>
      <c r="I200" s="273">
        <v>9.304375</v>
      </c>
      <c r="J200" s="273">
        <v>9.81125</v>
      </c>
      <c r="K200" s="273">
        <v>8.948125</v>
      </c>
      <c r="L200" s="273">
        <v>9.6375</v>
      </c>
      <c r="M200" s="273">
        <v>9.530869</v>
      </c>
      <c r="N200" s="273">
        <v>3.268368E8</v>
      </c>
      <c r="O200" s="273"/>
      <c r="P200" s="249">
        <f t="shared" si="25"/>
        <v>629702.9703</v>
      </c>
      <c r="Q200" s="249">
        <f t="shared" si="130"/>
        <v>370003.5669</v>
      </c>
      <c r="R200" s="249">
        <f t="shared" si="131"/>
        <v>329506.5641</v>
      </c>
      <c r="S200" s="249">
        <f t="shared" si="28"/>
        <v>0</v>
      </c>
      <c r="T200" s="277"/>
      <c r="U200" s="249">
        <f t="shared" si="18"/>
        <v>757118.3807</v>
      </c>
      <c r="V200" s="249">
        <f t="shared" si="19"/>
        <v>757118.3807</v>
      </c>
      <c r="W200" s="249">
        <f t="shared" si="20"/>
        <v>1329213.101</v>
      </c>
      <c r="X200" s="253">
        <f t="shared" si="21"/>
        <v>1.329213101</v>
      </c>
      <c r="Y200" s="323">
        <f t="shared" si="22"/>
        <v>1329213.101</v>
      </c>
      <c r="Z200" s="253">
        <f t="shared" si="23"/>
        <v>1.329213101</v>
      </c>
      <c r="AA200" s="309"/>
      <c r="AB200" s="294"/>
      <c r="AC200" s="294"/>
      <c r="AD200" s="294"/>
      <c r="AE200" s="294"/>
      <c r="AF200" s="294"/>
      <c r="AG200" s="294"/>
      <c r="AH200" s="294"/>
      <c r="AI200" s="294"/>
      <c r="AJ200" s="294"/>
      <c r="AK200" s="294"/>
      <c r="AL200" s="294"/>
      <c r="AM200" s="294"/>
      <c r="AN200" s="294"/>
      <c r="AO200" s="294"/>
      <c r="AP200" s="294"/>
      <c r="AQ200" s="294"/>
      <c r="AR200" s="294"/>
      <c r="AS200" s="294"/>
      <c r="AT200" s="294"/>
    </row>
    <row r="201" ht="19.5" customHeight="1">
      <c r="A201" s="271" t="s">
        <v>291</v>
      </c>
      <c r="B201" s="272">
        <v>110.639999</v>
      </c>
      <c r="C201" s="273">
        <v>111.129997</v>
      </c>
      <c r="D201" s="273">
        <v>106.639999</v>
      </c>
      <c r="E201" s="273">
        <v>107.07</v>
      </c>
      <c r="F201" s="273">
        <v>99.905289</v>
      </c>
      <c r="G201" s="273">
        <v>5.770306E8</v>
      </c>
      <c r="H201" s="278" t="s">
        <v>291</v>
      </c>
      <c r="I201" s="273">
        <v>9.73125</v>
      </c>
      <c r="J201" s="273">
        <v>9.84875</v>
      </c>
      <c r="K201" s="273">
        <v>9.06625</v>
      </c>
      <c r="L201" s="273">
        <v>9.14375</v>
      </c>
      <c r="M201" s="273">
        <v>9.042585</v>
      </c>
      <c r="N201" s="273">
        <v>3.028272E8</v>
      </c>
      <c r="O201" s="273"/>
      <c r="P201" s="249">
        <f t="shared" si="25"/>
        <v>633504.9446</v>
      </c>
      <c r="Q201" s="249">
        <f t="shared" si="130"/>
        <v>374888.0171</v>
      </c>
      <c r="R201" s="249">
        <f t="shared" si="131"/>
        <v>329506.5641</v>
      </c>
      <c r="S201" s="249">
        <f t="shared" si="28"/>
        <v>0</v>
      </c>
      <c r="T201" s="277"/>
      <c r="U201" s="249">
        <f t="shared" si="18"/>
        <v>759779.7627</v>
      </c>
      <c r="V201" s="249">
        <f t="shared" si="19"/>
        <v>759779.7627</v>
      </c>
      <c r="W201" s="249">
        <f t="shared" si="20"/>
        <v>1337899.526</v>
      </c>
      <c r="X201" s="253">
        <f t="shared" si="21"/>
        <v>1.337899526</v>
      </c>
      <c r="Y201" s="323">
        <f t="shared" si="22"/>
        <v>1337899.526</v>
      </c>
      <c r="Z201" s="253">
        <f t="shared" si="23"/>
        <v>1.337899526</v>
      </c>
      <c r="AA201" s="309"/>
      <c r="AB201" s="294"/>
      <c r="AC201" s="294"/>
      <c r="AD201" s="294"/>
      <c r="AE201" s="294"/>
      <c r="AF201" s="294"/>
      <c r="AG201" s="294"/>
      <c r="AH201" s="294"/>
      <c r="AI201" s="294"/>
      <c r="AJ201" s="294"/>
      <c r="AK201" s="294"/>
      <c r="AL201" s="294"/>
      <c r="AM201" s="294"/>
      <c r="AN201" s="294"/>
      <c r="AO201" s="294"/>
      <c r="AP201" s="294"/>
      <c r="AQ201" s="294"/>
      <c r="AR201" s="294"/>
      <c r="AS201" s="294"/>
      <c r="AT201" s="294"/>
    </row>
    <row r="202" ht="19.5" customHeight="1">
      <c r="A202" s="271" t="s">
        <v>292</v>
      </c>
      <c r="B202" s="272">
        <v>108.129997</v>
      </c>
      <c r="C202" s="273">
        <v>114.389999</v>
      </c>
      <c r="D202" s="273">
        <v>105.830002</v>
      </c>
      <c r="E202" s="273">
        <v>111.949997</v>
      </c>
      <c r="F202" s="273">
        <v>104.698997</v>
      </c>
      <c r="G202" s="273">
        <v>6.448857E8</v>
      </c>
      <c r="H202" s="278" t="s">
        <v>292</v>
      </c>
      <c r="I202" s="273">
        <v>9.32125</v>
      </c>
      <c r="J202" s="273">
        <v>10.4075</v>
      </c>
      <c r="K202" s="273">
        <v>8.9225</v>
      </c>
      <c r="L202" s="273">
        <v>9.95875</v>
      </c>
      <c r="M202" s="273">
        <v>9.848567</v>
      </c>
      <c r="N202" s="273">
        <v>3.287216E8</v>
      </c>
      <c r="O202" s="273"/>
      <c r="P202" s="249">
        <f t="shared" si="25"/>
        <v>628693.0812</v>
      </c>
      <c r="Q202" s="249">
        <f t="shared" si="130"/>
        <v>368943.9771</v>
      </c>
      <c r="R202" s="249">
        <f t="shared" si="131"/>
        <v>329506.5641</v>
      </c>
      <c r="S202" s="249">
        <f t="shared" si="28"/>
        <v>0</v>
      </c>
      <c r="T202" s="277"/>
      <c r="U202" s="249">
        <f t="shared" si="18"/>
        <v>756411.4583</v>
      </c>
      <c r="V202" s="249">
        <f t="shared" si="19"/>
        <v>756411.4583</v>
      </c>
      <c r="W202" s="249">
        <f t="shared" si="20"/>
        <v>1327143.622</v>
      </c>
      <c r="X202" s="253">
        <f t="shared" si="21"/>
        <v>1.327143622</v>
      </c>
      <c r="Y202" s="323">
        <f t="shared" si="22"/>
        <v>1327143.622</v>
      </c>
      <c r="Z202" s="253">
        <f t="shared" si="23"/>
        <v>1.327143622</v>
      </c>
      <c r="AA202" s="309"/>
      <c r="AB202" s="294"/>
      <c r="AC202" s="294"/>
      <c r="AD202" s="294"/>
      <c r="AE202" s="294"/>
      <c r="AF202" s="294"/>
      <c r="AG202" s="294"/>
      <c r="AH202" s="294"/>
      <c r="AI202" s="294"/>
      <c r="AJ202" s="294"/>
      <c r="AK202" s="294"/>
      <c r="AL202" s="294"/>
      <c r="AM202" s="294"/>
      <c r="AN202" s="294"/>
      <c r="AO202" s="294"/>
      <c r="AP202" s="294"/>
      <c r="AQ202" s="294"/>
      <c r="AR202" s="294"/>
      <c r="AS202" s="294"/>
      <c r="AT202" s="294"/>
    </row>
    <row r="203" ht="19.5" customHeight="1">
      <c r="A203" s="271" t="s">
        <v>293</v>
      </c>
      <c r="B203" s="272">
        <v>111.970001</v>
      </c>
      <c r="C203" s="273">
        <v>113.0</v>
      </c>
      <c r="D203" s="273">
        <v>84.739998</v>
      </c>
      <c r="E203" s="273">
        <v>104.309998</v>
      </c>
      <c r="F203" s="273">
        <v>97.553833</v>
      </c>
      <c r="G203" s="273">
        <v>1.0103048E9</v>
      </c>
      <c r="H203" s="278" t="s">
        <v>293</v>
      </c>
      <c r="I203" s="273">
        <v>9.96125</v>
      </c>
      <c r="J203" s="273">
        <v>10.14125</v>
      </c>
      <c r="K203" s="273">
        <v>6.875</v>
      </c>
      <c r="L203" s="273">
        <v>8.56375</v>
      </c>
      <c r="M203" s="273">
        <v>8.469001</v>
      </c>
      <c r="N203" s="273">
        <v>4.280792E8</v>
      </c>
      <c r="O203" s="273"/>
      <c r="P203" s="249">
        <f t="shared" si="25"/>
        <v>503405.9287</v>
      </c>
      <c r="Q203" s="249">
        <f t="shared" si="130"/>
        <v>284280.1729</v>
      </c>
      <c r="R203" s="249">
        <f t="shared" si="131"/>
        <v>329506.5641</v>
      </c>
      <c r="S203" s="249">
        <f t="shared" si="28"/>
        <v>0</v>
      </c>
      <c r="T203" s="277"/>
      <c r="U203" s="249">
        <f t="shared" si="18"/>
        <v>668710.4516</v>
      </c>
      <c r="V203" s="249">
        <f t="shared" si="19"/>
        <v>668710.4516</v>
      </c>
      <c r="W203" s="249">
        <f t="shared" si="20"/>
        <v>1117192.666</v>
      </c>
      <c r="X203" s="253">
        <f t="shared" si="21"/>
        <v>1.117192666</v>
      </c>
      <c r="Y203" s="323">
        <f t="shared" si="22"/>
        <v>1117192.666</v>
      </c>
      <c r="Z203" s="253">
        <f t="shared" si="23"/>
        <v>1.117192666</v>
      </c>
      <c r="AA203" s="309"/>
      <c r="AB203" s="294"/>
      <c r="AC203" s="294"/>
      <c r="AD203" s="294"/>
      <c r="AE203" s="294"/>
      <c r="AF203" s="294"/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</row>
    <row r="204" ht="19.5" customHeight="1">
      <c r="A204" s="271" t="s">
        <v>294</v>
      </c>
      <c r="B204" s="272">
        <v>101.709999</v>
      </c>
      <c r="C204" s="273">
        <v>108.730003</v>
      </c>
      <c r="D204" s="273">
        <v>98.75</v>
      </c>
      <c r="E204" s="273">
        <v>101.760002</v>
      </c>
      <c r="F204" s="273">
        <v>95.169006</v>
      </c>
      <c r="G204" s="273">
        <v>8.812015E8</v>
      </c>
      <c r="H204" s="278" t="s">
        <v>294</v>
      </c>
      <c r="I204" s="273">
        <v>8.145</v>
      </c>
      <c r="J204" s="273">
        <v>9.265</v>
      </c>
      <c r="K204" s="273">
        <v>7.66875</v>
      </c>
      <c r="L204" s="273">
        <v>8.13125</v>
      </c>
      <c r="M204" s="273">
        <v>8.041286</v>
      </c>
      <c r="N204" s="273">
        <v>3.535144E8</v>
      </c>
      <c r="O204" s="273"/>
      <c r="P204" s="249">
        <f t="shared" si="25"/>
        <v>586633.6634</v>
      </c>
      <c r="Q204" s="249">
        <f t="shared" si="130"/>
        <v>317101.6111</v>
      </c>
      <c r="R204" s="249">
        <f t="shared" si="131"/>
        <v>329506.5641</v>
      </c>
      <c r="S204" s="249">
        <f t="shared" si="28"/>
        <v>0</v>
      </c>
      <c r="T204" s="277"/>
      <c r="U204" s="249">
        <f t="shared" si="18"/>
        <v>726969.8658</v>
      </c>
      <c r="V204" s="249">
        <f t="shared" si="19"/>
        <v>726969.8658</v>
      </c>
      <c r="W204" s="249">
        <f t="shared" si="20"/>
        <v>1233241.838</v>
      </c>
      <c r="X204" s="253">
        <f t="shared" si="21"/>
        <v>1.233241838</v>
      </c>
      <c r="Y204" s="323">
        <f t="shared" si="22"/>
        <v>1233241.838</v>
      </c>
      <c r="Z204" s="253">
        <f t="shared" si="23"/>
        <v>1.233241838</v>
      </c>
      <c r="AA204" s="309"/>
      <c r="AB204" s="294"/>
      <c r="AC204" s="294"/>
      <c r="AD204" s="294"/>
      <c r="AE204" s="294"/>
      <c r="AF204" s="294"/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4"/>
    </row>
    <row r="205" ht="19.5" customHeight="1">
      <c r="A205" s="271" t="s">
        <v>295</v>
      </c>
      <c r="B205" s="272">
        <v>101.940002</v>
      </c>
      <c r="C205" s="273">
        <v>114.080002</v>
      </c>
      <c r="D205" s="273">
        <v>100.480003</v>
      </c>
      <c r="E205" s="273">
        <v>113.330002</v>
      </c>
      <c r="F205" s="273">
        <v>106.24749</v>
      </c>
      <c r="G205" s="273">
        <v>7.406272E8</v>
      </c>
      <c r="H205" s="278" t="s">
        <v>295</v>
      </c>
      <c r="I205" s="273">
        <v>8.16125</v>
      </c>
      <c r="J205" s="273">
        <v>10.19875</v>
      </c>
      <c r="K205" s="273">
        <v>7.93375</v>
      </c>
      <c r="L205" s="273">
        <v>10.0675</v>
      </c>
      <c r="M205" s="273">
        <v>9.956113</v>
      </c>
      <c r="N205" s="273">
        <v>3.188688E8</v>
      </c>
      <c r="O205" s="273"/>
      <c r="P205" s="249">
        <f t="shared" si="25"/>
        <v>596910.9089</v>
      </c>
      <c r="Q205" s="249">
        <f t="shared" si="130"/>
        <v>328059.3195</v>
      </c>
      <c r="R205" s="249">
        <f t="shared" si="131"/>
        <v>329506.5641</v>
      </c>
      <c r="S205" s="249">
        <f t="shared" si="28"/>
        <v>0</v>
      </c>
      <c r="T205" s="277"/>
      <c r="U205" s="249">
        <f t="shared" si="18"/>
        <v>734163.9377</v>
      </c>
      <c r="V205" s="249">
        <f t="shared" si="19"/>
        <v>734163.9377</v>
      </c>
      <c r="W205" s="249">
        <f t="shared" si="20"/>
        <v>1254476.792</v>
      </c>
      <c r="X205" s="253">
        <f t="shared" si="21"/>
        <v>1.254476792</v>
      </c>
      <c r="Y205" s="323">
        <f t="shared" si="22"/>
        <v>1254476.792</v>
      </c>
      <c r="Z205" s="253">
        <f t="shared" si="23"/>
        <v>1.254476792</v>
      </c>
      <c r="AA205" s="309"/>
      <c r="AB205" s="294"/>
      <c r="AC205" s="294"/>
      <c r="AD205" s="294"/>
      <c r="AE205" s="294"/>
      <c r="AF205" s="294"/>
      <c r="AG205" s="294"/>
      <c r="AH205" s="294"/>
      <c r="AI205" s="294"/>
      <c r="AJ205" s="294"/>
      <c r="AK205" s="294"/>
      <c r="AL205" s="294"/>
      <c r="AM205" s="294"/>
      <c r="AN205" s="294"/>
      <c r="AO205" s="294"/>
      <c r="AP205" s="294"/>
      <c r="AQ205" s="294"/>
      <c r="AR205" s="294"/>
      <c r="AS205" s="294"/>
      <c r="AT205" s="294"/>
    </row>
    <row r="206" ht="19.5" customHeight="1">
      <c r="A206" s="271" t="s">
        <v>296</v>
      </c>
      <c r="B206" s="272">
        <v>113.629997</v>
      </c>
      <c r="C206" s="273">
        <v>115.470001</v>
      </c>
      <c r="D206" s="273">
        <v>109.480003</v>
      </c>
      <c r="E206" s="273">
        <v>114.019997</v>
      </c>
      <c r="F206" s="273">
        <v>106.894386</v>
      </c>
      <c r="G206" s="273">
        <v>5.434133E8</v>
      </c>
      <c r="H206" s="278" t="s">
        <v>296</v>
      </c>
      <c r="I206" s="273">
        <v>10.12125</v>
      </c>
      <c r="J206" s="273">
        <v>10.4425</v>
      </c>
      <c r="K206" s="273">
        <v>9.38375</v>
      </c>
      <c r="L206" s="273">
        <v>10.16375</v>
      </c>
      <c r="M206" s="273">
        <v>10.051297</v>
      </c>
      <c r="N206" s="273">
        <v>1.950984E8</v>
      </c>
      <c r="O206" s="273"/>
      <c r="P206" s="249">
        <f t="shared" si="25"/>
        <v>650376.2554</v>
      </c>
      <c r="Q206" s="249">
        <f t="shared" si="130"/>
        <v>388016.5924</v>
      </c>
      <c r="R206" s="249">
        <f t="shared" si="131"/>
        <v>329506.5641</v>
      </c>
      <c r="S206" s="249">
        <f t="shared" si="28"/>
        <v>0</v>
      </c>
      <c r="T206" s="277"/>
      <c r="U206" s="249">
        <f t="shared" si="18"/>
        <v>771589.6803</v>
      </c>
      <c r="V206" s="249">
        <f t="shared" si="19"/>
        <v>771589.6803</v>
      </c>
      <c r="W206" s="249">
        <f t="shared" si="20"/>
        <v>1367899.412</v>
      </c>
      <c r="X206" s="253">
        <f t="shared" si="21"/>
        <v>1.367899412</v>
      </c>
      <c r="Y206" s="323">
        <f t="shared" si="22"/>
        <v>1367899.412</v>
      </c>
      <c r="Z206" s="253">
        <f t="shared" si="23"/>
        <v>1.367899412</v>
      </c>
      <c r="AA206" s="309"/>
      <c r="AB206" s="294"/>
      <c r="AC206" s="294"/>
      <c r="AD206" s="294"/>
      <c r="AE206" s="294"/>
      <c r="AF206" s="294"/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</row>
    <row r="207" ht="19.5" customHeight="1">
      <c r="A207" s="271" t="s">
        <v>297</v>
      </c>
      <c r="B207" s="326">
        <v>114.480003</v>
      </c>
      <c r="C207" s="327">
        <v>115.75</v>
      </c>
      <c r="D207" s="327">
        <v>109.379997</v>
      </c>
      <c r="E207" s="327">
        <v>111.860001</v>
      </c>
      <c r="F207" s="327">
        <v>104.86937</v>
      </c>
      <c r="G207" s="327">
        <v>7.574975E8</v>
      </c>
      <c r="H207" s="329" t="s">
        <v>297</v>
      </c>
      <c r="I207" s="327">
        <v>10.24125</v>
      </c>
      <c r="J207" s="327">
        <v>10.47125</v>
      </c>
      <c r="K207" s="327">
        <v>9.33</v>
      </c>
      <c r="L207" s="327">
        <v>9.795</v>
      </c>
      <c r="M207" s="327">
        <v>9.686628</v>
      </c>
      <c r="N207" s="327">
        <v>2.490936E8</v>
      </c>
      <c r="O207" s="327"/>
      <c r="P207" s="249">
        <f t="shared" si="25"/>
        <v>649782.1604</v>
      </c>
      <c r="Q207" s="249">
        <f t="shared" si="130"/>
        <v>385794.0383</v>
      </c>
      <c r="R207" s="249">
        <f t="shared" si="131"/>
        <v>329506.5641</v>
      </c>
      <c r="S207" s="249">
        <f t="shared" si="28"/>
        <v>0</v>
      </c>
      <c r="T207" s="328">
        <f>(P207-P195)/P195</f>
        <v>0.09467573248</v>
      </c>
      <c r="U207" s="249">
        <f t="shared" si="18"/>
        <v>771173.8138</v>
      </c>
      <c r="V207" s="249">
        <f t="shared" si="19"/>
        <v>771173.8138</v>
      </c>
      <c r="W207" s="249">
        <f t="shared" si="20"/>
        <v>1365082.763</v>
      </c>
      <c r="X207" s="253">
        <f t="shared" si="21"/>
        <v>1.365082763</v>
      </c>
      <c r="Y207" s="323">
        <f t="shared" si="22"/>
        <v>1365082.763</v>
      </c>
      <c r="Z207" s="253">
        <f t="shared" si="23"/>
        <v>1.365082763</v>
      </c>
      <c r="AA207" s="309"/>
      <c r="AB207" s="294"/>
      <c r="AC207" s="294"/>
      <c r="AD207" s="294"/>
      <c r="AE207" s="294"/>
      <c r="AF207" s="294"/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</row>
    <row r="208" ht="19.5" customHeight="1">
      <c r="A208" s="271" t="s">
        <v>298</v>
      </c>
      <c r="B208" s="272">
        <v>109.449997</v>
      </c>
      <c r="C208" s="273">
        <v>110.18</v>
      </c>
      <c r="D208" s="273">
        <v>97.25</v>
      </c>
      <c r="E208" s="273">
        <v>104.129997</v>
      </c>
      <c r="F208" s="273">
        <v>97.920593</v>
      </c>
      <c r="G208" s="273">
        <v>1.0773082E9</v>
      </c>
      <c r="H208" s="278" t="s">
        <v>298</v>
      </c>
      <c r="I208" s="273">
        <v>9.3575</v>
      </c>
      <c r="J208" s="273">
        <v>9.4925</v>
      </c>
      <c r="K208" s="273">
        <v>7.35</v>
      </c>
      <c r="L208" s="273">
        <v>8.415</v>
      </c>
      <c r="M208" s="273">
        <v>8.32685</v>
      </c>
      <c r="N208" s="273">
        <v>3.941464E8</v>
      </c>
      <c r="O208" s="273"/>
      <c r="P208" s="249">
        <f t="shared" si="25"/>
        <v>577722.7723</v>
      </c>
      <c r="Q208" s="249">
        <f>((Q207+R207)/2)*K208/K207</f>
        <v>281750.2373</v>
      </c>
      <c r="R208" s="249">
        <f>(Q207+R207)/2</f>
        <v>357650.3012</v>
      </c>
      <c r="S208" s="249">
        <f t="shared" si="28"/>
        <v>0</v>
      </c>
      <c r="T208" s="277"/>
      <c r="U208" s="249">
        <f t="shared" si="18"/>
        <v>747750.2297</v>
      </c>
      <c r="V208" s="249">
        <f t="shared" si="19"/>
        <v>747750.2297</v>
      </c>
      <c r="W208" s="249">
        <f t="shared" si="20"/>
        <v>1217123.311</v>
      </c>
      <c r="X208" s="253">
        <f t="shared" si="21"/>
        <v>1.217123311</v>
      </c>
      <c r="Y208" s="323">
        <f t="shared" si="22"/>
        <v>1217123.311</v>
      </c>
      <c r="Z208" s="253">
        <f t="shared" si="23"/>
        <v>1.217123311</v>
      </c>
      <c r="AA208" s="309"/>
      <c r="AB208" s="294"/>
      <c r="AC208" s="294"/>
      <c r="AD208" s="294"/>
      <c r="AE208" s="294"/>
      <c r="AF208" s="294"/>
      <c r="AG208" s="294"/>
      <c r="AH208" s="294"/>
      <c r="AI208" s="294"/>
      <c r="AJ208" s="294"/>
      <c r="AK208" s="294"/>
      <c r="AL208" s="294"/>
      <c r="AM208" s="294"/>
      <c r="AN208" s="294"/>
      <c r="AO208" s="294"/>
      <c r="AP208" s="294"/>
      <c r="AQ208" s="294"/>
      <c r="AR208" s="294"/>
      <c r="AS208" s="294"/>
      <c r="AT208" s="294"/>
    </row>
    <row r="209" ht="19.5" customHeight="1">
      <c r="A209" s="271" t="s">
        <v>299</v>
      </c>
      <c r="B209" s="272">
        <v>103.629997</v>
      </c>
      <c r="C209" s="273">
        <v>104.800003</v>
      </c>
      <c r="D209" s="273">
        <v>94.839996</v>
      </c>
      <c r="E209" s="273">
        <v>102.5</v>
      </c>
      <c r="F209" s="273">
        <v>96.387787</v>
      </c>
      <c r="G209" s="273">
        <v>9.422596E8</v>
      </c>
      <c r="H209" s="278" t="s">
        <v>299</v>
      </c>
      <c r="I209" s="273">
        <v>8.32875</v>
      </c>
      <c r="J209" s="273">
        <v>8.5225</v>
      </c>
      <c r="K209" s="273">
        <v>6.95375</v>
      </c>
      <c r="L209" s="273">
        <v>8.11</v>
      </c>
      <c r="M209" s="273">
        <v>8.025043</v>
      </c>
      <c r="N209" s="273">
        <v>4.445416E8</v>
      </c>
      <c r="O209" s="273"/>
      <c r="P209" s="249">
        <f t="shared" si="25"/>
        <v>563405.9168</v>
      </c>
      <c r="Q209" s="249">
        <f t="shared" ref="Q209:Q219" si="132">Q208*K209/K208</f>
        <v>266560.6411</v>
      </c>
      <c r="R209" s="249">
        <f t="shared" ref="R209:R219" si="133">R208</f>
        <v>357650.3012</v>
      </c>
      <c r="S209" s="249">
        <f t="shared" si="28"/>
        <v>0</v>
      </c>
      <c r="T209" s="277"/>
      <c r="U209" s="249">
        <f t="shared" si="18"/>
        <v>737728.4309</v>
      </c>
      <c r="V209" s="249">
        <f t="shared" si="19"/>
        <v>737728.4309</v>
      </c>
      <c r="W209" s="249">
        <f t="shared" si="20"/>
        <v>1187616.859</v>
      </c>
      <c r="X209" s="253">
        <f t="shared" si="21"/>
        <v>1.187616859</v>
      </c>
      <c r="Y209" s="323">
        <f t="shared" si="22"/>
        <v>1187616.859</v>
      </c>
      <c r="Z209" s="253">
        <f t="shared" si="23"/>
        <v>1.187616859</v>
      </c>
      <c r="AA209" s="309"/>
      <c r="AB209" s="294"/>
      <c r="AC209" s="294"/>
      <c r="AD209" s="294"/>
      <c r="AE209" s="294"/>
      <c r="AF209" s="294"/>
      <c r="AG209" s="294"/>
      <c r="AH209" s="294"/>
      <c r="AI209" s="294"/>
      <c r="AJ209" s="294"/>
      <c r="AK209" s="294"/>
      <c r="AL209" s="294"/>
      <c r="AM209" s="294"/>
      <c r="AN209" s="294"/>
      <c r="AO209" s="294"/>
      <c r="AP209" s="294"/>
      <c r="AQ209" s="294"/>
      <c r="AR209" s="294"/>
      <c r="AS209" s="294"/>
      <c r="AT209" s="294"/>
    </row>
    <row r="210" ht="19.5" customHeight="1">
      <c r="A210" s="271" t="s">
        <v>300</v>
      </c>
      <c r="B210" s="272">
        <v>103.480003</v>
      </c>
      <c r="C210" s="273">
        <v>110.040001</v>
      </c>
      <c r="D210" s="273">
        <v>103.160004</v>
      </c>
      <c r="E210" s="273">
        <v>109.199997</v>
      </c>
      <c r="F210" s="273">
        <v>102.688255</v>
      </c>
      <c r="G210" s="273">
        <v>6.016051E8</v>
      </c>
      <c r="H210" s="278" t="s">
        <v>300</v>
      </c>
      <c r="I210" s="273">
        <v>8.25625</v>
      </c>
      <c r="J210" s="273">
        <v>9.3625</v>
      </c>
      <c r="K210" s="273">
        <v>8.215</v>
      </c>
      <c r="L210" s="273">
        <v>9.225</v>
      </c>
      <c r="M210" s="273">
        <v>9.128366</v>
      </c>
      <c r="N210" s="273">
        <v>3.035736E8</v>
      </c>
      <c r="O210" s="273"/>
      <c r="P210" s="249">
        <f t="shared" si="25"/>
        <v>612831.7069</v>
      </c>
      <c r="Q210" s="249">
        <f t="shared" si="132"/>
        <v>314908.5985</v>
      </c>
      <c r="R210" s="249">
        <f t="shared" si="133"/>
        <v>357650.3012</v>
      </c>
      <c r="S210" s="249">
        <f t="shared" si="28"/>
        <v>0</v>
      </c>
      <c r="T210" s="277"/>
      <c r="U210" s="249">
        <f t="shared" si="18"/>
        <v>772326.484</v>
      </c>
      <c r="V210" s="249">
        <f t="shared" si="19"/>
        <v>772326.484</v>
      </c>
      <c r="W210" s="249">
        <f t="shared" si="20"/>
        <v>1285390.607</v>
      </c>
      <c r="X210" s="253">
        <f t="shared" si="21"/>
        <v>1.285390607</v>
      </c>
      <c r="Y210" s="323">
        <f t="shared" si="22"/>
        <v>1285390.607</v>
      </c>
      <c r="Z210" s="253">
        <f t="shared" si="23"/>
        <v>1.285390607</v>
      </c>
      <c r="AA210" s="309"/>
      <c r="AB210" s="294"/>
      <c r="AC210" s="294"/>
      <c r="AD210" s="294"/>
      <c r="AE210" s="294"/>
      <c r="AF210" s="294"/>
      <c r="AG210" s="294"/>
      <c r="AH210" s="294"/>
      <c r="AI210" s="294"/>
      <c r="AJ210" s="294"/>
      <c r="AK210" s="294"/>
      <c r="AL210" s="294"/>
      <c r="AM210" s="294"/>
      <c r="AN210" s="294"/>
      <c r="AO210" s="294"/>
      <c r="AP210" s="294"/>
      <c r="AQ210" s="294"/>
      <c r="AR210" s="294"/>
      <c r="AS210" s="294"/>
      <c r="AT210" s="294"/>
    </row>
    <row r="211" ht="19.5" customHeight="1">
      <c r="A211" s="271" t="s">
        <v>301</v>
      </c>
      <c r="B211" s="272">
        <v>108.540001</v>
      </c>
      <c r="C211" s="273">
        <v>111.440002</v>
      </c>
      <c r="D211" s="273">
        <v>104.879997</v>
      </c>
      <c r="E211" s="273">
        <v>105.720001</v>
      </c>
      <c r="F211" s="273">
        <v>99.71067</v>
      </c>
      <c r="G211" s="273">
        <v>5.592538E8</v>
      </c>
      <c r="H211" s="278" t="s">
        <v>301</v>
      </c>
      <c r="I211" s="273">
        <v>9.11</v>
      </c>
      <c r="J211" s="273">
        <v>9.61</v>
      </c>
      <c r="K211" s="273">
        <v>8.48875</v>
      </c>
      <c r="L211" s="273">
        <v>8.62</v>
      </c>
      <c r="M211" s="273">
        <v>8.529703</v>
      </c>
      <c r="N211" s="273">
        <v>2.323536E8</v>
      </c>
      <c r="O211" s="273"/>
      <c r="P211" s="249">
        <f t="shared" si="25"/>
        <v>623049.4871</v>
      </c>
      <c r="Q211" s="249">
        <f t="shared" si="132"/>
        <v>325402.3573</v>
      </c>
      <c r="R211" s="249">
        <f t="shared" si="133"/>
        <v>357650.3012</v>
      </c>
      <c r="S211" s="249">
        <f t="shared" si="28"/>
        <v>0</v>
      </c>
      <c r="T211" s="277"/>
      <c r="U211" s="249">
        <f t="shared" si="18"/>
        <v>779478.9301</v>
      </c>
      <c r="V211" s="249">
        <f t="shared" si="19"/>
        <v>779478.9301</v>
      </c>
      <c r="W211" s="249">
        <f t="shared" si="20"/>
        <v>1306102.146</v>
      </c>
      <c r="X211" s="253">
        <f t="shared" si="21"/>
        <v>1.306102146</v>
      </c>
      <c r="Y211" s="323">
        <f t="shared" si="22"/>
        <v>1306102.146</v>
      </c>
      <c r="Z211" s="253">
        <f t="shared" si="23"/>
        <v>1.306102146</v>
      </c>
      <c r="AA211" s="309"/>
      <c r="AB211" s="294"/>
      <c r="AC211" s="294"/>
      <c r="AD211" s="294"/>
      <c r="AE211" s="294"/>
      <c r="AF211" s="294"/>
      <c r="AG211" s="294"/>
      <c r="AH211" s="294"/>
      <c r="AI211" s="294"/>
      <c r="AJ211" s="294"/>
      <c r="AK211" s="294"/>
      <c r="AL211" s="294"/>
      <c r="AM211" s="294"/>
      <c r="AN211" s="294"/>
      <c r="AO211" s="294"/>
      <c r="AP211" s="294"/>
      <c r="AQ211" s="294"/>
      <c r="AR211" s="294"/>
      <c r="AS211" s="294"/>
      <c r="AT211" s="294"/>
    </row>
    <row r="212" ht="19.5" customHeight="1">
      <c r="A212" s="271" t="s">
        <v>302</v>
      </c>
      <c r="B212" s="272">
        <v>105.989998</v>
      </c>
      <c r="C212" s="273">
        <v>110.510002</v>
      </c>
      <c r="D212" s="273">
        <v>104.400002</v>
      </c>
      <c r="E212" s="273">
        <v>110.339996</v>
      </c>
      <c r="F212" s="273">
        <v>104.068062</v>
      </c>
      <c r="G212" s="273">
        <v>5.364827E8</v>
      </c>
      <c r="H212" s="278" t="s">
        <v>302</v>
      </c>
      <c r="I212" s="273">
        <v>8.65375</v>
      </c>
      <c r="J212" s="273">
        <v>9.39375</v>
      </c>
      <c r="K212" s="273">
        <v>8.4025</v>
      </c>
      <c r="L212" s="273">
        <v>9.3675</v>
      </c>
      <c r="M212" s="273">
        <v>9.269373</v>
      </c>
      <c r="N212" s="273">
        <v>1.860816E8</v>
      </c>
      <c r="O212" s="273"/>
      <c r="P212" s="249">
        <f t="shared" si="25"/>
        <v>620198.0317</v>
      </c>
      <c r="Q212" s="249">
        <f t="shared" si="132"/>
        <v>322096.1046</v>
      </c>
      <c r="R212" s="249">
        <f t="shared" si="133"/>
        <v>357650.3012</v>
      </c>
      <c r="S212" s="249">
        <f t="shared" si="28"/>
        <v>0</v>
      </c>
      <c r="T212" s="277"/>
      <c r="U212" s="249">
        <f t="shared" si="18"/>
        <v>777482.9113</v>
      </c>
      <c r="V212" s="249">
        <f t="shared" si="19"/>
        <v>777482.9113</v>
      </c>
      <c r="W212" s="249">
        <f t="shared" si="20"/>
        <v>1299944.437</v>
      </c>
      <c r="X212" s="253">
        <f t="shared" si="21"/>
        <v>1.299944437</v>
      </c>
      <c r="Y212" s="323">
        <f t="shared" si="22"/>
        <v>1299944.437</v>
      </c>
      <c r="Z212" s="253">
        <f t="shared" si="23"/>
        <v>1.299944437</v>
      </c>
      <c r="AA212" s="309"/>
      <c r="AB212" s="294"/>
      <c r="AC212" s="294"/>
      <c r="AD212" s="294"/>
      <c r="AE212" s="294"/>
      <c r="AF212" s="294"/>
      <c r="AG212" s="294"/>
      <c r="AH212" s="294"/>
      <c r="AI212" s="294"/>
      <c r="AJ212" s="294"/>
      <c r="AK212" s="294"/>
      <c r="AL212" s="294"/>
      <c r="AM212" s="294"/>
      <c r="AN212" s="294"/>
      <c r="AO212" s="294"/>
      <c r="AP212" s="294"/>
      <c r="AQ212" s="294"/>
      <c r="AR212" s="294"/>
      <c r="AS212" s="294"/>
      <c r="AT212" s="294"/>
    </row>
    <row r="213" ht="19.5" customHeight="1">
      <c r="A213" s="271" t="s">
        <v>303</v>
      </c>
      <c r="B213" s="272">
        <v>110.0</v>
      </c>
      <c r="C213" s="273">
        <v>110.75</v>
      </c>
      <c r="D213" s="273">
        <v>101.75</v>
      </c>
      <c r="E213" s="273">
        <v>107.540001</v>
      </c>
      <c r="F213" s="273">
        <v>101.427223</v>
      </c>
      <c r="G213" s="273">
        <v>5.779263E8</v>
      </c>
      <c r="H213" s="278" t="s">
        <v>303</v>
      </c>
      <c r="I213" s="273">
        <v>9.30375</v>
      </c>
      <c r="J213" s="273">
        <v>9.43125</v>
      </c>
      <c r="K213" s="273">
        <v>7.9725</v>
      </c>
      <c r="L213" s="273">
        <v>8.895</v>
      </c>
      <c r="M213" s="273">
        <v>8.801822</v>
      </c>
      <c r="N213" s="273">
        <v>2.15028E8</v>
      </c>
      <c r="O213" s="273"/>
      <c r="P213" s="249">
        <f t="shared" si="25"/>
        <v>604455.4455</v>
      </c>
      <c r="Q213" s="249">
        <f t="shared" si="132"/>
        <v>305612.7573</v>
      </c>
      <c r="R213" s="249">
        <f t="shared" si="133"/>
        <v>357650.3012</v>
      </c>
      <c r="S213" s="249">
        <f t="shared" si="28"/>
        <v>0</v>
      </c>
      <c r="T213" s="277"/>
      <c r="U213" s="249">
        <f t="shared" si="18"/>
        <v>766463.101</v>
      </c>
      <c r="V213" s="249">
        <f t="shared" si="19"/>
        <v>766463.101</v>
      </c>
      <c r="W213" s="249">
        <f t="shared" si="20"/>
        <v>1267718.504</v>
      </c>
      <c r="X213" s="253">
        <f t="shared" si="21"/>
        <v>1.267718504</v>
      </c>
      <c r="Y213" s="323">
        <f t="shared" si="22"/>
        <v>1267718.504</v>
      </c>
      <c r="Z213" s="253">
        <f t="shared" si="23"/>
        <v>1.267718504</v>
      </c>
      <c r="AA213" s="309"/>
      <c r="AB213" s="294"/>
      <c r="AC213" s="294"/>
      <c r="AD213" s="294"/>
      <c r="AE213" s="294"/>
      <c r="AF213" s="294"/>
      <c r="AG213" s="294"/>
      <c r="AH213" s="294"/>
      <c r="AI213" s="294"/>
      <c r="AJ213" s="294"/>
      <c r="AK213" s="294"/>
      <c r="AL213" s="294"/>
      <c r="AM213" s="294"/>
      <c r="AN213" s="294"/>
      <c r="AO213" s="294"/>
      <c r="AP213" s="294"/>
      <c r="AQ213" s="294"/>
      <c r="AR213" s="294"/>
      <c r="AS213" s="294"/>
      <c r="AT213" s="294"/>
    </row>
    <row r="214" ht="19.5" customHeight="1">
      <c r="A214" s="271" t="s">
        <v>304</v>
      </c>
      <c r="B214" s="272">
        <v>107.489998</v>
      </c>
      <c r="C214" s="273">
        <v>115.540001</v>
      </c>
      <c r="D214" s="273">
        <v>106.57</v>
      </c>
      <c r="E214" s="273">
        <v>115.230003</v>
      </c>
      <c r="F214" s="273">
        <v>108.969566</v>
      </c>
      <c r="G214" s="273">
        <v>4.210726E8</v>
      </c>
      <c r="H214" s="278" t="s">
        <v>304</v>
      </c>
      <c r="I214" s="273">
        <v>8.8925</v>
      </c>
      <c r="J214" s="273">
        <v>10.24875</v>
      </c>
      <c r="K214" s="273">
        <v>8.735</v>
      </c>
      <c r="L214" s="273">
        <v>10.19375</v>
      </c>
      <c r="M214" s="273">
        <v>10.092622</v>
      </c>
      <c r="N214" s="273">
        <v>1.512384E8</v>
      </c>
      <c r="O214" s="273"/>
      <c r="P214" s="249">
        <f t="shared" si="25"/>
        <v>633089.1089</v>
      </c>
      <c r="Q214" s="249">
        <f t="shared" si="132"/>
        <v>334841.9486</v>
      </c>
      <c r="R214" s="249">
        <f t="shared" si="133"/>
        <v>357650.3012</v>
      </c>
      <c r="S214" s="249">
        <f t="shared" si="28"/>
        <v>0</v>
      </c>
      <c r="T214" s="277"/>
      <c r="U214" s="249">
        <f t="shared" si="18"/>
        <v>786506.6654</v>
      </c>
      <c r="V214" s="249">
        <f t="shared" si="19"/>
        <v>786506.6654</v>
      </c>
      <c r="W214" s="249">
        <f t="shared" si="20"/>
        <v>1325581.359</v>
      </c>
      <c r="X214" s="253">
        <f t="shared" si="21"/>
        <v>1.325581359</v>
      </c>
      <c r="Y214" s="323">
        <f t="shared" si="22"/>
        <v>1325581.359</v>
      </c>
      <c r="Z214" s="253">
        <f t="shared" si="23"/>
        <v>1.325581359</v>
      </c>
      <c r="AA214" s="309"/>
      <c r="AB214" s="294"/>
      <c r="AC214" s="294"/>
      <c r="AD214" s="294"/>
      <c r="AE214" s="294"/>
      <c r="AF214" s="294"/>
      <c r="AG214" s="294"/>
      <c r="AH214" s="294"/>
      <c r="AI214" s="294"/>
      <c r="AJ214" s="294"/>
      <c r="AK214" s="294"/>
      <c r="AL214" s="294"/>
      <c r="AM214" s="294"/>
      <c r="AN214" s="294"/>
      <c r="AO214" s="294"/>
      <c r="AP214" s="294"/>
      <c r="AQ214" s="294"/>
      <c r="AR214" s="294"/>
      <c r="AS214" s="294"/>
      <c r="AT214" s="294"/>
    </row>
    <row r="215" ht="19.5" customHeight="1">
      <c r="A215" s="271" t="s">
        <v>305</v>
      </c>
      <c r="B215" s="272">
        <v>115.309998</v>
      </c>
      <c r="C215" s="273">
        <v>118.010002</v>
      </c>
      <c r="D215" s="273">
        <v>114.220001</v>
      </c>
      <c r="E215" s="273">
        <v>116.440002</v>
      </c>
      <c r="F215" s="273">
        <v>110.113861</v>
      </c>
      <c r="G215" s="273">
        <v>3.692699E8</v>
      </c>
      <c r="H215" s="278" t="s">
        <v>305</v>
      </c>
      <c r="I215" s="273">
        <v>10.20875</v>
      </c>
      <c r="J215" s="273">
        <v>10.68125</v>
      </c>
      <c r="K215" s="273">
        <v>10.01375</v>
      </c>
      <c r="L215" s="273">
        <v>10.38875</v>
      </c>
      <c r="M215" s="273">
        <v>10.285686</v>
      </c>
      <c r="N215" s="273">
        <v>1.53288E8</v>
      </c>
      <c r="O215" s="273"/>
      <c r="P215" s="249">
        <f t="shared" si="25"/>
        <v>678534.6594</v>
      </c>
      <c r="Q215" s="249">
        <f t="shared" si="132"/>
        <v>383860.7399</v>
      </c>
      <c r="R215" s="249">
        <f t="shared" si="133"/>
        <v>357650.3012</v>
      </c>
      <c r="S215" s="249">
        <f t="shared" si="28"/>
        <v>0</v>
      </c>
      <c r="T215" s="277"/>
      <c r="U215" s="249">
        <f t="shared" si="18"/>
        <v>818318.5507</v>
      </c>
      <c r="V215" s="249">
        <f t="shared" si="19"/>
        <v>818318.5507</v>
      </c>
      <c r="W215" s="249">
        <f t="shared" si="20"/>
        <v>1420045.7</v>
      </c>
      <c r="X215" s="253">
        <f t="shared" si="21"/>
        <v>1.4200457</v>
      </c>
      <c r="Y215" s="323">
        <f t="shared" si="22"/>
        <v>1420045.7</v>
      </c>
      <c r="Z215" s="253">
        <f t="shared" si="23"/>
        <v>1.4200457</v>
      </c>
      <c r="AA215" s="309"/>
      <c r="AB215" s="294"/>
      <c r="AC215" s="294"/>
      <c r="AD215" s="294"/>
      <c r="AE215" s="294"/>
      <c r="AF215" s="294"/>
      <c r="AG215" s="294"/>
      <c r="AH215" s="294"/>
      <c r="AI215" s="294"/>
      <c r="AJ215" s="294"/>
      <c r="AK215" s="294"/>
      <c r="AL215" s="294"/>
      <c r="AM215" s="294"/>
      <c r="AN215" s="294"/>
      <c r="AO215" s="294"/>
      <c r="AP215" s="294"/>
      <c r="AQ215" s="294"/>
      <c r="AR215" s="294"/>
      <c r="AS215" s="294"/>
      <c r="AT215" s="294"/>
    </row>
    <row r="216" ht="19.5" customHeight="1">
      <c r="A216" s="271" t="s">
        <v>306</v>
      </c>
      <c r="B216" s="272">
        <v>116.480003</v>
      </c>
      <c r="C216" s="273">
        <v>119.220001</v>
      </c>
      <c r="D216" s="273">
        <v>113.629997</v>
      </c>
      <c r="E216" s="273">
        <v>118.720001</v>
      </c>
      <c r="F216" s="273">
        <v>112.269974</v>
      </c>
      <c r="G216" s="273">
        <v>5.407566E8</v>
      </c>
      <c r="H216" s="278" t="s">
        <v>306</v>
      </c>
      <c r="I216" s="273">
        <v>10.4025</v>
      </c>
      <c r="J216" s="273">
        <v>10.92375</v>
      </c>
      <c r="K216" s="273">
        <v>9.885</v>
      </c>
      <c r="L216" s="273">
        <v>10.8175</v>
      </c>
      <c r="M216" s="273">
        <v>10.710185</v>
      </c>
      <c r="N216" s="273">
        <v>2.0234E8</v>
      </c>
      <c r="O216" s="273"/>
      <c r="P216" s="249">
        <f t="shared" si="25"/>
        <v>675029.6851</v>
      </c>
      <c r="Q216" s="249">
        <f t="shared" si="132"/>
        <v>378925.3191</v>
      </c>
      <c r="R216" s="249">
        <f t="shared" si="133"/>
        <v>357650.3012</v>
      </c>
      <c r="S216" s="249">
        <f t="shared" si="28"/>
        <v>0</v>
      </c>
      <c r="T216" s="277"/>
      <c r="U216" s="249">
        <f t="shared" si="18"/>
        <v>815865.0687</v>
      </c>
      <c r="V216" s="249">
        <f t="shared" si="19"/>
        <v>815865.0687</v>
      </c>
      <c r="W216" s="249">
        <f t="shared" si="20"/>
        <v>1411605.305</v>
      </c>
      <c r="X216" s="253">
        <f t="shared" si="21"/>
        <v>1.411605305</v>
      </c>
      <c r="Y216" s="323">
        <f t="shared" si="22"/>
        <v>1411605.305</v>
      </c>
      <c r="Z216" s="253">
        <f t="shared" si="23"/>
        <v>1.411605305</v>
      </c>
      <c r="AA216" s="309"/>
      <c r="AB216" s="294"/>
      <c r="AC216" s="294"/>
      <c r="AD216" s="294"/>
      <c r="AE216" s="294"/>
      <c r="AF216" s="294"/>
      <c r="AG216" s="294"/>
      <c r="AH216" s="294"/>
      <c r="AI216" s="294"/>
      <c r="AJ216" s="294"/>
      <c r="AK216" s="294"/>
      <c r="AL216" s="294"/>
      <c r="AM216" s="294"/>
      <c r="AN216" s="294"/>
      <c r="AO216" s="294"/>
      <c r="AP216" s="294"/>
      <c r="AQ216" s="294"/>
      <c r="AR216" s="294"/>
      <c r="AS216" s="294"/>
      <c r="AT216" s="294"/>
    </row>
    <row r="217" ht="19.5" customHeight="1">
      <c r="A217" s="271" t="s">
        <v>307</v>
      </c>
      <c r="B217" s="272">
        <v>118.57</v>
      </c>
      <c r="C217" s="273">
        <v>119.660004</v>
      </c>
      <c r="D217" s="273">
        <v>115.940002</v>
      </c>
      <c r="E217" s="273">
        <v>116.989998</v>
      </c>
      <c r="F217" s="273">
        <v>110.911156</v>
      </c>
      <c r="G217" s="273">
        <v>4.069418E8</v>
      </c>
      <c r="H217" s="278" t="s">
        <v>307</v>
      </c>
      <c r="I217" s="273">
        <v>10.7875</v>
      </c>
      <c r="J217" s="273">
        <v>10.98</v>
      </c>
      <c r="K217" s="273">
        <v>10.31625</v>
      </c>
      <c r="L217" s="273">
        <v>10.48625</v>
      </c>
      <c r="M217" s="273">
        <v>10.382219</v>
      </c>
      <c r="N217" s="273">
        <v>1.57292E8</v>
      </c>
      <c r="O217" s="273"/>
      <c r="P217" s="249">
        <f t="shared" si="25"/>
        <v>688752.4871</v>
      </c>
      <c r="Q217" s="249">
        <f t="shared" si="132"/>
        <v>395456.583</v>
      </c>
      <c r="R217" s="249">
        <f t="shared" si="133"/>
        <v>357650.3012</v>
      </c>
      <c r="S217" s="249">
        <f t="shared" si="28"/>
        <v>0</v>
      </c>
      <c r="T217" s="277"/>
      <c r="U217" s="249">
        <f t="shared" si="18"/>
        <v>825471.0301</v>
      </c>
      <c r="V217" s="249">
        <f t="shared" si="19"/>
        <v>825471.0301</v>
      </c>
      <c r="W217" s="249">
        <f t="shared" si="20"/>
        <v>1441859.371</v>
      </c>
      <c r="X217" s="253">
        <f t="shared" si="21"/>
        <v>1.441859371</v>
      </c>
      <c r="Y217" s="323">
        <f t="shared" si="22"/>
        <v>1441859.371</v>
      </c>
      <c r="Z217" s="253">
        <f t="shared" si="23"/>
        <v>1.441859371</v>
      </c>
      <c r="AA217" s="309"/>
      <c r="AB217" s="294"/>
      <c r="AC217" s="294"/>
      <c r="AD217" s="294"/>
      <c r="AE217" s="294"/>
      <c r="AF217" s="294"/>
      <c r="AG217" s="294"/>
      <c r="AH217" s="294"/>
      <c r="AI217" s="294"/>
      <c r="AJ217" s="294"/>
      <c r="AK217" s="294"/>
      <c r="AL217" s="294"/>
      <c r="AM217" s="294"/>
      <c r="AN217" s="294"/>
      <c r="AO217" s="294"/>
      <c r="AP217" s="294"/>
      <c r="AQ217" s="294"/>
      <c r="AR217" s="294"/>
      <c r="AS217" s="294"/>
      <c r="AT217" s="294"/>
    </row>
    <row r="218" ht="19.5" customHeight="1">
      <c r="A218" s="271" t="s">
        <v>308</v>
      </c>
      <c r="B218" s="272">
        <v>117.190002</v>
      </c>
      <c r="C218" s="273">
        <v>119.510002</v>
      </c>
      <c r="D218" s="273">
        <v>113.449997</v>
      </c>
      <c r="E218" s="273">
        <v>117.5</v>
      </c>
      <c r="F218" s="273">
        <v>111.394638</v>
      </c>
      <c r="G218" s="273">
        <v>5.981188E8</v>
      </c>
      <c r="H218" s="278" t="s">
        <v>308</v>
      </c>
      <c r="I218" s="273">
        <v>10.525</v>
      </c>
      <c r="J218" s="273">
        <v>10.91625</v>
      </c>
      <c r="K218" s="273">
        <v>9.86</v>
      </c>
      <c r="L218" s="273">
        <v>10.54625</v>
      </c>
      <c r="M218" s="273">
        <v>10.441625</v>
      </c>
      <c r="N218" s="273">
        <v>1.861656E8</v>
      </c>
      <c r="O218" s="273"/>
      <c r="P218" s="249">
        <f t="shared" si="25"/>
        <v>673960.3782</v>
      </c>
      <c r="Q218" s="249">
        <f t="shared" si="132"/>
        <v>377966.9849</v>
      </c>
      <c r="R218" s="249">
        <f t="shared" si="133"/>
        <v>357650.3012</v>
      </c>
      <c r="S218" s="249">
        <f t="shared" si="28"/>
        <v>0</v>
      </c>
      <c r="T218" s="277"/>
      <c r="U218" s="249">
        <f t="shared" si="18"/>
        <v>815116.5539</v>
      </c>
      <c r="V218" s="249">
        <f t="shared" si="19"/>
        <v>815116.5539</v>
      </c>
      <c r="W218" s="249">
        <f t="shared" si="20"/>
        <v>1409577.664</v>
      </c>
      <c r="X218" s="253">
        <f t="shared" si="21"/>
        <v>1.409577664</v>
      </c>
      <c r="Y218" s="323">
        <f t="shared" si="22"/>
        <v>1409577.664</v>
      </c>
      <c r="Z218" s="253">
        <f t="shared" si="23"/>
        <v>1.409577664</v>
      </c>
      <c r="AA218" s="309"/>
      <c r="AB218" s="294"/>
      <c r="AC218" s="294"/>
      <c r="AD218" s="294"/>
      <c r="AE218" s="294"/>
      <c r="AF218" s="294"/>
      <c r="AG218" s="294"/>
      <c r="AH218" s="294"/>
      <c r="AI218" s="294"/>
      <c r="AJ218" s="294"/>
      <c r="AK218" s="294"/>
      <c r="AL218" s="294"/>
      <c r="AM218" s="294"/>
      <c r="AN218" s="294"/>
      <c r="AO218" s="294"/>
      <c r="AP218" s="294"/>
      <c r="AQ218" s="294"/>
      <c r="AR218" s="294"/>
      <c r="AS218" s="294"/>
      <c r="AT218" s="294"/>
    </row>
    <row r="219" ht="19.5" customHeight="1">
      <c r="A219" s="271" t="s">
        <v>309</v>
      </c>
      <c r="B219" s="326">
        <v>117.459999</v>
      </c>
      <c r="C219" s="327">
        <v>121.519997</v>
      </c>
      <c r="D219" s="327">
        <v>115.220001</v>
      </c>
      <c r="E219" s="327">
        <v>118.480003</v>
      </c>
      <c r="F219" s="327">
        <v>112.323723</v>
      </c>
      <c r="G219" s="327">
        <v>4.984143E8</v>
      </c>
      <c r="H219" s="329" t="s">
        <v>309</v>
      </c>
      <c r="I219" s="327">
        <v>10.54625</v>
      </c>
      <c r="J219" s="327">
        <v>11.31875</v>
      </c>
      <c r="K219" s="327">
        <v>10.14125</v>
      </c>
      <c r="L219" s="327">
        <v>10.765</v>
      </c>
      <c r="M219" s="327">
        <v>10.658204</v>
      </c>
      <c r="N219" s="327">
        <v>1.538632E8</v>
      </c>
      <c r="O219" s="327"/>
      <c r="P219" s="249">
        <f t="shared" si="25"/>
        <v>684475.2535</v>
      </c>
      <c r="Q219" s="249">
        <f t="shared" si="132"/>
        <v>388748.244</v>
      </c>
      <c r="R219" s="249">
        <f t="shared" si="133"/>
        <v>357650.3012</v>
      </c>
      <c r="S219" s="249">
        <f t="shared" si="28"/>
        <v>0</v>
      </c>
      <c r="T219" s="328">
        <f>(P219-P207)/P207</f>
        <v>0.05339188298</v>
      </c>
      <c r="U219" s="249">
        <f t="shared" si="18"/>
        <v>822476.9665</v>
      </c>
      <c r="V219" s="249">
        <f t="shared" si="19"/>
        <v>822476.9665</v>
      </c>
      <c r="W219" s="249">
        <f t="shared" si="20"/>
        <v>1430873.799</v>
      </c>
      <c r="X219" s="253">
        <f t="shared" si="21"/>
        <v>1.430873799</v>
      </c>
      <c r="Y219" s="323">
        <f t="shared" si="22"/>
        <v>1430873.799</v>
      </c>
      <c r="Z219" s="253">
        <f t="shared" si="23"/>
        <v>1.430873799</v>
      </c>
      <c r="AA219" s="309"/>
      <c r="AB219" s="294"/>
      <c r="AC219" s="294"/>
      <c r="AD219" s="294"/>
      <c r="AE219" s="294"/>
      <c r="AF219" s="294"/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4"/>
    </row>
    <row r="220" ht="19.5" customHeight="1">
      <c r="A220" s="271" t="s">
        <v>310</v>
      </c>
      <c r="B220" s="272">
        <v>119.269997</v>
      </c>
      <c r="C220" s="273">
        <v>125.919998</v>
      </c>
      <c r="D220" s="273">
        <v>118.889999</v>
      </c>
      <c r="E220" s="273">
        <v>124.57</v>
      </c>
      <c r="F220" s="273">
        <v>118.446533</v>
      </c>
      <c r="G220" s="273">
        <v>3.662546E8</v>
      </c>
      <c r="H220" s="278" t="s">
        <v>310</v>
      </c>
      <c r="I220" s="273">
        <v>10.90875</v>
      </c>
      <c r="J220" s="273">
        <v>12.12875</v>
      </c>
      <c r="K220" s="273">
        <v>10.83375</v>
      </c>
      <c r="L220" s="273">
        <v>11.87125</v>
      </c>
      <c r="M220" s="273">
        <v>11.761251</v>
      </c>
      <c r="N220" s="273">
        <v>1.295288E8</v>
      </c>
      <c r="O220" s="273"/>
      <c r="P220" s="249">
        <f t="shared" si="25"/>
        <v>706277.2218</v>
      </c>
      <c r="Q220" s="249">
        <f>((Q219+R219)/2)*K220/K219</f>
        <v>398683.3595</v>
      </c>
      <c r="R220" s="249">
        <f>(Q219+R219)/2</f>
        <v>373199.2726</v>
      </c>
      <c r="S220" s="249">
        <f t="shared" si="28"/>
        <v>0</v>
      </c>
      <c r="T220" s="277"/>
      <c r="U220" s="249">
        <f t="shared" si="18"/>
        <v>852665.3569</v>
      </c>
      <c r="V220" s="249">
        <f t="shared" si="19"/>
        <v>852665.3569</v>
      </c>
      <c r="W220" s="249">
        <f t="shared" si="20"/>
        <v>1478159.854</v>
      </c>
      <c r="X220" s="253">
        <f t="shared" si="21"/>
        <v>1.478159854</v>
      </c>
      <c r="Y220" s="323">
        <f t="shared" si="22"/>
        <v>1478159.854</v>
      </c>
      <c r="Z220" s="253">
        <f t="shared" si="23"/>
        <v>1.478159854</v>
      </c>
      <c r="AA220" s="309"/>
      <c r="AB220" s="294"/>
      <c r="AC220" s="294"/>
      <c r="AD220" s="294"/>
      <c r="AE220" s="294"/>
      <c r="AF220" s="294"/>
      <c r="AG220" s="294"/>
      <c r="AH220" s="294"/>
      <c r="AI220" s="294"/>
      <c r="AJ220" s="294"/>
      <c r="AK220" s="294"/>
      <c r="AL220" s="294"/>
      <c r="AM220" s="294"/>
      <c r="AN220" s="294"/>
      <c r="AO220" s="294"/>
      <c r="AP220" s="294"/>
      <c r="AQ220" s="294"/>
      <c r="AR220" s="294"/>
      <c r="AS220" s="294"/>
      <c r="AT220" s="294"/>
    </row>
    <row r="221" ht="19.5" customHeight="1">
      <c r="A221" s="271" t="s">
        <v>311</v>
      </c>
      <c r="B221" s="272">
        <v>125.449997</v>
      </c>
      <c r="C221" s="273">
        <v>130.699997</v>
      </c>
      <c r="D221" s="273">
        <v>124.860001</v>
      </c>
      <c r="E221" s="273">
        <v>130.020004</v>
      </c>
      <c r="F221" s="273">
        <v>123.628624</v>
      </c>
      <c r="G221" s="273">
        <v>3.074376E8</v>
      </c>
      <c r="H221" s="278" t="s">
        <v>311</v>
      </c>
      <c r="I221" s="273">
        <v>12.02875</v>
      </c>
      <c r="J221" s="273">
        <v>13.04625</v>
      </c>
      <c r="K221" s="273">
        <v>11.9225</v>
      </c>
      <c r="L221" s="273">
        <v>12.91125</v>
      </c>
      <c r="M221" s="273">
        <v>12.791615</v>
      </c>
      <c r="N221" s="273">
        <v>1.395168E8</v>
      </c>
      <c r="O221" s="273"/>
      <c r="P221" s="249">
        <f t="shared" si="25"/>
        <v>741742.5802</v>
      </c>
      <c r="Q221" s="249">
        <f t="shared" ref="Q221:Q231" si="134">Q220*K221/K220</f>
        <v>438749.4961</v>
      </c>
      <c r="R221" s="249">
        <f t="shared" ref="R221:R231" si="135">R220</f>
        <v>373199.2726</v>
      </c>
      <c r="S221" s="249">
        <f t="shared" si="28"/>
        <v>0</v>
      </c>
      <c r="T221" s="277"/>
      <c r="U221" s="249">
        <f t="shared" si="18"/>
        <v>877491.1078</v>
      </c>
      <c r="V221" s="249">
        <f t="shared" si="19"/>
        <v>877491.1078</v>
      </c>
      <c r="W221" s="249">
        <f t="shared" si="20"/>
        <v>1553691.349</v>
      </c>
      <c r="X221" s="253">
        <f t="shared" si="21"/>
        <v>1.553691349</v>
      </c>
      <c r="Y221" s="323">
        <f t="shared" si="22"/>
        <v>1553691.349</v>
      </c>
      <c r="Z221" s="253">
        <f t="shared" si="23"/>
        <v>1.553691349</v>
      </c>
      <c r="AA221" s="309"/>
      <c r="AB221" s="294"/>
      <c r="AC221" s="294"/>
      <c r="AD221" s="294"/>
      <c r="AE221" s="294"/>
      <c r="AF221" s="294"/>
      <c r="AG221" s="294"/>
      <c r="AH221" s="294"/>
      <c r="AI221" s="294"/>
      <c r="AJ221" s="294"/>
      <c r="AK221" s="294"/>
      <c r="AL221" s="294"/>
      <c r="AM221" s="294"/>
      <c r="AN221" s="294"/>
      <c r="AO221" s="294"/>
      <c r="AP221" s="294"/>
      <c r="AQ221" s="294"/>
      <c r="AR221" s="294"/>
      <c r="AS221" s="294"/>
      <c r="AT221" s="294"/>
    </row>
    <row r="222" ht="19.5" customHeight="1">
      <c r="A222" s="271" t="s">
        <v>312</v>
      </c>
      <c r="B222" s="272">
        <v>130.850006</v>
      </c>
      <c r="C222" s="273">
        <v>132.740005</v>
      </c>
      <c r="D222" s="273">
        <v>129.399994</v>
      </c>
      <c r="E222" s="273">
        <v>132.380005</v>
      </c>
      <c r="F222" s="273">
        <v>125.872597</v>
      </c>
      <c r="G222" s="273">
        <v>4.429635E8</v>
      </c>
      <c r="H222" s="278" t="s">
        <v>312</v>
      </c>
      <c r="I222" s="273">
        <v>13.07</v>
      </c>
      <c r="J222" s="273">
        <v>13.4775</v>
      </c>
      <c r="K222" s="273">
        <v>12.815</v>
      </c>
      <c r="L222" s="273">
        <v>13.4075</v>
      </c>
      <c r="M222" s="273">
        <v>13.283266</v>
      </c>
      <c r="N222" s="273">
        <v>1.309488E8</v>
      </c>
      <c r="O222" s="273"/>
      <c r="P222" s="249">
        <f t="shared" si="25"/>
        <v>768712.8356</v>
      </c>
      <c r="Q222" s="249">
        <f t="shared" si="134"/>
        <v>471593.6081</v>
      </c>
      <c r="R222" s="249">
        <f t="shared" si="135"/>
        <v>373199.2726</v>
      </c>
      <c r="S222" s="249">
        <f t="shared" si="28"/>
        <v>0</v>
      </c>
      <c r="T222" s="277"/>
      <c r="U222" s="249">
        <f t="shared" si="18"/>
        <v>896370.2866</v>
      </c>
      <c r="V222" s="249">
        <f t="shared" si="19"/>
        <v>896370.2866</v>
      </c>
      <c r="W222" s="249">
        <f t="shared" si="20"/>
        <v>1613505.716</v>
      </c>
      <c r="X222" s="253">
        <f t="shared" si="21"/>
        <v>1.613505716</v>
      </c>
      <c r="Y222" s="323">
        <f t="shared" si="22"/>
        <v>1613505.716</v>
      </c>
      <c r="Z222" s="253">
        <f t="shared" si="23"/>
        <v>1.613505716</v>
      </c>
      <c r="AA222" s="309"/>
      <c r="AB222" s="294"/>
      <c r="AC222" s="294"/>
      <c r="AD222" s="294"/>
      <c r="AE222" s="294"/>
      <c r="AF222" s="294"/>
      <c r="AG222" s="294"/>
      <c r="AH222" s="294"/>
      <c r="AI222" s="294"/>
      <c r="AJ222" s="294"/>
      <c r="AK222" s="294"/>
      <c r="AL222" s="294"/>
      <c r="AM222" s="294"/>
      <c r="AN222" s="294"/>
      <c r="AO222" s="294"/>
      <c r="AP222" s="294"/>
      <c r="AQ222" s="294"/>
      <c r="AR222" s="294"/>
      <c r="AS222" s="294"/>
      <c r="AT222" s="294"/>
    </row>
    <row r="223" ht="19.5" customHeight="1">
      <c r="A223" s="271" t="s">
        <v>313</v>
      </c>
      <c r="B223" s="272">
        <v>132.490005</v>
      </c>
      <c r="C223" s="273">
        <v>136.339996</v>
      </c>
      <c r="D223" s="273">
        <v>130.380005</v>
      </c>
      <c r="E223" s="273">
        <v>135.990005</v>
      </c>
      <c r="F223" s="273">
        <v>129.574097</v>
      </c>
      <c r="G223" s="273">
        <v>3.882481E8</v>
      </c>
      <c r="H223" s="278" t="s">
        <v>313</v>
      </c>
      <c r="I223" s="273">
        <v>13.42875</v>
      </c>
      <c r="J223" s="273">
        <v>14.19375</v>
      </c>
      <c r="K223" s="273">
        <v>12.995</v>
      </c>
      <c r="L223" s="273">
        <v>14.12125</v>
      </c>
      <c r="M223" s="273">
        <v>13.992979</v>
      </c>
      <c r="N223" s="273">
        <v>1.0924E8</v>
      </c>
      <c r="O223" s="273"/>
      <c r="P223" s="249">
        <f t="shared" si="25"/>
        <v>774534.6832</v>
      </c>
      <c r="Q223" s="249">
        <f t="shared" si="134"/>
        <v>478217.6307</v>
      </c>
      <c r="R223" s="249">
        <f t="shared" si="135"/>
        <v>373199.2726</v>
      </c>
      <c r="S223" s="249">
        <f t="shared" si="28"/>
        <v>0</v>
      </c>
      <c r="T223" s="277"/>
      <c r="U223" s="249">
        <f t="shared" si="18"/>
        <v>900445.5799</v>
      </c>
      <c r="V223" s="249">
        <f t="shared" si="19"/>
        <v>900445.5799</v>
      </c>
      <c r="W223" s="249">
        <f t="shared" si="20"/>
        <v>1625951.586</v>
      </c>
      <c r="X223" s="253">
        <f t="shared" si="21"/>
        <v>1.625951586</v>
      </c>
      <c r="Y223" s="323">
        <f t="shared" si="22"/>
        <v>1625951.586</v>
      </c>
      <c r="Z223" s="253">
        <f t="shared" si="23"/>
        <v>1.625951586</v>
      </c>
      <c r="AA223" s="309"/>
      <c r="AB223" s="294"/>
      <c r="AC223" s="294"/>
      <c r="AD223" s="294"/>
      <c r="AE223" s="294"/>
      <c r="AF223" s="294"/>
      <c r="AG223" s="294"/>
      <c r="AH223" s="294"/>
      <c r="AI223" s="294"/>
      <c r="AJ223" s="294"/>
      <c r="AK223" s="294"/>
      <c r="AL223" s="294"/>
      <c r="AM223" s="294"/>
      <c r="AN223" s="294"/>
      <c r="AO223" s="294"/>
      <c r="AP223" s="294"/>
      <c r="AQ223" s="294"/>
      <c r="AR223" s="294"/>
      <c r="AS223" s="294"/>
      <c r="AT223" s="294"/>
    </row>
    <row r="224" ht="19.5" customHeight="1">
      <c r="A224" s="271" t="s">
        <v>314</v>
      </c>
      <c r="B224" s="272">
        <v>136.440002</v>
      </c>
      <c r="C224" s="273">
        <v>141.839996</v>
      </c>
      <c r="D224" s="273">
        <v>135.869995</v>
      </c>
      <c r="E224" s="273">
        <v>141.289993</v>
      </c>
      <c r="F224" s="273">
        <v>134.624054</v>
      </c>
      <c r="G224" s="273">
        <v>5.324897E8</v>
      </c>
      <c r="H224" s="278" t="s">
        <v>314</v>
      </c>
      <c r="I224" s="273">
        <v>14.21375</v>
      </c>
      <c r="J224" s="273">
        <v>15.3175</v>
      </c>
      <c r="K224" s="273">
        <v>14.07125</v>
      </c>
      <c r="L224" s="273">
        <v>15.1975</v>
      </c>
      <c r="M224" s="273">
        <v>15.059453</v>
      </c>
      <c r="N224" s="273">
        <v>1.168984E8</v>
      </c>
      <c r="O224" s="273"/>
      <c r="P224" s="249">
        <f t="shared" si="25"/>
        <v>807148.4851</v>
      </c>
      <c r="Q224" s="249">
        <f t="shared" si="134"/>
        <v>517823.7658</v>
      </c>
      <c r="R224" s="249">
        <f t="shared" si="135"/>
        <v>373199.2726</v>
      </c>
      <c r="S224" s="249">
        <f t="shared" si="28"/>
        <v>0</v>
      </c>
      <c r="T224" s="277"/>
      <c r="U224" s="249">
        <f t="shared" si="18"/>
        <v>923275.2413</v>
      </c>
      <c r="V224" s="249">
        <f t="shared" si="19"/>
        <v>923275.2413</v>
      </c>
      <c r="W224" s="249">
        <f t="shared" si="20"/>
        <v>1698171.524</v>
      </c>
      <c r="X224" s="253">
        <f t="shared" si="21"/>
        <v>1.698171524</v>
      </c>
      <c r="Y224" s="323">
        <f t="shared" si="22"/>
        <v>1698171.524</v>
      </c>
      <c r="Z224" s="253">
        <f t="shared" si="23"/>
        <v>1.698171524</v>
      </c>
      <c r="AA224" s="309"/>
      <c r="AB224" s="294"/>
      <c r="AC224" s="294"/>
      <c r="AD224" s="294"/>
      <c r="AE224" s="294"/>
      <c r="AF224" s="294"/>
      <c r="AG224" s="294"/>
      <c r="AH224" s="294"/>
      <c r="AI224" s="294"/>
      <c r="AJ224" s="294"/>
      <c r="AK224" s="294"/>
      <c r="AL224" s="294"/>
      <c r="AM224" s="294"/>
      <c r="AN224" s="294"/>
      <c r="AO224" s="294"/>
      <c r="AP224" s="294"/>
      <c r="AQ224" s="294"/>
      <c r="AR224" s="294"/>
      <c r="AS224" s="294"/>
      <c r="AT224" s="294"/>
    </row>
    <row r="225" ht="19.5" customHeight="1">
      <c r="A225" s="271" t="s">
        <v>315</v>
      </c>
      <c r="B225" s="272">
        <v>141.580002</v>
      </c>
      <c r="C225" s="273">
        <v>143.899994</v>
      </c>
      <c r="D225" s="273">
        <v>136.25</v>
      </c>
      <c r="E225" s="273">
        <v>137.639999</v>
      </c>
      <c r="F225" s="273">
        <v>131.146271</v>
      </c>
      <c r="G225" s="273">
        <v>1.0460032E9</v>
      </c>
      <c r="H225" s="278" t="s">
        <v>315</v>
      </c>
      <c r="I225" s="273">
        <v>15.265</v>
      </c>
      <c r="J225" s="273">
        <v>15.75875</v>
      </c>
      <c r="K225" s="273">
        <v>14.14875</v>
      </c>
      <c r="L225" s="273">
        <v>14.415</v>
      </c>
      <c r="M225" s="273">
        <v>14.284061</v>
      </c>
      <c r="N225" s="273">
        <v>2.258592E8</v>
      </c>
      <c r="O225" s="273"/>
      <c r="P225" s="249">
        <f t="shared" si="25"/>
        <v>809405.9406</v>
      </c>
      <c r="Q225" s="249">
        <f t="shared" si="134"/>
        <v>520675.7755</v>
      </c>
      <c r="R225" s="249">
        <f t="shared" si="135"/>
        <v>373199.2726</v>
      </c>
      <c r="S225" s="249">
        <f t="shared" si="28"/>
        <v>0</v>
      </c>
      <c r="T225" s="277"/>
      <c r="U225" s="249">
        <f t="shared" si="18"/>
        <v>924855.4601</v>
      </c>
      <c r="V225" s="249">
        <f t="shared" si="19"/>
        <v>924855.4601</v>
      </c>
      <c r="W225" s="249">
        <f t="shared" si="20"/>
        <v>1703280.989</v>
      </c>
      <c r="X225" s="253">
        <f t="shared" si="21"/>
        <v>1.703280989</v>
      </c>
      <c r="Y225" s="323">
        <f t="shared" si="22"/>
        <v>1703280.989</v>
      </c>
      <c r="Z225" s="253">
        <f t="shared" si="23"/>
        <v>1.703280989</v>
      </c>
      <c r="AA225" s="309"/>
      <c r="AB225" s="294"/>
      <c r="AC225" s="294"/>
      <c r="AD225" s="294"/>
      <c r="AE225" s="294"/>
      <c r="AF225" s="294"/>
      <c r="AG225" s="294"/>
      <c r="AH225" s="294"/>
      <c r="AI225" s="294"/>
      <c r="AJ225" s="294"/>
      <c r="AK225" s="294"/>
      <c r="AL225" s="294"/>
      <c r="AM225" s="294"/>
      <c r="AN225" s="294"/>
      <c r="AO225" s="294"/>
      <c r="AP225" s="294"/>
      <c r="AQ225" s="294"/>
      <c r="AR225" s="294"/>
      <c r="AS225" s="294"/>
      <c r="AT225" s="294"/>
    </row>
    <row r="226" ht="19.5" customHeight="1">
      <c r="A226" s="271" t="s">
        <v>316</v>
      </c>
      <c r="B226" s="272">
        <v>138.270004</v>
      </c>
      <c r="C226" s="273">
        <v>145.960007</v>
      </c>
      <c r="D226" s="273">
        <v>135.800003</v>
      </c>
      <c r="E226" s="273">
        <v>143.229996</v>
      </c>
      <c r="F226" s="273">
        <v>136.844269</v>
      </c>
      <c r="G226" s="273">
        <v>7.050023E8</v>
      </c>
      <c r="H226" s="278" t="s">
        <v>316</v>
      </c>
      <c r="I226" s="273">
        <v>14.56625</v>
      </c>
      <c r="J226" s="273">
        <v>16.202499</v>
      </c>
      <c r="K226" s="273">
        <v>14.05125</v>
      </c>
      <c r="L226" s="273">
        <v>15.5975</v>
      </c>
      <c r="M226" s="273">
        <v>15.456731</v>
      </c>
      <c r="N226" s="273">
        <v>1.152524E8</v>
      </c>
      <c r="O226" s="273"/>
      <c r="P226" s="249">
        <f t="shared" si="25"/>
        <v>806732.6911</v>
      </c>
      <c r="Q226" s="249">
        <f t="shared" si="134"/>
        <v>517087.7632</v>
      </c>
      <c r="R226" s="249">
        <f t="shared" si="135"/>
        <v>373199.2726</v>
      </c>
      <c r="S226" s="249">
        <f t="shared" si="28"/>
        <v>0</v>
      </c>
      <c r="T226" s="277"/>
      <c r="U226" s="249">
        <f t="shared" si="18"/>
        <v>922984.1855</v>
      </c>
      <c r="V226" s="249">
        <f t="shared" si="19"/>
        <v>922984.1855</v>
      </c>
      <c r="W226" s="249">
        <f t="shared" si="20"/>
        <v>1697019.727</v>
      </c>
      <c r="X226" s="253">
        <f t="shared" si="21"/>
        <v>1.697019727</v>
      </c>
      <c r="Y226" s="323">
        <f t="shared" si="22"/>
        <v>1697019.727</v>
      </c>
      <c r="Z226" s="253">
        <f t="shared" si="23"/>
        <v>1.697019727</v>
      </c>
      <c r="AA226" s="309"/>
      <c r="AB226" s="294"/>
      <c r="AC226" s="294"/>
      <c r="AD226" s="294"/>
      <c r="AE226" s="294"/>
      <c r="AF226" s="294"/>
      <c r="AG226" s="294"/>
      <c r="AH226" s="294"/>
      <c r="AI226" s="294"/>
      <c r="AJ226" s="294"/>
      <c r="AK226" s="294"/>
      <c r="AL226" s="294"/>
      <c r="AM226" s="294"/>
      <c r="AN226" s="294"/>
      <c r="AO226" s="294"/>
      <c r="AP226" s="294"/>
      <c r="AQ226" s="294"/>
      <c r="AR226" s="294"/>
      <c r="AS226" s="294"/>
      <c r="AT226" s="294"/>
    </row>
    <row r="227" ht="19.5" customHeight="1">
      <c r="A227" s="271" t="s">
        <v>317</v>
      </c>
      <c r="B227" s="272">
        <v>143.720001</v>
      </c>
      <c r="C227" s="273">
        <v>146.210007</v>
      </c>
      <c r="D227" s="273">
        <v>140.179993</v>
      </c>
      <c r="E227" s="273">
        <v>146.199997</v>
      </c>
      <c r="F227" s="273">
        <v>139.681915</v>
      </c>
      <c r="G227" s="273">
        <v>8.107719E8</v>
      </c>
      <c r="H227" s="278" t="s">
        <v>317</v>
      </c>
      <c r="I227" s="273">
        <v>15.695</v>
      </c>
      <c r="J227" s="273">
        <v>16.192499</v>
      </c>
      <c r="K227" s="273">
        <v>14.9025</v>
      </c>
      <c r="L227" s="273">
        <v>16.155001</v>
      </c>
      <c r="M227" s="273">
        <v>16.009197</v>
      </c>
      <c r="N227" s="273">
        <v>1.393044E8</v>
      </c>
      <c r="O227" s="273"/>
      <c r="P227" s="249">
        <f t="shared" si="25"/>
        <v>832752.4337</v>
      </c>
      <c r="Q227" s="249">
        <f t="shared" si="134"/>
        <v>548413.8701</v>
      </c>
      <c r="R227" s="249">
        <f t="shared" si="135"/>
        <v>373199.2726</v>
      </c>
      <c r="S227" s="249">
        <f t="shared" si="28"/>
        <v>0</v>
      </c>
      <c r="T227" s="277"/>
      <c r="U227" s="249">
        <f t="shared" si="18"/>
        <v>941198.0053</v>
      </c>
      <c r="V227" s="249">
        <f t="shared" si="19"/>
        <v>941198.0053</v>
      </c>
      <c r="W227" s="249">
        <f t="shared" si="20"/>
        <v>1754365.576</v>
      </c>
      <c r="X227" s="253">
        <f t="shared" si="21"/>
        <v>1.754365576</v>
      </c>
      <c r="Y227" s="323">
        <f t="shared" si="22"/>
        <v>1754365.576</v>
      </c>
      <c r="Z227" s="253">
        <f t="shared" si="23"/>
        <v>1.754365576</v>
      </c>
      <c r="AA227" s="309"/>
      <c r="AB227" s="294"/>
      <c r="AC227" s="294"/>
      <c r="AD227" s="294"/>
      <c r="AE227" s="294"/>
      <c r="AF227" s="294"/>
      <c r="AG227" s="294"/>
      <c r="AH227" s="294"/>
      <c r="AI227" s="294"/>
      <c r="AJ227" s="294"/>
      <c r="AK227" s="294"/>
      <c r="AL227" s="294"/>
      <c r="AM227" s="294"/>
      <c r="AN227" s="294"/>
      <c r="AO227" s="294"/>
      <c r="AP227" s="294"/>
      <c r="AQ227" s="294"/>
      <c r="AR227" s="294"/>
      <c r="AS227" s="294"/>
      <c r="AT227" s="294"/>
    </row>
    <row r="228" ht="19.5" customHeight="1">
      <c r="A228" s="271" t="s">
        <v>318</v>
      </c>
      <c r="B228" s="272">
        <v>146.389999</v>
      </c>
      <c r="C228" s="273">
        <v>146.589996</v>
      </c>
      <c r="D228" s="273">
        <v>142.100006</v>
      </c>
      <c r="E228" s="273">
        <v>145.449997</v>
      </c>
      <c r="F228" s="273">
        <v>138.965317</v>
      </c>
      <c r="G228" s="273">
        <v>6.31562E8</v>
      </c>
      <c r="H228" s="278" t="s">
        <v>318</v>
      </c>
      <c r="I228" s="273">
        <v>16.235001</v>
      </c>
      <c r="J228" s="273">
        <v>16.2775</v>
      </c>
      <c r="K228" s="273">
        <v>15.3325</v>
      </c>
      <c r="L228" s="273">
        <v>16.055</v>
      </c>
      <c r="M228" s="273">
        <v>15.910101</v>
      </c>
      <c r="N228" s="273">
        <v>8.72872E7</v>
      </c>
      <c r="O228" s="273"/>
      <c r="P228" s="249">
        <f t="shared" si="25"/>
        <v>844158.4515</v>
      </c>
      <c r="Q228" s="249">
        <f t="shared" si="134"/>
        <v>564237.924</v>
      </c>
      <c r="R228" s="249">
        <f t="shared" si="135"/>
        <v>373199.2726</v>
      </c>
      <c r="S228" s="249">
        <f t="shared" si="28"/>
        <v>0</v>
      </c>
      <c r="T228" s="277"/>
      <c r="U228" s="249">
        <f t="shared" si="18"/>
        <v>949182.2177</v>
      </c>
      <c r="V228" s="249">
        <f t="shared" si="19"/>
        <v>949182.2177</v>
      </c>
      <c r="W228" s="249">
        <f t="shared" si="20"/>
        <v>1781595.648</v>
      </c>
      <c r="X228" s="253">
        <f t="shared" si="21"/>
        <v>1.781595648</v>
      </c>
      <c r="Y228" s="323">
        <f t="shared" si="22"/>
        <v>1781595.648</v>
      </c>
      <c r="Z228" s="253">
        <f t="shared" si="23"/>
        <v>1.781595648</v>
      </c>
      <c r="AA228" s="309"/>
      <c r="AB228" s="294"/>
      <c r="AC228" s="294"/>
      <c r="AD228" s="294"/>
      <c r="AE228" s="294"/>
      <c r="AF228" s="294"/>
      <c r="AG228" s="294"/>
      <c r="AH228" s="294"/>
      <c r="AI228" s="294"/>
      <c r="AJ228" s="294"/>
      <c r="AK228" s="294"/>
      <c r="AL228" s="294"/>
      <c r="AM228" s="294"/>
      <c r="AN228" s="294"/>
      <c r="AO228" s="294"/>
      <c r="AP228" s="294"/>
      <c r="AQ228" s="294"/>
      <c r="AR228" s="294"/>
      <c r="AS228" s="294"/>
      <c r="AT228" s="294"/>
    </row>
    <row r="229" ht="19.5" customHeight="1">
      <c r="A229" s="271" t="s">
        <v>319</v>
      </c>
      <c r="B229" s="272">
        <v>145.669998</v>
      </c>
      <c r="C229" s="273">
        <v>152.369995</v>
      </c>
      <c r="D229" s="273">
        <v>144.929993</v>
      </c>
      <c r="E229" s="273">
        <v>152.149994</v>
      </c>
      <c r="F229" s="273">
        <v>145.684814</v>
      </c>
      <c r="G229" s="273">
        <v>5.490946E8</v>
      </c>
      <c r="H229" s="278" t="s">
        <v>319</v>
      </c>
      <c r="I229" s="273">
        <v>16.1075</v>
      </c>
      <c r="J229" s="273">
        <v>17.57</v>
      </c>
      <c r="K229" s="273">
        <v>15.945</v>
      </c>
      <c r="L229" s="273">
        <v>17.52</v>
      </c>
      <c r="M229" s="273">
        <v>17.361881</v>
      </c>
      <c r="N229" s="273">
        <v>7.9744E7</v>
      </c>
      <c r="O229" s="273"/>
      <c r="P229" s="249">
        <f t="shared" si="25"/>
        <v>860970.2554</v>
      </c>
      <c r="Q229" s="249">
        <f t="shared" si="134"/>
        <v>586778.0009</v>
      </c>
      <c r="R229" s="249">
        <f t="shared" si="135"/>
        <v>373199.2726</v>
      </c>
      <c r="S229" s="249">
        <f t="shared" si="28"/>
        <v>0</v>
      </c>
      <c r="T229" s="277"/>
      <c r="U229" s="249">
        <f t="shared" si="18"/>
        <v>960950.4805</v>
      </c>
      <c r="V229" s="249">
        <f t="shared" si="19"/>
        <v>960950.4805</v>
      </c>
      <c r="W229" s="249">
        <f t="shared" si="20"/>
        <v>1820947.529</v>
      </c>
      <c r="X229" s="253">
        <f t="shared" si="21"/>
        <v>1.820947529</v>
      </c>
      <c r="Y229" s="323">
        <f t="shared" si="22"/>
        <v>1820947.529</v>
      </c>
      <c r="Z229" s="253">
        <f t="shared" si="23"/>
        <v>1.820947529</v>
      </c>
      <c r="AA229" s="309"/>
      <c r="AB229" s="294"/>
      <c r="AC229" s="294"/>
      <c r="AD229" s="294"/>
      <c r="AE229" s="294"/>
      <c r="AF229" s="294"/>
      <c r="AG229" s="294"/>
      <c r="AH229" s="294"/>
      <c r="AI229" s="294"/>
      <c r="AJ229" s="294"/>
      <c r="AK229" s="294"/>
      <c r="AL229" s="294"/>
      <c r="AM229" s="294"/>
      <c r="AN229" s="294"/>
      <c r="AO229" s="294"/>
      <c r="AP229" s="294"/>
      <c r="AQ229" s="294"/>
      <c r="AR229" s="294"/>
      <c r="AS229" s="294"/>
      <c r="AT229" s="294"/>
    </row>
    <row r="230" ht="19.5" customHeight="1">
      <c r="A230" s="271" t="s">
        <v>320</v>
      </c>
      <c r="B230" s="272">
        <v>152.759995</v>
      </c>
      <c r="C230" s="273">
        <v>156.690002</v>
      </c>
      <c r="D230" s="273">
        <v>150.770004</v>
      </c>
      <c r="E230" s="273">
        <v>155.149994</v>
      </c>
      <c r="F230" s="273">
        <v>148.557297</v>
      </c>
      <c r="G230" s="273">
        <v>5.841984E8</v>
      </c>
      <c r="H230" s="278" t="s">
        <v>320</v>
      </c>
      <c r="I230" s="273">
        <v>17.65</v>
      </c>
      <c r="J230" s="273">
        <v>18.535</v>
      </c>
      <c r="K230" s="273">
        <v>17.205</v>
      </c>
      <c r="L230" s="273">
        <v>18.17</v>
      </c>
      <c r="M230" s="273">
        <v>18.006014</v>
      </c>
      <c r="N230" s="273">
        <v>8.29024E7</v>
      </c>
      <c r="O230" s="273"/>
      <c r="P230" s="249">
        <f t="shared" si="25"/>
        <v>895663.3901</v>
      </c>
      <c r="Q230" s="249">
        <f t="shared" si="134"/>
        <v>633146.159</v>
      </c>
      <c r="R230" s="249">
        <f t="shared" si="135"/>
        <v>373199.2726</v>
      </c>
      <c r="S230" s="249">
        <f t="shared" si="28"/>
        <v>0</v>
      </c>
      <c r="T230" s="277"/>
      <c r="U230" s="249">
        <f t="shared" si="18"/>
        <v>985235.6748</v>
      </c>
      <c r="V230" s="249">
        <f t="shared" si="19"/>
        <v>985235.6748</v>
      </c>
      <c r="W230" s="249">
        <f t="shared" si="20"/>
        <v>1902008.822</v>
      </c>
      <c r="X230" s="253">
        <f t="shared" si="21"/>
        <v>1.902008822</v>
      </c>
      <c r="Y230" s="323">
        <f t="shared" si="22"/>
        <v>1902008.822</v>
      </c>
      <c r="Z230" s="253">
        <f t="shared" si="23"/>
        <v>1.902008822</v>
      </c>
      <c r="AA230" s="309"/>
      <c r="AB230" s="294"/>
      <c r="AC230" s="294"/>
      <c r="AD230" s="294"/>
      <c r="AE230" s="294"/>
      <c r="AF230" s="294"/>
      <c r="AG230" s="294"/>
      <c r="AH230" s="294"/>
      <c r="AI230" s="294"/>
      <c r="AJ230" s="294"/>
      <c r="AK230" s="294"/>
      <c r="AL230" s="294"/>
      <c r="AM230" s="294"/>
      <c r="AN230" s="294"/>
      <c r="AO230" s="294"/>
      <c r="AP230" s="294"/>
      <c r="AQ230" s="294"/>
      <c r="AR230" s="294"/>
      <c r="AS230" s="294"/>
      <c r="AT230" s="294"/>
    </row>
    <row r="231" ht="19.5" customHeight="1">
      <c r="A231" s="271" t="s">
        <v>321</v>
      </c>
      <c r="B231" s="326">
        <v>154.199997</v>
      </c>
      <c r="C231" s="327">
        <v>158.770004</v>
      </c>
      <c r="D231" s="327">
        <v>152.059998</v>
      </c>
      <c r="E231" s="327">
        <v>155.759995</v>
      </c>
      <c r="F231" s="327">
        <v>149.141373</v>
      </c>
      <c r="G231" s="327">
        <v>6.223839E8</v>
      </c>
      <c r="H231" s="329" t="s">
        <v>321</v>
      </c>
      <c r="I231" s="327">
        <v>17.934999</v>
      </c>
      <c r="J231" s="327">
        <v>19.0725</v>
      </c>
      <c r="K231" s="327">
        <v>17.440001</v>
      </c>
      <c r="L231" s="327">
        <v>18.3325</v>
      </c>
      <c r="M231" s="327">
        <v>18.167048</v>
      </c>
      <c r="N231" s="327">
        <v>9.40588E7</v>
      </c>
      <c r="O231" s="327"/>
      <c r="P231" s="249">
        <f t="shared" si="25"/>
        <v>903326.7208</v>
      </c>
      <c r="Q231" s="249">
        <f t="shared" si="134"/>
        <v>641794.2253</v>
      </c>
      <c r="R231" s="249">
        <f t="shared" si="135"/>
        <v>373199.2726</v>
      </c>
      <c r="S231" s="249">
        <f t="shared" si="28"/>
        <v>0</v>
      </c>
      <c r="T231" s="328">
        <f>(P231-P219)/P219</f>
        <v>0.3197361281</v>
      </c>
      <c r="U231" s="249">
        <f t="shared" si="18"/>
        <v>990600.0062</v>
      </c>
      <c r="V231" s="249">
        <f t="shared" si="19"/>
        <v>990600.0062</v>
      </c>
      <c r="W231" s="249">
        <f t="shared" si="20"/>
        <v>1918320.219</v>
      </c>
      <c r="X231" s="253">
        <f t="shared" si="21"/>
        <v>1.918320219</v>
      </c>
      <c r="Y231" s="323">
        <f t="shared" si="22"/>
        <v>1918320.219</v>
      </c>
      <c r="Z231" s="253">
        <f t="shared" si="23"/>
        <v>1.918320219</v>
      </c>
      <c r="AA231" s="309"/>
      <c r="AB231" s="294"/>
      <c r="AC231" s="294"/>
      <c r="AD231" s="294"/>
      <c r="AE231" s="294"/>
      <c r="AF231" s="294"/>
      <c r="AG231" s="294"/>
      <c r="AH231" s="294"/>
      <c r="AI231" s="294"/>
      <c r="AJ231" s="294"/>
      <c r="AK231" s="294"/>
      <c r="AL231" s="294"/>
      <c r="AM231" s="294"/>
      <c r="AN231" s="294"/>
      <c r="AO231" s="294"/>
      <c r="AP231" s="294"/>
      <c r="AQ231" s="294"/>
      <c r="AR231" s="294"/>
      <c r="AS231" s="294"/>
      <c r="AT231" s="294"/>
    </row>
    <row r="232" ht="19.5" customHeight="1">
      <c r="A232" s="271" t="s">
        <v>322</v>
      </c>
      <c r="B232" s="272">
        <v>156.559998</v>
      </c>
      <c r="C232" s="273">
        <v>170.949997</v>
      </c>
      <c r="D232" s="273">
        <v>156.169998</v>
      </c>
      <c r="E232" s="273">
        <v>169.399994</v>
      </c>
      <c r="F232" s="273">
        <v>162.541</v>
      </c>
      <c r="G232" s="273">
        <v>6.983949E8</v>
      </c>
      <c r="H232" s="278" t="s">
        <v>322</v>
      </c>
      <c r="I232" s="273">
        <v>18.514999</v>
      </c>
      <c r="J232" s="273">
        <v>22.002501</v>
      </c>
      <c r="K232" s="273">
        <v>18.434999</v>
      </c>
      <c r="L232" s="273">
        <v>21.602501</v>
      </c>
      <c r="M232" s="273">
        <v>21.407537</v>
      </c>
      <c r="N232" s="273">
        <v>1.2376E8</v>
      </c>
      <c r="O232" s="273"/>
      <c r="P232" s="249">
        <f t="shared" si="25"/>
        <v>927742.5624</v>
      </c>
      <c r="Q232" s="249">
        <f>((Q231+R231)/2)*K232/K231</f>
        <v>536450.7754</v>
      </c>
      <c r="R232" s="249">
        <f>(Q231+R231)/2</f>
        <v>507496.7489</v>
      </c>
      <c r="S232" s="249">
        <f t="shared" si="28"/>
        <v>0</v>
      </c>
      <c r="T232" s="277"/>
      <c r="U232" s="249">
        <f t="shared" si="18"/>
        <v>1136616.673</v>
      </c>
      <c r="V232" s="249">
        <f t="shared" si="19"/>
        <v>1136616.673</v>
      </c>
      <c r="W232" s="249">
        <f t="shared" si="20"/>
        <v>1971690.087</v>
      </c>
      <c r="X232" s="253">
        <f t="shared" si="21"/>
        <v>1.971690087</v>
      </c>
      <c r="Y232" s="323">
        <f t="shared" si="22"/>
        <v>1971690.087</v>
      </c>
      <c r="Z232" s="253">
        <f t="shared" si="23"/>
        <v>1.971690087</v>
      </c>
      <c r="AA232" s="309"/>
      <c r="AB232" s="294"/>
      <c r="AC232" s="294"/>
      <c r="AD232" s="294"/>
      <c r="AE232" s="294"/>
      <c r="AF232" s="294"/>
      <c r="AG232" s="294"/>
      <c r="AH232" s="294"/>
      <c r="AI232" s="294"/>
      <c r="AJ232" s="294"/>
      <c r="AK232" s="294"/>
      <c r="AL232" s="294"/>
      <c r="AM232" s="294"/>
      <c r="AN232" s="294"/>
      <c r="AO232" s="294"/>
      <c r="AP232" s="294"/>
      <c r="AQ232" s="294"/>
      <c r="AR232" s="294"/>
      <c r="AS232" s="294"/>
      <c r="AT232" s="294"/>
    </row>
    <row r="233" ht="19.5" customHeight="1">
      <c r="A233" s="271" t="s">
        <v>323</v>
      </c>
      <c r="B233" s="272">
        <v>168.100006</v>
      </c>
      <c r="C233" s="273">
        <v>170.729996</v>
      </c>
      <c r="D233" s="273">
        <v>150.130005</v>
      </c>
      <c r="E233" s="273">
        <v>167.210007</v>
      </c>
      <c r="F233" s="273">
        <v>160.439682</v>
      </c>
      <c r="G233" s="273">
        <v>1.1798412E9</v>
      </c>
      <c r="H233" s="278" t="s">
        <v>323</v>
      </c>
      <c r="I233" s="273">
        <v>21.280001</v>
      </c>
      <c r="J233" s="273">
        <v>21.76</v>
      </c>
      <c r="K233" s="273">
        <v>16.870001</v>
      </c>
      <c r="L233" s="273">
        <v>20.862499</v>
      </c>
      <c r="M233" s="273">
        <v>20.674213</v>
      </c>
      <c r="N233" s="273">
        <v>2.0399E8</v>
      </c>
      <c r="O233" s="273"/>
      <c r="P233" s="249">
        <f t="shared" si="25"/>
        <v>891861.4158</v>
      </c>
      <c r="Q233" s="249">
        <f t="shared" ref="Q233:Q243" si="136">Q232*K233/K232</f>
        <v>490909.9869</v>
      </c>
      <c r="R233" s="249">
        <f t="shared" ref="R233:R243" si="137">R232</f>
        <v>507496.7489</v>
      </c>
      <c r="S233" s="249">
        <f t="shared" si="28"/>
        <v>0</v>
      </c>
      <c r="T233" s="277"/>
      <c r="U233" s="249">
        <f t="shared" si="18"/>
        <v>1111499.87</v>
      </c>
      <c r="V233" s="249">
        <f t="shared" si="19"/>
        <v>1111499.87</v>
      </c>
      <c r="W233" s="249">
        <f t="shared" si="20"/>
        <v>1890268.152</v>
      </c>
      <c r="X233" s="253">
        <f t="shared" si="21"/>
        <v>1.890268152</v>
      </c>
      <c r="Y233" s="323">
        <f t="shared" si="22"/>
        <v>1890268.152</v>
      </c>
      <c r="Z233" s="253">
        <f t="shared" si="23"/>
        <v>1.890268152</v>
      </c>
      <c r="AA233" s="309"/>
      <c r="AB233" s="294"/>
      <c r="AC233" s="294"/>
      <c r="AD233" s="294"/>
      <c r="AE233" s="294"/>
      <c r="AF233" s="294"/>
      <c r="AG233" s="294"/>
      <c r="AH233" s="294"/>
      <c r="AI233" s="294"/>
      <c r="AJ233" s="294"/>
      <c r="AK233" s="294"/>
      <c r="AL233" s="294"/>
      <c r="AM233" s="294"/>
      <c r="AN233" s="294"/>
      <c r="AO233" s="294"/>
      <c r="AP233" s="294"/>
      <c r="AQ233" s="294"/>
      <c r="AR233" s="294"/>
      <c r="AS233" s="294"/>
      <c r="AT233" s="294"/>
    </row>
    <row r="234" ht="19.5" customHeight="1">
      <c r="A234" s="271" t="s">
        <v>324</v>
      </c>
      <c r="B234" s="272">
        <v>167.300003</v>
      </c>
      <c r="C234" s="273">
        <v>175.210007</v>
      </c>
      <c r="D234" s="273">
        <v>156.039993</v>
      </c>
      <c r="E234" s="273">
        <v>160.130005</v>
      </c>
      <c r="F234" s="273">
        <v>153.646378</v>
      </c>
      <c r="G234" s="273">
        <v>1.0853067E9</v>
      </c>
      <c r="H234" s="278" t="s">
        <v>324</v>
      </c>
      <c r="I234" s="273">
        <v>20.8925</v>
      </c>
      <c r="J234" s="273">
        <v>22.870001</v>
      </c>
      <c r="K234" s="273">
        <v>18.09</v>
      </c>
      <c r="L234" s="273">
        <v>19.049999</v>
      </c>
      <c r="M234" s="273">
        <v>18.878073</v>
      </c>
      <c r="N234" s="273">
        <v>2.062544E8</v>
      </c>
      <c r="O234" s="273"/>
      <c r="P234" s="249">
        <f t="shared" si="25"/>
        <v>926970.2554</v>
      </c>
      <c r="Q234" s="249">
        <f t="shared" si="136"/>
        <v>526411.4485</v>
      </c>
      <c r="R234" s="249">
        <f t="shared" si="137"/>
        <v>507496.7489</v>
      </c>
      <c r="S234" s="249">
        <f t="shared" si="28"/>
        <v>0</v>
      </c>
      <c r="T234" s="277"/>
      <c r="U234" s="249">
        <f t="shared" si="18"/>
        <v>1136076.058</v>
      </c>
      <c r="V234" s="249">
        <f t="shared" si="19"/>
        <v>1136076.058</v>
      </c>
      <c r="W234" s="249">
        <f t="shared" si="20"/>
        <v>1960878.453</v>
      </c>
      <c r="X234" s="253">
        <f t="shared" si="21"/>
        <v>1.960878453</v>
      </c>
      <c r="Y234" s="323">
        <f t="shared" si="22"/>
        <v>1960878.453</v>
      </c>
      <c r="Z234" s="253">
        <f t="shared" si="23"/>
        <v>1.960878453</v>
      </c>
      <c r="AA234" s="309"/>
      <c r="AB234" s="294"/>
      <c r="AC234" s="294"/>
      <c r="AD234" s="294"/>
      <c r="AE234" s="294"/>
      <c r="AF234" s="294"/>
      <c r="AG234" s="294"/>
      <c r="AH234" s="294"/>
      <c r="AI234" s="294"/>
      <c r="AJ234" s="294"/>
      <c r="AK234" s="294"/>
      <c r="AL234" s="294"/>
      <c r="AM234" s="294"/>
      <c r="AN234" s="294"/>
      <c r="AO234" s="294"/>
      <c r="AP234" s="294"/>
      <c r="AQ234" s="294"/>
      <c r="AR234" s="294"/>
      <c r="AS234" s="294"/>
      <c r="AT234" s="294"/>
    </row>
    <row r="235" ht="19.5" customHeight="1">
      <c r="A235" s="271" t="s">
        <v>325</v>
      </c>
      <c r="B235" s="272">
        <v>158.990005</v>
      </c>
      <c r="C235" s="273">
        <v>167.0</v>
      </c>
      <c r="D235" s="273">
        <v>153.880005</v>
      </c>
      <c r="E235" s="273">
        <v>160.940002</v>
      </c>
      <c r="F235" s="273">
        <v>154.674103</v>
      </c>
      <c r="G235" s="273">
        <v>9.873805E8</v>
      </c>
      <c r="H235" s="278" t="s">
        <v>325</v>
      </c>
      <c r="I235" s="273">
        <v>18.772499</v>
      </c>
      <c r="J235" s="273">
        <v>20.622499</v>
      </c>
      <c r="K235" s="273">
        <v>17.555</v>
      </c>
      <c r="L235" s="273">
        <v>19.1</v>
      </c>
      <c r="M235" s="273">
        <v>18.92762</v>
      </c>
      <c r="N235" s="273">
        <v>1.744092E8</v>
      </c>
      <c r="O235" s="273"/>
      <c r="P235" s="249">
        <f t="shared" si="25"/>
        <v>914138.6436</v>
      </c>
      <c r="Q235" s="249">
        <f t="shared" si="136"/>
        <v>510843.1718</v>
      </c>
      <c r="R235" s="249">
        <f t="shared" si="137"/>
        <v>507496.7489</v>
      </c>
      <c r="S235" s="249">
        <f t="shared" si="28"/>
        <v>0</v>
      </c>
      <c r="T235" s="277"/>
      <c r="U235" s="249">
        <f t="shared" si="18"/>
        <v>1127093.929</v>
      </c>
      <c r="V235" s="249">
        <f t="shared" si="19"/>
        <v>1127093.929</v>
      </c>
      <c r="W235" s="249">
        <f t="shared" si="20"/>
        <v>1932478.564</v>
      </c>
      <c r="X235" s="253">
        <f t="shared" si="21"/>
        <v>1.932478564</v>
      </c>
      <c r="Y235" s="323">
        <f t="shared" si="22"/>
        <v>1932478.564</v>
      </c>
      <c r="Z235" s="253">
        <f t="shared" si="23"/>
        <v>1.932478564</v>
      </c>
      <c r="AA235" s="309"/>
      <c r="AB235" s="294"/>
      <c r="AC235" s="294"/>
      <c r="AD235" s="294"/>
      <c r="AE235" s="294"/>
      <c r="AF235" s="294"/>
      <c r="AG235" s="294"/>
      <c r="AH235" s="294"/>
      <c r="AI235" s="294"/>
      <c r="AJ235" s="294"/>
      <c r="AK235" s="294"/>
      <c r="AL235" s="294"/>
      <c r="AM235" s="294"/>
      <c r="AN235" s="294"/>
      <c r="AO235" s="294"/>
      <c r="AP235" s="294"/>
      <c r="AQ235" s="294"/>
      <c r="AR235" s="294"/>
      <c r="AS235" s="294"/>
      <c r="AT235" s="294"/>
    </row>
    <row r="236" ht="19.5" customHeight="1">
      <c r="A236" s="271" t="s">
        <v>326</v>
      </c>
      <c r="B236" s="272">
        <v>160.520004</v>
      </c>
      <c r="C236" s="273">
        <v>171.199997</v>
      </c>
      <c r="D236" s="273">
        <v>159.220001</v>
      </c>
      <c r="E236" s="273">
        <v>170.070007</v>
      </c>
      <c r="F236" s="273">
        <v>163.448654</v>
      </c>
      <c r="G236" s="273">
        <v>6.87987E8</v>
      </c>
      <c r="H236" s="278" t="s">
        <v>326</v>
      </c>
      <c r="I236" s="273">
        <v>19.01</v>
      </c>
      <c r="J236" s="273">
        <v>21.532499</v>
      </c>
      <c r="K236" s="273">
        <v>18.684999</v>
      </c>
      <c r="L236" s="273">
        <v>21.252501</v>
      </c>
      <c r="M236" s="273">
        <v>21.060694</v>
      </c>
      <c r="N236" s="273">
        <v>1.287104E8</v>
      </c>
      <c r="O236" s="273"/>
      <c r="P236" s="249">
        <f t="shared" si="25"/>
        <v>945861.3921</v>
      </c>
      <c r="Q236" s="249">
        <f t="shared" si="136"/>
        <v>543725.671</v>
      </c>
      <c r="R236" s="249">
        <f t="shared" si="137"/>
        <v>507496.7489</v>
      </c>
      <c r="S236" s="249">
        <f t="shared" si="28"/>
        <v>0</v>
      </c>
      <c r="T236" s="277"/>
      <c r="U236" s="249">
        <f t="shared" si="18"/>
        <v>1149299.853</v>
      </c>
      <c r="V236" s="249">
        <f t="shared" si="19"/>
        <v>1149299.853</v>
      </c>
      <c r="W236" s="249">
        <f t="shared" si="20"/>
        <v>1997083.812</v>
      </c>
      <c r="X236" s="253">
        <f t="shared" si="21"/>
        <v>1.997083812</v>
      </c>
      <c r="Y236" s="323">
        <f t="shared" si="22"/>
        <v>1997083.812</v>
      </c>
      <c r="Z236" s="253">
        <f t="shared" si="23"/>
        <v>1.997083812</v>
      </c>
      <c r="AA236" s="309"/>
      <c r="AB236" s="294"/>
      <c r="AC236" s="294"/>
      <c r="AD236" s="294"/>
      <c r="AE236" s="294"/>
      <c r="AF236" s="294"/>
      <c r="AG236" s="294"/>
      <c r="AH236" s="294"/>
      <c r="AI236" s="294"/>
      <c r="AJ236" s="294"/>
      <c r="AK236" s="294"/>
      <c r="AL236" s="294"/>
      <c r="AM236" s="294"/>
      <c r="AN236" s="294"/>
      <c r="AO236" s="294"/>
      <c r="AP236" s="294"/>
      <c r="AQ236" s="294"/>
      <c r="AR236" s="294"/>
      <c r="AS236" s="294"/>
      <c r="AT236" s="294"/>
    </row>
    <row r="237" ht="19.5" customHeight="1">
      <c r="A237" s="271" t="s">
        <v>327</v>
      </c>
      <c r="B237" s="272">
        <v>170.919998</v>
      </c>
      <c r="C237" s="273">
        <v>177.979996</v>
      </c>
      <c r="D237" s="273">
        <v>169.169998</v>
      </c>
      <c r="E237" s="273">
        <v>171.649994</v>
      </c>
      <c r="F237" s="273">
        <v>164.967102</v>
      </c>
      <c r="G237" s="273">
        <v>7.843385E8</v>
      </c>
      <c r="H237" s="278" t="s">
        <v>327</v>
      </c>
      <c r="I237" s="273">
        <v>21.459999</v>
      </c>
      <c r="J237" s="273">
        <v>23.3225</v>
      </c>
      <c r="K237" s="273">
        <v>21.040001</v>
      </c>
      <c r="L237" s="273">
        <v>21.615</v>
      </c>
      <c r="M237" s="273">
        <v>21.419918</v>
      </c>
      <c r="N237" s="273">
        <v>1.172916E8</v>
      </c>
      <c r="O237" s="273"/>
      <c r="P237" s="249">
        <f t="shared" si="25"/>
        <v>1004970.285</v>
      </c>
      <c r="Q237" s="249">
        <f t="shared" si="136"/>
        <v>612255.2462</v>
      </c>
      <c r="R237" s="249">
        <f t="shared" si="137"/>
        <v>507496.7489</v>
      </c>
      <c r="S237" s="249">
        <f t="shared" si="28"/>
        <v>0</v>
      </c>
      <c r="T237" s="277"/>
      <c r="U237" s="249">
        <f t="shared" si="18"/>
        <v>1190676.079</v>
      </c>
      <c r="V237" s="249">
        <f t="shared" si="19"/>
        <v>1190676.079</v>
      </c>
      <c r="W237" s="249">
        <f t="shared" si="20"/>
        <v>2124722.28</v>
      </c>
      <c r="X237" s="253">
        <f t="shared" si="21"/>
        <v>2.12472228</v>
      </c>
      <c r="Y237" s="323">
        <f t="shared" si="22"/>
        <v>2124722.28</v>
      </c>
      <c r="Z237" s="253">
        <f t="shared" si="23"/>
        <v>2.12472228</v>
      </c>
      <c r="AA237" s="309"/>
      <c r="AB237" s="294"/>
      <c r="AC237" s="294"/>
      <c r="AD237" s="294"/>
      <c r="AE237" s="294"/>
      <c r="AF237" s="294"/>
      <c r="AG237" s="294"/>
      <c r="AH237" s="294"/>
      <c r="AI237" s="294"/>
      <c r="AJ237" s="294"/>
      <c r="AK237" s="294"/>
      <c r="AL237" s="294"/>
      <c r="AM237" s="294"/>
      <c r="AN237" s="294"/>
      <c r="AO237" s="294"/>
      <c r="AP237" s="294"/>
      <c r="AQ237" s="294"/>
      <c r="AR237" s="294"/>
      <c r="AS237" s="294"/>
      <c r="AT237" s="294"/>
    </row>
    <row r="238" ht="19.5" customHeight="1">
      <c r="A238" s="271" t="s">
        <v>328</v>
      </c>
      <c r="B238" s="272">
        <v>170.039993</v>
      </c>
      <c r="C238" s="273">
        <v>182.929993</v>
      </c>
      <c r="D238" s="273">
        <v>169.669998</v>
      </c>
      <c r="E238" s="273">
        <v>176.449997</v>
      </c>
      <c r="F238" s="273">
        <v>169.943237</v>
      </c>
      <c r="G238" s="273">
        <v>7.080105E8</v>
      </c>
      <c r="H238" s="278" t="s">
        <v>328</v>
      </c>
      <c r="I238" s="273">
        <v>21.247499</v>
      </c>
      <c r="J238" s="273">
        <v>24.5075</v>
      </c>
      <c r="K238" s="273">
        <v>21.157499</v>
      </c>
      <c r="L238" s="273">
        <v>22.705</v>
      </c>
      <c r="M238" s="273">
        <v>22.500082</v>
      </c>
      <c r="N238" s="273">
        <v>1.054764E8</v>
      </c>
      <c r="O238" s="273"/>
      <c r="P238" s="249">
        <f t="shared" si="25"/>
        <v>1007940.582</v>
      </c>
      <c r="Q238" s="249">
        <f t="shared" si="136"/>
        <v>615674.3889</v>
      </c>
      <c r="R238" s="249">
        <f t="shared" si="137"/>
        <v>507496.7489</v>
      </c>
      <c r="S238" s="249">
        <f t="shared" si="28"/>
        <v>0</v>
      </c>
      <c r="T238" s="277"/>
      <c r="U238" s="249">
        <f t="shared" si="18"/>
        <v>1192755.287</v>
      </c>
      <c r="V238" s="249">
        <f t="shared" si="19"/>
        <v>1192755.287</v>
      </c>
      <c r="W238" s="249">
        <f t="shared" si="20"/>
        <v>2131111.72</v>
      </c>
      <c r="X238" s="253">
        <f t="shared" si="21"/>
        <v>2.13111172</v>
      </c>
      <c r="Y238" s="323">
        <f t="shared" si="22"/>
        <v>2131111.72</v>
      </c>
      <c r="Z238" s="253">
        <f t="shared" si="23"/>
        <v>2.13111172</v>
      </c>
      <c r="AA238" s="309"/>
      <c r="AB238" s="294"/>
      <c r="AC238" s="294"/>
      <c r="AD238" s="294"/>
      <c r="AE238" s="294"/>
      <c r="AF238" s="294"/>
      <c r="AG238" s="294"/>
      <c r="AH238" s="294"/>
      <c r="AI238" s="294"/>
      <c r="AJ238" s="294"/>
      <c r="AK238" s="294"/>
      <c r="AL238" s="294"/>
      <c r="AM238" s="294"/>
      <c r="AN238" s="294"/>
      <c r="AO238" s="294"/>
      <c r="AP238" s="294"/>
      <c r="AQ238" s="294"/>
      <c r="AR238" s="294"/>
      <c r="AS238" s="294"/>
      <c r="AT238" s="294"/>
    </row>
    <row r="239" ht="19.5" customHeight="1">
      <c r="A239" s="271" t="s">
        <v>329</v>
      </c>
      <c r="B239" s="272">
        <v>176.860001</v>
      </c>
      <c r="C239" s="273">
        <v>187.520004</v>
      </c>
      <c r="D239" s="273">
        <v>175.789993</v>
      </c>
      <c r="E239" s="273">
        <v>186.649994</v>
      </c>
      <c r="F239" s="273">
        <v>179.767044</v>
      </c>
      <c r="G239" s="273">
        <v>6.67523E8</v>
      </c>
      <c r="H239" s="278" t="s">
        <v>329</v>
      </c>
      <c r="I239" s="273">
        <v>22.889999</v>
      </c>
      <c r="J239" s="273">
        <v>25.627501</v>
      </c>
      <c r="K239" s="273">
        <v>22.6</v>
      </c>
      <c r="L239" s="273">
        <v>25.379999</v>
      </c>
      <c r="M239" s="273">
        <v>25.150936</v>
      </c>
      <c r="N239" s="273">
        <v>9.92216E7</v>
      </c>
      <c r="O239" s="273"/>
      <c r="P239" s="249">
        <f t="shared" si="25"/>
        <v>1044296.988</v>
      </c>
      <c r="Q239" s="249">
        <f t="shared" si="136"/>
        <v>657650.5659</v>
      </c>
      <c r="R239" s="249">
        <f t="shared" si="137"/>
        <v>507496.7489</v>
      </c>
      <c r="S239" s="249">
        <f t="shared" si="28"/>
        <v>0</v>
      </c>
      <c r="T239" s="277"/>
      <c r="U239" s="249">
        <f t="shared" si="18"/>
        <v>1218204.771</v>
      </c>
      <c r="V239" s="249">
        <f t="shared" si="19"/>
        <v>1218204.771</v>
      </c>
      <c r="W239" s="249">
        <f t="shared" si="20"/>
        <v>2209444.303</v>
      </c>
      <c r="X239" s="253">
        <f t="shared" si="21"/>
        <v>2.209444303</v>
      </c>
      <c r="Y239" s="323">
        <f t="shared" si="22"/>
        <v>2209444.303</v>
      </c>
      <c r="Z239" s="253">
        <f t="shared" si="23"/>
        <v>2.209444303</v>
      </c>
      <c r="AA239" s="309"/>
      <c r="AB239" s="294"/>
      <c r="AC239" s="294"/>
      <c r="AD239" s="294"/>
      <c r="AE239" s="294"/>
      <c r="AF239" s="294"/>
      <c r="AG239" s="294"/>
      <c r="AH239" s="294"/>
      <c r="AI239" s="294"/>
      <c r="AJ239" s="294"/>
      <c r="AK239" s="294"/>
      <c r="AL239" s="294"/>
      <c r="AM239" s="294"/>
      <c r="AN239" s="294"/>
      <c r="AO239" s="294"/>
      <c r="AP239" s="294"/>
      <c r="AQ239" s="294"/>
      <c r="AR239" s="294"/>
      <c r="AS239" s="294"/>
      <c r="AT239" s="294"/>
    </row>
    <row r="240" ht="19.5" customHeight="1">
      <c r="A240" s="271" t="s">
        <v>330</v>
      </c>
      <c r="B240" s="272">
        <v>186.080002</v>
      </c>
      <c r="C240" s="273">
        <v>186.490005</v>
      </c>
      <c r="D240" s="273">
        <v>180.440002</v>
      </c>
      <c r="E240" s="273">
        <v>185.789993</v>
      </c>
      <c r="F240" s="273">
        <v>178.938828</v>
      </c>
      <c r="G240" s="273">
        <v>6.455344E8</v>
      </c>
      <c r="H240" s="278" t="s">
        <v>330</v>
      </c>
      <c r="I240" s="273">
        <v>25.24</v>
      </c>
      <c r="J240" s="273">
        <v>25.344999</v>
      </c>
      <c r="K240" s="273">
        <v>23.7075</v>
      </c>
      <c r="L240" s="273">
        <v>25.17</v>
      </c>
      <c r="M240" s="273">
        <v>24.942839</v>
      </c>
      <c r="N240" s="273">
        <v>8.13508E7</v>
      </c>
      <c r="O240" s="273"/>
      <c r="P240" s="249">
        <f t="shared" si="25"/>
        <v>1071920.804</v>
      </c>
      <c r="Q240" s="249">
        <f t="shared" si="136"/>
        <v>689878.3535</v>
      </c>
      <c r="R240" s="249">
        <f t="shared" si="137"/>
        <v>507496.7489</v>
      </c>
      <c r="S240" s="249">
        <f t="shared" si="28"/>
        <v>0</v>
      </c>
      <c r="T240" s="277"/>
      <c r="U240" s="249">
        <f t="shared" si="18"/>
        <v>1237541.442</v>
      </c>
      <c r="V240" s="249">
        <f t="shared" si="19"/>
        <v>1237541.442</v>
      </c>
      <c r="W240" s="249">
        <f t="shared" si="20"/>
        <v>2269295.906</v>
      </c>
      <c r="X240" s="253">
        <f t="shared" si="21"/>
        <v>2.269295906</v>
      </c>
      <c r="Y240" s="323">
        <f t="shared" si="22"/>
        <v>2269295.906</v>
      </c>
      <c r="Z240" s="253">
        <f t="shared" si="23"/>
        <v>2.269295906</v>
      </c>
      <c r="AA240" s="309"/>
      <c r="AB240" s="294"/>
      <c r="AC240" s="294"/>
      <c r="AD240" s="294"/>
      <c r="AE240" s="294"/>
      <c r="AF240" s="294"/>
      <c r="AG240" s="294"/>
      <c r="AH240" s="294"/>
      <c r="AI240" s="294"/>
      <c r="AJ240" s="294"/>
      <c r="AK240" s="294"/>
      <c r="AL240" s="294"/>
      <c r="AM240" s="294"/>
      <c r="AN240" s="294"/>
      <c r="AO240" s="294"/>
      <c r="AP240" s="294"/>
      <c r="AQ240" s="294"/>
      <c r="AR240" s="294"/>
      <c r="AS240" s="294"/>
      <c r="AT240" s="294"/>
    </row>
    <row r="241" ht="19.5" customHeight="1">
      <c r="A241" s="271" t="s">
        <v>331</v>
      </c>
      <c r="B241" s="272">
        <v>186.869995</v>
      </c>
      <c r="C241" s="273">
        <v>187.529999</v>
      </c>
      <c r="D241" s="273">
        <v>160.089996</v>
      </c>
      <c r="E241" s="273">
        <v>169.820007</v>
      </c>
      <c r="F241" s="273">
        <v>163.85199</v>
      </c>
      <c r="G241" s="273">
        <v>1.8170706E9</v>
      </c>
      <c r="H241" s="278" t="s">
        <v>331</v>
      </c>
      <c r="I241" s="273">
        <v>25.442499</v>
      </c>
      <c r="J241" s="273">
        <v>25.625</v>
      </c>
      <c r="K241" s="273">
        <v>18.4275</v>
      </c>
      <c r="L241" s="273">
        <v>20.702499</v>
      </c>
      <c r="M241" s="273">
        <v>20.515654</v>
      </c>
      <c r="N241" s="273">
        <v>2.35472E8</v>
      </c>
      <c r="O241" s="273"/>
      <c r="P241" s="249">
        <f t="shared" si="25"/>
        <v>951029.6792</v>
      </c>
      <c r="Q241" s="249">
        <f t="shared" si="136"/>
        <v>536232.5576</v>
      </c>
      <c r="R241" s="249">
        <f t="shared" si="137"/>
        <v>507496.7489</v>
      </c>
      <c r="S241" s="249">
        <f t="shared" si="28"/>
        <v>0</v>
      </c>
      <c r="T241" s="277"/>
      <c r="U241" s="249">
        <f t="shared" si="18"/>
        <v>1152917.654</v>
      </c>
      <c r="V241" s="249">
        <f t="shared" si="19"/>
        <v>1152917.654</v>
      </c>
      <c r="W241" s="249">
        <f t="shared" si="20"/>
        <v>1994758.986</v>
      </c>
      <c r="X241" s="253">
        <f t="shared" si="21"/>
        <v>1.994758986</v>
      </c>
      <c r="Y241" s="323">
        <f t="shared" si="22"/>
        <v>1994758.986</v>
      </c>
      <c r="Z241" s="253">
        <f t="shared" si="23"/>
        <v>1.994758986</v>
      </c>
      <c r="AA241" s="309"/>
      <c r="AB241" s="294"/>
      <c r="AC241" s="294"/>
      <c r="AD241" s="294"/>
      <c r="AE241" s="294"/>
      <c r="AF241" s="294"/>
      <c r="AG241" s="294"/>
      <c r="AH241" s="294"/>
      <c r="AI241" s="294"/>
      <c r="AJ241" s="294"/>
      <c r="AK241" s="294"/>
      <c r="AL241" s="294"/>
      <c r="AM241" s="294"/>
      <c r="AN241" s="294"/>
      <c r="AO241" s="294"/>
      <c r="AP241" s="294"/>
      <c r="AQ241" s="294"/>
      <c r="AR241" s="294"/>
      <c r="AS241" s="294"/>
      <c r="AT241" s="294"/>
    </row>
    <row r="242" ht="19.5" customHeight="1">
      <c r="A242" s="271" t="s">
        <v>332</v>
      </c>
      <c r="B242" s="272">
        <v>170.070007</v>
      </c>
      <c r="C242" s="273">
        <v>175.580002</v>
      </c>
      <c r="D242" s="273">
        <v>157.130005</v>
      </c>
      <c r="E242" s="273">
        <v>169.369995</v>
      </c>
      <c r="F242" s="273">
        <v>163.417831</v>
      </c>
      <c r="G242" s="273">
        <v>1.1521215E9</v>
      </c>
      <c r="H242" s="278" t="s">
        <v>332</v>
      </c>
      <c r="I242" s="273">
        <v>20.805</v>
      </c>
      <c r="J242" s="273">
        <v>22.115</v>
      </c>
      <c r="K242" s="273">
        <v>17.625</v>
      </c>
      <c r="L242" s="273">
        <v>20.459999</v>
      </c>
      <c r="M242" s="273">
        <v>20.275343</v>
      </c>
      <c r="N242" s="273">
        <v>1.49764E8</v>
      </c>
      <c r="O242" s="273"/>
      <c r="P242" s="249">
        <f t="shared" si="25"/>
        <v>933445.5743</v>
      </c>
      <c r="Q242" s="249">
        <f t="shared" si="136"/>
        <v>512880.1426</v>
      </c>
      <c r="R242" s="249">
        <f t="shared" si="137"/>
        <v>507496.7489</v>
      </c>
      <c r="S242" s="249">
        <f t="shared" si="28"/>
        <v>0</v>
      </c>
      <c r="T242" s="277"/>
      <c r="U242" s="249">
        <f t="shared" si="18"/>
        <v>1140608.781</v>
      </c>
      <c r="V242" s="249">
        <f t="shared" si="19"/>
        <v>1140608.781</v>
      </c>
      <c r="W242" s="249">
        <f t="shared" si="20"/>
        <v>1953822.466</v>
      </c>
      <c r="X242" s="253">
        <f t="shared" si="21"/>
        <v>1.953822466</v>
      </c>
      <c r="Y242" s="323">
        <f t="shared" si="22"/>
        <v>1953822.466</v>
      </c>
      <c r="Z242" s="253">
        <f t="shared" si="23"/>
        <v>1.953822466</v>
      </c>
      <c r="AA242" s="309"/>
      <c r="AB242" s="294"/>
      <c r="AC242" s="294"/>
      <c r="AD242" s="294"/>
      <c r="AE242" s="294"/>
      <c r="AF242" s="294"/>
      <c r="AG242" s="294"/>
      <c r="AH242" s="294"/>
      <c r="AI242" s="294"/>
      <c r="AJ242" s="294"/>
      <c r="AK242" s="294"/>
      <c r="AL242" s="294"/>
      <c r="AM242" s="294"/>
      <c r="AN242" s="294"/>
      <c r="AO242" s="294"/>
      <c r="AP242" s="294"/>
      <c r="AQ242" s="294"/>
      <c r="AR242" s="294"/>
      <c r="AS242" s="294"/>
      <c r="AT242" s="294"/>
    </row>
    <row r="243" ht="19.5" customHeight="1">
      <c r="A243" s="271" t="s">
        <v>333</v>
      </c>
      <c r="B243" s="326">
        <v>173.110001</v>
      </c>
      <c r="C243" s="327">
        <v>173.309998</v>
      </c>
      <c r="D243" s="327">
        <v>143.460007</v>
      </c>
      <c r="E243" s="327">
        <v>154.259995</v>
      </c>
      <c r="F243" s="327">
        <v>148.838852</v>
      </c>
      <c r="G243" s="327">
        <v>1.3955449E9</v>
      </c>
      <c r="H243" s="329" t="s">
        <v>333</v>
      </c>
      <c r="I243" s="327">
        <v>21.34</v>
      </c>
      <c r="J243" s="327">
        <v>21.385</v>
      </c>
      <c r="K243" s="327">
        <v>14.61</v>
      </c>
      <c r="L243" s="327">
        <v>16.797501</v>
      </c>
      <c r="M243" s="327">
        <v>16.645899</v>
      </c>
      <c r="N243" s="327">
        <v>2.174544E8</v>
      </c>
      <c r="O243" s="327"/>
      <c r="P243" s="249">
        <f t="shared" si="25"/>
        <v>852237.6653</v>
      </c>
      <c r="Q243" s="249">
        <f t="shared" si="136"/>
        <v>425144.9012</v>
      </c>
      <c r="R243" s="249">
        <f t="shared" si="137"/>
        <v>507496.7489</v>
      </c>
      <c r="S243" s="249">
        <f t="shared" si="28"/>
        <v>0</v>
      </c>
      <c r="T243" s="328">
        <f>(P243-P231)/P231</f>
        <v>-0.05655656394</v>
      </c>
      <c r="U243" s="249">
        <f t="shared" si="18"/>
        <v>1083763.245</v>
      </c>
      <c r="V243" s="249">
        <f t="shared" si="19"/>
        <v>1083763.245</v>
      </c>
      <c r="W243" s="249">
        <f t="shared" si="20"/>
        <v>1784879.315</v>
      </c>
      <c r="X243" s="253">
        <f t="shared" si="21"/>
        <v>1.784879315</v>
      </c>
      <c r="Y243" s="323">
        <f t="shared" si="22"/>
        <v>1784879.315</v>
      </c>
      <c r="Z243" s="253">
        <f t="shared" si="23"/>
        <v>1.784879315</v>
      </c>
      <c r="AA243" s="309"/>
      <c r="AB243" s="294"/>
      <c r="AC243" s="294"/>
      <c r="AD243" s="294"/>
      <c r="AE243" s="294"/>
      <c r="AF243" s="294"/>
      <c r="AG243" s="294"/>
      <c r="AH243" s="294"/>
      <c r="AI243" s="294"/>
      <c r="AJ243" s="294"/>
      <c r="AK243" s="294"/>
      <c r="AL243" s="294"/>
      <c r="AM243" s="294"/>
      <c r="AN243" s="294"/>
      <c r="AO243" s="294"/>
      <c r="AP243" s="294"/>
      <c r="AQ243" s="294"/>
      <c r="AR243" s="294"/>
      <c r="AS243" s="294"/>
      <c r="AT243" s="294"/>
    </row>
    <row r="244" ht="19.5" customHeight="1">
      <c r="A244" s="271" t="s">
        <v>334</v>
      </c>
      <c r="B244" s="272">
        <v>150.990005</v>
      </c>
      <c r="C244" s="273">
        <v>168.990005</v>
      </c>
      <c r="D244" s="273">
        <v>149.490005</v>
      </c>
      <c r="E244" s="273">
        <v>168.160004</v>
      </c>
      <c r="F244" s="273">
        <v>162.714554</v>
      </c>
      <c r="G244" s="273">
        <v>9.337065E8</v>
      </c>
      <c r="H244" s="278" t="s">
        <v>334</v>
      </c>
      <c r="I244" s="273">
        <v>16.084999</v>
      </c>
      <c r="J244" s="273">
        <v>19.967501</v>
      </c>
      <c r="K244" s="273">
        <v>15.7425</v>
      </c>
      <c r="L244" s="273">
        <v>19.7925</v>
      </c>
      <c r="M244" s="273">
        <v>19.627283</v>
      </c>
      <c r="N244" s="273">
        <v>1.66696E8</v>
      </c>
      <c r="O244" s="273"/>
      <c r="P244" s="249">
        <f t="shared" si="25"/>
        <v>888059.4356</v>
      </c>
      <c r="Q244" s="249">
        <f>((Q243+R243)/2)*K244/K243</f>
        <v>502467.8705</v>
      </c>
      <c r="R244" s="249">
        <f>(Q243+R243)/2</f>
        <v>466320.8251</v>
      </c>
      <c r="S244" s="249">
        <f t="shared" si="28"/>
        <v>0</v>
      </c>
      <c r="T244" s="277"/>
      <c r="U244" s="249">
        <f t="shared" si="18"/>
        <v>1069309.597</v>
      </c>
      <c r="V244" s="249">
        <f t="shared" si="19"/>
        <v>1069309.597</v>
      </c>
      <c r="W244" s="249">
        <f t="shared" si="20"/>
        <v>1856848.131</v>
      </c>
      <c r="X244" s="253">
        <f t="shared" si="21"/>
        <v>1.856848131</v>
      </c>
      <c r="Y244" s="323">
        <f t="shared" si="22"/>
        <v>1856848.131</v>
      </c>
      <c r="Z244" s="253">
        <f t="shared" si="23"/>
        <v>1.856848131</v>
      </c>
      <c r="AA244" s="309"/>
      <c r="AB244" s="294"/>
      <c r="AC244" s="294"/>
      <c r="AD244" s="294"/>
      <c r="AE244" s="294"/>
      <c r="AF244" s="294"/>
      <c r="AG244" s="294"/>
      <c r="AH244" s="294"/>
      <c r="AI244" s="294"/>
      <c r="AJ244" s="294"/>
      <c r="AK244" s="294"/>
      <c r="AL244" s="294"/>
      <c r="AM244" s="294"/>
      <c r="AN244" s="294"/>
      <c r="AO244" s="294"/>
      <c r="AP244" s="294"/>
      <c r="AQ244" s="294"/>
      <c r="AR244" s="294"/>
      <c r="AS244" s="294"/>
      <c r="AT244" s="294"/>
    </row>
    <row r="245" ht="19.5" customHeight="1">
      <c r="A245" s="271" t="s">
        <v>335</v>
      </c>
      <c r="B245" s="272">
        <v>167.330002</v>
      </c>
      <c r="C245" s="273">
        <v>174.660004</v>
      </c>
      <c r="D245" s="273">
        <v>166.570007</v>
      </c>
      <c r="E245" s="273">
        <v>173.190002</v>
      </c>
      <c r="F245" s="273">
        <v>167.581696</v>
      </c>
      <c r="G245" s="273">
        <v>5.359641E8</v>
      </c>
      <c r="H245" s="278" t="s">
        <v>335</v>
      </c>
      <c r="I245" s="273">
        <v>19.594999</v>
      </c>
      <c r="J245" s="273">
        <v>21.275</v>
      </c>
      <c r="K245" s="273">
        <v>19.3825</v>
      </c>
      <c r="L245" s="273">
        <v>20.905001</v>
      </c>
      <c r="M245" s="273">
        <v>20.730501</v>
      </c>
      <c r="N245" s="273">
        <v>1.092192E8</v>
      </c>
      <c r="O245" s="273"/>
      <c r="P245" s="249">
        <f t="shared" si="25"/>
        <v>989524.7941</v>
      </c>
      <c r="Q245" s="249">
        <f t="shared" ref="Q245:Q255" si="138">Q244*K245/K244</f>
        <v>618649.1028</v>
      </c>
      <c r="R245" s="249">
        <f t="shared" ref="R245:R255" si="139">R244</f>
        <v>466320.8251</v>
      </c>
      <c r="S245" s="249">
        <f t="shared" si="28"/>
        <v>0</v>
      </c>
      <c r="T245" s="277"/>
      <c r="U245" s="249">
        <f t="shared" si="18"/>
        <v>1140335.348</v>
      </c>
      <c r="V245" s="249">
        <f t="shared" si="19"/>
        <v>1140335.348</v>
      </c>
      <c r="W245" s="249">
        <f t="shared" si="20"/>
        <v>2074494.722</v>
      </c>
      <c r="X245" s="253">
        <f t="shared" si="21"/>
        <v>2.074494722</v>
      </c>
      <c r="Y245" s="323">
        <f t="shared" si="22"/>
        <v>2074494.722</v>
      </c>
      <c r="Z245" s="253">
        <f t="shared" si="23"/>
        <v>2.074494722</v>
      </c>
      <c r="AA245" s="309"/>
      <c r="AB245" s="294"/>
      <c r="AC245" s="294"/>
      <c r="AD245" s="294"/>
      <c r="AE245" s="294"/>
      <c r="AF245" s="294"/>
      <c r="AG245" s="294"/>
      <c r="AH245" s="294"/>
      <c r="AI245" s="294"/>
      <c r="AJ245" s="294"/>
      <c r="AK245" s="294"/>
      <c r="AL245" s="294"/>
      <c r="AM245" s="294"/>
      <c r="AN245" s="294"/>
      <c r="AO245" s="294"/>
      <c r="AP245" s="294"/>
      <c r="AQ245" s="294"/>
      <c r="AR245" s="294"/>
      <c r="AS245" s="294"/>
      <c r="AT245" s="294"/>
    </row>
    <row r="246" ht="19.5" customHeight="1">
      <c r="A246" s="271" t="s">
        <v>336</v>
      </c>
      <c r="B246" s="272">
        <v>174.440002</v>
      </c>
      <c r="C246" s="273">
        <v>182.830002</v>
      </c>
      <c r="D246" s="273">
        <v>169.339996</v>
      </c>
      <c r="E246" s="273">
        <v>179.660004</v>
      </c>
      <c r="F246" s="273">
        <v>173.842194</v>
      </c>
      <c r="G246" s="273">
        <v>7.819727E8</v>
      </c>
      <c r="H246" s="278" t="s">
        <v>336</v>
      </c>
      <c r="I246" s="273">
        <v>21.2075</v>
      </c>
      <c r="J246" s="273">
        <v>23.290001</v>
      </c>
      <c r="K246" s="273">
        <v>19.9625</v>
      </c>
      <c r="L246" s="273">
        <v>22.4825</v>
      </c>
      <c r="M246" s="273">
        <v>22.29483</v>
      </c>
      <c r="N246" s="273">
        <v>1.219928E8</v>
      </c>
      <c r="O246" s="273"/>
      <c r="P246" s="249">
        <f t="shared" si="25"/>
        <v>1005980.174</v>
      </c>
      <c r="Q246" s="249">
        <f t="shared" si="138"/>
        <v>637161.497</v>
      </c>
      <c r="R246" s="249">
        <f t="shared" si="139"/>
        <v>466320.8251</v>
      </c>
      <c r="S246" s="249">
        <f t="shared" si="28"/>
        <v>0</v>
      </c>
      <c r="T246" s="277"/>
      <c r="U246" s="249">
        <f t="shared" si="18"/>
        <v>1151854.114</v>
      </c>
      <c r="V246" s="249">
        <f t="shared" si="19"/>
        <v>1151854.114</v>
      </c>
      <c r="W246" s="249">
        <f t="shared" si="20"/>
        <v>2109462.496</v>
      </c>
      <c r="X246" s="253">
        <f t="shared" si="21"/>
        <v>2.109462496</v>
      </c>
      <c r="Y246" s="323">
        <f t="shared" si="22"/>
        <v>2109462.496</v>
      </c>
      <c r="Z246" s="253">
        <f t="shared" si="23"/>
        <v>2.109462496</v>
      </c>
      <c r="AA246" s="309"/>
      <c r="AB246" s="294"/>
      <c r="AC246" s="294"/>
      <c r="AD246" s="294"/>
      <c r="AE246" s="294"/>
      <c r="AF246" s="294"/>
      <c r="AG246" s="294"/>
      <c r="AH246" s="294"/>
      <c r="AI246" s="294"/>
      <c r="AJ246" s="294"/>
      <c r="AK246" s="294"/>
      <c r="AL246" s="294"/>
      <c r="AM246" s="294"/>
      <c r="AN246" s="294"/>
      <c r="AO246" s="294"/>
      <c r="AP246" s="294"/>
      <c r="AQ246" s="294"/>
      <c r="AR246" s="294"/>
      <c r="AS246" s="294"/>
      <c r="AT246" s="294"/>
    </row>
    <row r="247" ht="19.5" customHeight="1">
      <c r="A247" s="271" t="s">
        <v>337</v>
      </c>
      <c r="B247" s="272">
        <v>181.509995</v>
      </c>
      <c r="C247" s="273">
        <v>191.320007</v>
      </c>
      <c r="D247" s="273">
        <v>180.770004</v>
      </c>
      <c r="E247" s="273">
        <v>189.539993</v>
      </c>
      <c r="F247" s="273">
        <v>183.735977</v>
      </c>
      <c r="G247" s="273">
        <v>5.501577E8</v>
      </c>
      <c r="H247" s="278" t="s">
        <v>337</v>
      </c>
      <c r="I247" s="273">
        <v>22.9025</v>
      </c>
      <c r="J247" s="273">
        <v>25.3825</v>
      </c>
      <c r="K247" s="273">
        <v>22.74</v>
      </c>
      <c r="L247" s="273">
        <v>24.92</v>
      </c>
      <c r="M247" s="273">
        <v>24.729399</v>
      </c>
      <c r="N247" s="273">
        <v>8.80632E7</v>
      </c>
      <c r="O247" s="273"/>
      <c r="P247" s="249">
        <f t="shared" si="25"/>
        <v>1073881.212</v>
      </c>
      <c r="Q247" s="249">
        <f t="shared" si="138"/>
        <v>725813.5224</v>
      </c>
      <c r="R247" s="249">
        <f t="shared" si="139"/>
        <v>466320.8251</v>
      </c>
      <c r="S247" s="249">
        <f t="shared" si="28"/>
        <v>0</v>
      </c>
      <c r="T247" s="277"/>
      <c r="U247" s="249">
        <f t="shared" si="18"/>
        <v>1199384.84</v>
      </c>
      <c r="V247" s="249">
        <f t="shared" si="19"/>
        <v>1199384.84</v>
      </c>
      <c r="W247" s="249">
        <f t="shared" si="20"/>
        <v>2266015.559</v>
      </c>
      <c r="X247" s="253">
        <f t="shared" si="21"/>
        <v>2.266015559</v>
      </c>
      <c r="Y247" s="323">
        <f t="shared" si="22"/>
        <v>2266015.559</v>
      </c>
      <c r="Z247" s="253">
        <f t="shared" si="23"/>
        <v>2.266015559</v>
      </c>
      <c r="AA247" s="309"/>
      <c r="AB247" s="294"/>
      <c r="AC247" s="294"/>
      <c r="AD247" s="294"/>
      <c r="AE247" s="294"/>
      <c r="AF247" s="294"/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</row>
    <row r="248" ht="19.5" customHeight="1">
      <c r="A248" s="271" t="s">
        <v>338</v>
      </c>
      <c r="B248" s="272">
        <v>190.779999</v>
      </c>
      <c r="C248" s="273">
        <v>191.320007</v>
      </c>
      <c r="D248" s="273">
        <v>173.869995</v>
      </c>
      <c r="E248" s="273">
        <v>173.949997</v>
      </c>
      <c r="F248" s="273">
        <v>168.623383</v>
      </c>
      <c r="G248" s="273">
        <v>9.01554E8</v>
      </c>
      <c r="H248" s="278" t="s">
        <v>338</v>
      </c>
      <c r="I248" s="273">
        <v>25.2325</v>
      </c>
      <c r="J248" s="273">
        <v>25.377501</v>
      </c>
      <c r="K248" s="273">
        <v>20.815001</v>
      </c>
      <c r="L248" s="273">
        <v>20.817499</v>
      </c>
      <c r="M248" s="273">
        <v>20.658276</v>
      </c>
      <c r="N248" s="273">
        <v>1.840024E8</v>
      </c>
      <c r="O248" s="273"/>
      <c r="P248" s="249">
        <f t="shared" si="25"/>
        <v>1032891.059</v>
      </c>
      <c r="Q248" s="249">
        <f t="shared" si="138"/>
        <v>664371.5565</v>
      </c>
      <c r="R248" s="249">
        <f t="shared" si="139"/>
        <v>466320.8251</v>
      </c>
      <c r="S248" s="249">
        <f t="shared" si="28"/>
        <v>0</v>
      </c>
      <c r="T248" s="277"/>
      <c r="U248" s="249">
        <f t="shared" si="18"/>
        <v>1170691.734</v>
      </c>
      <c r="V248" s="249">
        <f t="shared" si="19"/>
        <v>1170691.734</v>
      </c>
      <c r="W248" s="249">
        <f t="shared" si="20"/>
        <v>2163583.441</v>
      </c>
      <c r="X248" s="253">
        <f t="shared" si="21"/>
        <v>2.163583441</v>
      </c>
      <c r="Y248" s="323">
        <f t="shared" si="22"/>
        <v>2163583.441</v>
      </c>
      <c r="Z248" s="253">
        <f t="shared" si="23"/>
        <v>2.163583441</v>
      </c>
      <c r="AA248" s="309"/>
      <c r="AB248" s="294"/>
      <c r="AC248" s="294"/>
      <c r="AD248" s="294"/>
      <c r="AE248" s="294"/>
      <c r="AF248" s="294"/>
      <c r="AG248" s="294"/>
      <c r="AH248" s="294"/>
      <c r="AI248" s="294"/>
      <c r="AJ248" s="294"/>
      <c r="AK248" s="294"/>
      <c r="AL248" s="294"/>
      <c r="AM248" s="294"/>
      <c r="AN248" s="294"/>
      <c r="AO248" s="294"/>
      <c r="AP248" s="294"/>
      <c r="AQ248" s="294"/>
      <c r="AR248" s="294"/>
      <c r="AS248" s="294"/>
      <c r="AT248" s="294"/>
    </row>
    <row r="249" ht="19.5" customHeight="1">
      <c r="A249" s="271" t="s">
        <v>339</v>
      </c>
      <c r="B249" s="272">
        <v>173.479996</v>
      </c>
      <c r="C249" s="273">
        <v>189.770004</v>
      </c>
      <c r="D249" s="273">
        <v>169.270004</v>
      </c>
      <c r="E249" s="273">
        <v>186.740005</v>
      </c>
      <c r="F249" s="273">
        <v>181.021744</v>
      </c>
      <c r="G249" s="273">
        <v>6.887304E8</v>
      </c>
      <c r="H249" s="278" t="s">
        <v>339</v>
      </c>
      <c r="I249" s="273">
        <v>20.727501</v>
      </c>
      <c r="J249" s="273">
        <v>24.695</v>
      </c>
      <c r="K249" s="273">
        <v>19.709999</v>
      </c>
      <c r="L249" s="273">
        <v>24.002501</v>
      </c>
      <c r="M249" s="273">
        <v>23.818918</v>
      </c>
      <c r="N249" s="273">
        <v>1.21086E8</v>
      </c>
      <c r="O249" s="273"/>
      <c r="P249" s="249">
        <f t="shared" si="25"/>
        <v>1005564.38</v>
      </c>
      <c r="Q249" s="249">
        <f t="shared" si="138"/>
        <v>629102.19</v>
      </c>
      <c r="R249" s="249">
        <f t="shared" si="139"/>
        <v>466320.8251</v>
      </c>
      <c r="S249" s="249">
        <f t="shared" si="28"/>
        <v>0</v>
      </c>
      <c r="T249" s="277"/>
      <c r="U249" s="249">
        <f t="shared" si="18"/>
        <v>1151563.058</v>
      </c>
      <c r="V249" s="249">
        <f t="shared" si="19"/>
        <v>1151563.058</v>
      </c>
      <c r="W249" s="249">
        <f t="shared" si="20"/>
        <v>2100987.395</v>
      </c>
      <c r="X249" s="253">
        <f t="shared" si="21"/>
        <v>2.100987395</v>
      </c>
      <c r="Y249" s="323">
        <f t="shared" si="22"/>
        <v>2100987.395</v>
      </c>
      <c r="Z249" s="253">
        <f t="shared" si="23"/>
        <v>2.100987395</v>
      </c>
      <c r="AA249" s="309"/>
      <c r="AB249" s="294"/>
      <c r="AC249" s="294"/>
      <c r="AD249" s="294"/>
      <c r="AE249" s="294"/>
      <c r="AF249" s="294"/>
      <c r="AG249" s="294"/>
      <c r="AH249" s="294"/>
      <c r="AI249" s="294"/>
      <c r="AJ249" s="294"/>
      <c r="AK249" s="294"/>
      <c r="AL249" s="294"/>
      <c r="AM249" s="294"/>
      <c r="AN249" s="294"/>
      <c r="AO249" s="294"/>
      <c r="AP249" s="294"/>
      <c r="AQ249" s="294"/>
      <c r="AR249" s="294"/>
      <c r="AS249" s="294"/>
      <c r="AT249" s="294"/>
    </row>
    <row r="250" ht="19.5" customHeight="1">
      <c r="A250" s="271" t="s">
        <v>340</v>
      </c>
      <c r="B250" s="272">
        <v>190.320007</v>
      </c>
      <c r="C250" s="273">
        <v>195.550003</v>
      </c>
      <c r="D250" s="273">
        <v>188.380005</v>
      </c>
      <c r="E250" s="273">
        <v>191.100006</v>
      </c>
      <c r="F250" s="273">
        <v>185.657791</v>
      </c>
      <c r="G250" s="273">
        <v>4.940255E8</v>
      </c>
      <c r="H250" s="278" t="s">
        <v>340</v>
      </c>
      <c r="I250" s="273">
        <v>24.897499</v>
      </c>
      <c r="J250" s="273">
        <v>26.200001</v>
      </c>
      <c r="K250" s="273">
        <v>24.4025</v>
      </c>
      <c r="L250" s="273">
        <v>25.0375</v>
      </c>
      <c r="M250" s="273">
        <v>24.856449</v>
      </c>
      <c r="N250" s="273">
        <v>7.85968E7</v>
      </c>
      <c r="O250" s="273"/>
      <c r="P250" s="249">
        <f t="shared" si="25"/>
        <v>1119089.139</v>
      </c>
      <c r="Q250" s="249">
        <f t="shared" si="138"/>
        <v>778877.066</v>
      </c>
      <c r="R250" s="249">
        <f t="shared" si="139"/>
        <v>466320.8251</v>
      </c>
      <c r="S250" s="249">
        <f t="shared" si="28"/>
        <v>0</v>
      </c>
      <c r="T250" s="277"/>
      <c r="U250" s="249">
        <f t="shared" si="18"/>
        <v>1231030.389</v>
      </c>
      <c r="V250" s="249">
        <f t="shared" si="19"/>
        <v>1231030.389</v>
      </c>
      <c r="W250" s="249">
        <f t="shared" si="20"/>
        <v>2364287.03</v>
      </c>
      <c r="X250" s="253">
        <f t="shared" si="21"/>
        <v>2.36428703</v>
      </c>
      <c r="Y250" s="323">
        <f t="shared" si="22"/>
        <v>2364287.03</v>
      </c>
      <c r="Z250" s="253">
        <f t="shared" si="23"/>
        <v>2.36428703</v>
      </c>
      <c r="AA250" s="309"/>
      <c r="AB250" s="294"/>
      <c r="AC250" s="294"/>
      <c r="AD250" s="294"/>
      <c r="AE250" s="294"/>
      <c r="AF250" s="294"/>
      <c r="AG250" s="294"/>
      <c r="AH250" s="294"/>
      <c r="AI250" s="294"/>
      <c r="AJ250" s="294"/>
      <c r="AK250" s="294"/>
      <c r="AL250" s="294"/>
      <c r="AM250" s="294"/>
      <c r="AN250" s="294"/>
      <c r="AO250" s="294"/>
      <c r="AP250" s="294"/>
      <c r="AQ250" s="294"/>
      <c r="AR250" s="294"/>
      <c r="AS250" s="294"/>
      <c r="AT250" s="294"/>
    </row>
    <row r="251" ht="19.5" customHeight="1">
      <c r="A251" s="271" t="s">
        <v>341</v>
      </c>
      <c r="B251" s="272">
        <v>191.429993</v>
      </c>
      <c r="C251" s="273">
        <v>194.979996</v>
      </c>
      <c r="D251" s="273">
        <v>179.199997</v>
      </c>
      <c r="E251" s="273">
        <v>187.470001</v>
      </c>
      <c r="F251" s="273">
        <v>182.131195</v>
      </c>
      <c r="G251" s="273">
        <v>8.142865E8</v>
      </c>
      <c r="H251" s="278" t="s">
        <v>341</v>
      </c>
      <c r="I251" s="273">
        <v>25.1075</v>
      </c>
      <c r="J251" s="273">
        <v>26.012501</v>
      </c>
      <c r="K251" s="273">
        <v>21.9275</v>
      </c>
      <c r="L251" s="273">
        <v>23.8575</v>
      </c>
      <c r="M251" s="273">
        <v>23.684978</v>
      </c>
      <c r="N251" s="273">
        <v>1.474268E8</v>
      </c>
      <c r="O251" s="273"/>
      <c r="P251" s="249">
        <f t="shared" si="25"/>
        <v>1064554.438</v>
      </c>
      <c r="Q251" s="249">
        <f t="shared" si="138"/>
        <v>699880.2116</v>
      </c>
      <c r="R251" s="249">
        <f t="shared" si="139"/>
        <v>466320.8251</v>
      </c>
      <c r="S251" s="249">
        <f t="shared" si="28"/>
        <v>0</v>
      </c>
      <c r="T251" s="277"/>
      <c r="U251" s="249">
        <f t="shared" si="18"/>
        <v>1192856.098</v>
      </c>
      <c r="V251" s="249">
        <f t="shared" si="19"/>
        <v>1192856.098</v>
      </c>
      <c r="W251" s="249">
        <f t="shared" si="20"/>
        <v>2230755.474</v>
      </c>
      <c r="X251" s="253">
        <f t="shared" si="21"/>
        <v>2.230755474</v>
      </c>
      <c r="Y251" s="323">
        <f t="shared" si="22"/>
        <v>2230755.474</v>
      </c>
      <c r="Z251" s="253">
        <f t="shared" si="23"/>
        <v>2.230755474</v>
      </c>
      <c r="AA251" s="309"/>
      <c r="AB251" s="294"/>
      <c r="AC251" s="294"/>
      <c r="AD251" s="294"/>
      <c r="AE251" s="294"/>
      <c r="AF251" s="294"/>
      <c r="AG251" s="294"/>
      <c r="AH251" s="294"/>
      <c r="AI251" s="294"/>
      <c r="AJ251" s="294"/>
      <c r="AK251" s="294"/>
      <c r="AL251" s="294"/>
      <c r="AM251" s="294"/>
      <c r="AN251" s="294"/>
      <c r="AO251" s="294"/>
      <c r="AP251" s="294"/>
      <c r="AQ251" s="294"/>
      <c r="AR251" s="294"/>
      <c r="AS251" s="294"/>
      <c r="AT251" s="294"/>
    </row>
    <row r="252" ht="19.5" customHeight="1">
      <c r="A252" s="271" t="s">
        <v>342</v>
      </c>
      <c r="B252" s="272">
        <v>186.220001</v>
      </c>
      <c r="C252" s="273">
        <v>194.710007</v>
      </c>
      <c r="D252" s="273">
        <v>185.029999</v>
      </c>
      <c r="E252" s="273">
        <v>188.809998</v>
      </c>
      <c r="F252" s="273">
        <v>183.433029</v>
      </c>
      <c r="G252" s="273">
        <v>5.506502E8</v>
      </c>
      <c r="H252" s="278" t="s">
        <v>342</v>
      </c>
      <c r="I252" s="273">
        <v>23.540001</v>
      </c>
      <c r="J252" s="273">
        <v>25.674999</v>
      </c>
      <c r="K252" s="273">
        <v>23.225</v>
      </c>
      <c r="L252" s="273">
        <v>24.182501</v>
      </c>
      <c r="M252" s="273">
        <v>24.007629</v>
      </c>
      <c r="N252" s="273">
        <v>7.9662E7</v>
      </c>
      <c r="O252" s="273"/>
      <c r="P252" s="249">
        <f t="shared" si="25"/>
        <v>1099188.113</v>
      </c>
      <c r="Q252" s="249">
        <f t="shared" si="138"/>
        <v>741293.7141</v>
      </c>
      <c r="R252" s="249">
        <f t="shared" si="139"/>
        <v>466320.8251</v>
      </c>
      <c r="S252" s="249">
        <f t="shared" si="28"/>
        <v>0</v>
      </c>
      <c r="T252" s="277"/>
      <c r="U252" s="249">
        <f t="shared" si="18"/>
        <v>1217099.671</v>
      </c>
      <c r="V252" s="249">
        <f t="shared" si="19"/>
        <v>1217099.671</v>
      </c>
      <c r="W252" s="249">
        <f t="shared" si="20"/>
        <v>2306802.652</v>
      </c>
      <c r="X252" s="253">
        <f t="shared" si="21"/>
        <v>2.306802652</v>
      </c>
      <c r="Y252" s="323">
        <f t="shared" si="22"/>
        <v>2306802.652</v>
      </c>
      <c r="Z252" s="253">
        <f t="shared" si="23"/>
        <v>2.306802652</v>
      </c>
      <c r="AA252" s="309"/>
      <c r="AB252" s="294"/>
      <c r="AC252" s="294"/>
      <c r="AD252" s="294"/>
      <c r="AE252" s="294"/>
      <c r="AF252" s="294"/>
      <c r="AG252" s="294"/>
      <c r="AH252" s="294"/>
      <c r="AI252" s="294"/>
      <c r="AJ252" s="294"/>
      <c r="AK252" s="294"/>
      <c r="AL252" s="294"/>
      <c r="AM252" s="294"/>
      <c r="AN252" s="294"/>
      <c r="AO252" s="294"/>
      <c r="AP252" s="294"/>
      <c r="AQ252" s="294"/>
      <c r="AR252" s="294"/>
      <c r="AS252" s="294"/>
      <c r="AT252" s="294"/>
    </row>
    <row r="253" ht="19.5" customHeight="1">
      <c r="A253" s="271" t="s">
        <v>343</v>
      </c>
      <c r="B253" s="272">
        <v>189.5</v>
      </c>
      <c r="C253" s="273">
        <v>197.830002</v>
      </c>
      <c r="D253" s="273">
        <v>181.820007</v>
      </c>
      <c r="E253" s="273">
        <v>197.080002</v>
      </c>
      <c r="F253" s="273">
        <v>191.853638</v>
      </c>
      <c r="G253" s="273">
        <v>5.769834E8</v>
      </c>
      <c r="H253" s="278" t="s">
        <v>343</v>
      </c>
      <c r="I253" s="273">
        <v>24.360001</v>
      </c>
      <c r="J253" s="273">
        <v>26.442499</v>
      </c>
      <c r="K253" s="273">
        <v>22.4125</v>
      </c>
      <c r="L253" s="273">
        <v>26.2225</v>
      </c>
      <c r="M253" s="273">
        <v>26.032879</v>
      </c>
      <c r="N253" s="273">
        <v>8.57292E7</v>
      </c>
      <c r="O253" s="273"/>
      <c r="P253" s="249">
        <f t="shared" si="25"/>
        <v>1080118.853</v>
      </c>
      <c r="Q253" s="249">
        <f t="shared" si="138"/>
        <v>715360.4033</v>
      </c>
      <c r="R253" s="249">
        <f t="shared" si="139"/>
        <v>466320.8251</v>
      </c>
      <c r="S253" s="249">
        <f t="shared" si="28"/>
        <v>0</v>
      </c>
      <c r="T253" s="277"/>
      <c r="U253" s="249">
        <f t="shared" si="18"/>
        <v>1203751.189</v>
      </c>
      <c r="V253" s="249">
        <f t="shared" si="19"/>
        <v>1203751.189</v>
      </c>
      <c r="W253" s="249">
        <f t="shared" si="20"/>
        <v>2261800.082</v>
      </c>
      <c r="X253" s="253">
        <f t="shared" si="21"/>
        <v>2.261800082</v>
      </c>
      <c r="Y253" s="323">
        <f t="shared" si="22"/>
        <v>2261800.082</v>
      </c>
      <c r="Z253" s="253">
        <f t="shared" si="23"/>
        <v>2.261800082</v>
      </c>
      <c r="AA253" s="309"/>
      <c r="AB253" s="294"/>
      <c r="AC253" s="294"/>
      <c r="AD253" s="294"/>
      <c r="AE253" s="294"/>
      <c r="AF253" s="294"/>
      <c r="AG253" s="294"/>
      <c r="AH253" s="294"/>
      <c r="AI253" s="294"/>
      <c r="AJ253" s="294"/>
      <c r="AK253" s="294"/>
      <c r="AL253" s="294"/>
      <c r="AM253" s="294"/>
      <c r="AN253" s="294"/>
      <c r="AO253" s="294"/>
      <c r="AP253" s="294"/>
      <c r="AQ253" s="294"/>
      <c r="AR253" s="294"/>
      <c r="AS253" s="294"/>
      <c r="AT253" s="294"/>
    </row>
    <row r="254" ht="19.5" customHeight="1">
      <c r="A254" s="271" t="s">
        <v>344</v>
      </c>
      <c r="B254" s="272">
        <v>197.929993</v>
      </c>
      <c r="C254" s="273">
        <v>206.050003</v>
      </c>
      <c r="D254" s="273">
        <v>197.630005</v>
      </c>
      <c r="E254" s="273">
        <v>205.100006</v>
      </c>
      <c r="F254" s="273">
        <v>199.66095</v>
      </c>
      <c r="G254" s="273">
        <v>3.514297E8</v>
      </c>
      <c r="H254" s="278" t="s">
        <v>344</v>
      </c>
      <c r="I254" s="273">
        <v>26.455</v>
      </c>
      <c r="J254" s="273">
        <v>28.6</v>
      </c>
      <c r="K254" s="273">
        <v>26.377501</v>
      </c>
      <c r="L254" s="273">
        <v>28.33</v>
      </c>
      <c r="M254" s="273">
        <v>28.125137</v>
      </c>
      <c r="N254" s="273">
        <v>5.32656E7</v>
      </c>
      <c r="O254" s="273"/>
      <c r="P254" s="249">
        <f t="shared" si="25"/>
        <v>1174039.634</v>
      </c>
      <c r="Q254" s="249">
        <f t="shared" si="138"/>
        <v>841914.9918</v>
      </c>
      <c r="R254" s="249">
        <f t="shared" si="139"/>
        <v>466320.8251</v>
      </c>
      <c r="S254" s="249">
        <f t="shared" si="28"/>
        <v>0</v>
      </c>
      <c r="T254" s="277"/>
      <c r="U254" s="249">
        <f t="shared" si="18"/>
        <v>1269495.736</v>
      </c>
      <c r="V254" s="249">
        <f t="shared" si="19"/>
        <v>1269495.736</v>
      </c>
      <c r="W254" s="249">
        <f t="shared" si="20"/>
        <v>2482275.45</v>
      </c>
      <c r="X254" s="253">
        <f t="shared" si="21"/>
        <v>2.48227545</v>
      </c>
      <c r="Y254" s="323">
        <f t="shared" si="22"/>
        <v>2482275.45</v>
      </c>
      <c r="Z254" s="253">
        <f t="shared" si="23"/>
        <v>2.48227545</v>
      </c>
      <c r="AA254" s="309"/>
      <c r="AB254" s="294"/>
      <c r="AC254" s="294"/>
      <c r="AD254" s="294"/>
      <c r="AE254" s="294"/>
      <c r="AF254" s="294"/>
      <c r="AG254" s="294"/>
      <c r="AH254" s="294"/>
      <c r="AI254" s="294"/>
      <c r="AJ254" s="294"/>
      <c r="AK254" s="294"/>
      <c r="AL254" s="294"/>
      <c r="AM254" s="294"/>
      <c r="AN254" s="294"/>
      <c r="AO254" s="294"/>
      <c r="AP254" s="294"/>
      <c r="AQ254" s="294"/>
      <c r="AR254" s="294"/>
      <c r="AS254" s="294"/>
      <c r="AT254" s="294"/>
    </row>
    <row r="255" ht="19.5" customHeight="1">
      <c r="A255" s="271" t="s">
        <v>345</v>
      </c>
      <c r="B255" s="326">
        <v>205.110001</v>
      </c>
      <c r="C255" s="327">
        <v>214.559998</v>
      </c>
      <c r="D255" s="327">
        <v>199.229996</v>
      </c>
      <c r="E255" s="327">
        <v>212.610001</v>
      </c>
      <c r="F255" s="327">
        <v>206.971786</v>
      </c>
      <c r="G255" s="327">
        <v>4.299511E8</v>
      </c>
      <c r="H255" s="329" t="s">
        <v>345</v>
      </c>
      <c r="I255" s="327">
        <v>28.3375</v>
      </c>
      <c r="J255" s="327">
        <v>31.047501</v>
      </c>
      <c r="K255" s="327">
        <v>26.717501</v>
      </c>
      <c r="L255" s="327">
        <v>30.4725</v>
      </c>
      <c r="M255" s="327">
        <v>30.252146</v>
      </c>
      <c r="N255" s="327">
        <v>7.42756E7</v>
      </c>
      <c r="O255" s="327"/>
      <c r="P255" s="249">
        <f t="shared" si="25"/>
        <v>1183544.531</v>
      </c>
      <c r="Q255" s="249">
        <f t="shared" si="138"/>
        <v>852767.0849</v>
      </c>
      <c r="R255" s="249">
        <f t="shared" si="139"/>
        <v>466320.8251</v>
      </c>
      <c r="S255" s="249">
        <f t="shared" si="28"/>
        <v>0</v>
      </c>
      <c r="T255" s="328">
        <f>(P255-P243)/P243</f>
        <v>0.3887493816</v>
      </c>
      <c r="U255" s="249">
        <f t="shared" si="18"/>
        <v>1276149.164</v>
      </c>
      <c r="V255" s="249">
        <f t="shared" si="19"/>
        <v>1276149.164</v>
      </c>
      <c r="W255" s="249">
        <f t="shared" si="20"/>
        <v>2502632.441</v>
      </c>
      <c r="X255" s="253">
        <f t="shared" si="21"/>
        <v>2.502632441</v>
      </c>
      <c r="Y255" s="323">
        <f t="shared" si="22"/>
        <v>2502632.441</v>
      </c>
      <c r="Z255" s="253">
        <f t="shared" si="23"/>
        <v>2.502632441</v>
      </c>
      <c r="AA255" s="309"/>
      <c r="AB255" s="294"/>
      <c r="AC255" s="294"/>
      <c r="AD255" s="294"/>
      <c r="AE255" s="294"/>
      <c r="AF255" s="294"/>
      <c r="AG255" s="294"/>
      <c r="AH255" s="294"/>
      <c r="AI255" s="294"/>
      <c r="AJ255" s="294"/>
      <c r="AK255" s="294"/>
      <c r="AL255" s="294"/>
      <c r="AM255" s="294"/>
      <c r="AN255" s="294"/>
      <c r="AO255" s="294"/>
      <c r="AP255" s="294"/>
      <c r="AQ255" s="294"/>
      <c r="AR255" s="294"/>
      <c r="AS255" s="294"/>
      <c r="AT255" s="294"/>
    </row>
    <row r="256" ht="19.5" customHeight="1">
      <c r="A256" s="271" t="s">
        <v>346</v>
      </c>
      <c r="B256" s="272">
        <v>214.399994</v>
      </c>
      <c r="C256" s="273">
        <v>225.880005</v>
      </c>
      <c r="D256" s="273">
        <v>212.240005</v>
      </c>
      <c r="E256" s="273">
        <v>219.070007</v>
      </c>
      <c r="F256" s="273">
        <v>213.722824</v>
      </c>
      <c r="G256" s="273">
        <v>5.85493E8</v>
      </c>
      <c r="H256" s="278" t="s">
        <v>346</v>
      </c>
      <c r="I256" s="273">
        <v>30.977501</v>
      </c>
      <c r="J256" s="273">
        <v>34.299999</v>
      </c>
      <c r="K256" s="273">
        <v>30.3375</v>
      </c>
      <c r="L256" s="273">
        <v>32.185001</v>
      </c>
      <c r="M256" s="273">
        <v>31.965462</v>
      </c>
      <c r="N256" s="273">
        <v>8.53928E7</v>
      </c>
      <c r="O256" s="273"/>
      <c r="P256" s="249">
        <f t="shared" si="25"/>
        <v>1260831.713</v>
      </c>
      <c r="Q256" s="249">
        <f>((Q255+R255)/2)*K256/K255</f>
        <v>748906.6711</v>
      </c>
      <c r="R256" s="249">
        <f>(Q255+R255)/2</f>
        <v>659543.955</v>
      </c>
      <c r="S256" s="249">
        <f t="shared" si="28"/>
        <v>0</v>
      </c>
      <c r="T256" s="277"/>
      <c r="U256" s="249">
        <f t="shared" si="18"/>
        <v>1515744.396</v>
      </c>
      <c r="V256" s="249">
        <f t="shared" si="19"/>
        <v>1515744.396</v>
      </c>
      <c r="W256" s="249">
        <f t="shared" si="20"/>
        <v>2669282.339</v>
      </c>
      <c r="X256" s="253">
        <f t="shared" si="21"/>
        <v>2.669282339</v>
      </c>
      <c r="Y256" s="323">
        <f t="shared" si="22"/>
        <v>2669282.339</v>
      </c>
      <c r="Z256" s="253">
        <f t="shared" si="23"/>
        <v>2.669282339</v>
      </c>
      <c r="AA256" s="309"/>
      <c r="AB256" s="294"/>
      <c r="AC256" s="294"/>
      <c r="AD256" s="294"/>
      <c r="AE256" s="294"/>
      <c r="AF256" s="294"/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</row>
    <row r="257" ht="19.5" customHeight="1">
      <c r="A257" s="271" t="s">
        <v>347</v>
      </c>
      <c r="B257" s="272">
        <v>220.139999</v>
      </c>
      <c r="C257" s="273">
        <v>237.470001</v>
      </c>
      <c r="D257" s="273">
        <v>198.169998</v>
      </c>
      <c r="E257" s="273">
        <v>205.800003</v>
      </c>
      <c r="F257" s="273">
        <v>200.776718</v>
      </c>
      <c r="G257" s="273">
        <v>9.523923E8</v>
      </c>
      <c r="H257" s="278" t="s">
        <v>347</v>
      </c>
      <c r="I257" s="273">
        <v>32.509998</v>
      </c>
      <c r="J257" s="273">
        <v>37.759998</v>
      </c>
      <c r="K257" s="273">
        <v>26.0875</v>
      </c>
      <c r="L257" s="273">
        <v>28.395</v>
      </c>
      <c r="M257" s="273">
        <v>28.201315</v>
      </c>
      <c r="N257" s="273">
        <v>1.529848E8</v>
      </c>
      <c r="O257" s="273"/>
      <c r="P257" s="249">
        <f t="shared" si="25"/>
        <v>1177247.513</v>
      </c>
      <c r="Q257" s="249">
        <f t="shared" ref="Q257:Q267" si="140">Q256*K257/K256</f>
        <v>643991.8511</v>
      </c>
      <c r="R257" s="249">
        <f t="shared" ref="R257:R267" si="141">R256</f>
        <v>659543.955</v>
      </c>
      <c r="S257" s="249">
        <f t="shared" si="28"/>
        <v>0</v>
      </c>
      <c r="T257" s="277"/>
      <c r="U257" s="249">
        <f t="shared" si="18"/>
        <v>1457235.456</v>
      </c>
      <c r="V257" s="249">
        <f t="shared" si="19"/>
        <v>1457235.456</v>
      </c>
      <c r="W257" s="249">
        <f t="shared" si="20"/>
        <v>2480783.319</v>
      </c>
      <c r="X257" s="253">
        <f t="shared" si="21"/>
        <v>2.480783319</v>
      </c>
      <c r="Y257" s="323">
        <f t="shared" si="22"/>
        <v>2480783.319</v>
      </c>
      <c r="Z257" s="253">
        <f t="shared" si="23"/>
        <v>2.480783319</v>
      </c>
      <c r="AA257" s="309"/>
      <c r="AB257" s="294"/>
      <c r="AC257" s="294"/>
      <c r="AD257" s="294"/>
      <c r="AE257" s="294"/>
      <c r="AF257" s="294"/>
      <c r="AG257" s="294"/>
      <c r="AH257" s="294"/>
      <c r="AI257" s="294"/>
      <c r="AJ257" s="294"/>
      <c r="AK257" s="294"/>
      <c r="AL257" s="294"/>
      <c r="AM257" s="294"/>
      <c r="AN257" s="294"/>
      <c r="AO257" s="294"/>
      <c r="AP257" s="294"/>
      <c r="AQ257" s="294"/>
      <c r="AR257" s="294"/>
      <c r="AS257" s="294"/>
      <c r="AT257" s="294"/>
    </row>
    <row r="258" ht="19.5" customHeight="1">
      <c r="A258" s="271" t="s">
        <v>348</v>
      </c>
      <c r="B258" s="272">
        <v>208.880005</v>
      </c>
      <c r="C258" s="273">
        <v>219.610001</v>
      </c>
      <c r="D258" s="273">
        <v>164.929993</v>
      </c>
      <c r="E258" s="273">
        <v>190.399994</v>
      </c>
      <c r="F258" s="273">
        <v>185.752625</v>
      </c>
      <c r="G258" s="273">
        <v>2.1917757E9</v>
      </c>
      <c r="H258" s="278" t="s">
        <v>348</v>
      </c>
      <c r="I258" s="273">
        <v>28.9925</v>
      </c>
      <c r="J258" s="273">
        <v>31.9825</v>
      </c>
      <c r="K258" s="273">
        <v>17.0075</v>
      </c>
      <c r="L258" s="273">
        <v>22.395</v>
      </c>
      <c r="M258" s="273">
        <v>22.242237</v>
      </c>
      <c r="N258" s="273">
        <v>3.038252E8</v>
      </c>
      <c r="O258" s="273"/>
      <c r="P258" s="249">
        <f t="shared" si="25"/>
        <v>979782.1366</v>
      </c>
      <c r="Q258" s="249">
        <f t="shared" si="140"/>
        <v>419844.4239</v>
      </c>
      <c r="R258" s="249">
        <f t="shared" si="141"/>
        <v>659543.955</v>
      </c>
      <c r="S258" s="249">
        <f t="shared" si="28"/>
        <v>0</v>
      </c>
      <c r="T258" s="277"/>
      <c r="U258" s="249">
        <f t="shared" si="18"/>
        <v>1319009.692</v>
      </c>
      <c r="V258" s="249">
        <f t="shared" si="19"/>
        <v>1319009.692</v>
      </c>
      <c r="W258" s="249">
        <f t="shared" si="20"/>
        <v>2059170.515</v>
      </c>
      <c r="X258" s="253">
        <f t="shared" si="21"/>
        <v>2.059170515</v>
      </c>
      <c r="Y258" s="323">
        <f t="shared" si="22"/>
        <v>2059170.515</v>
      </c>
      <c r="Z258" s="253">
        <f t="shared" si="23"/>
        <v>2.059170515</v>
      </c>
      <c r="AA258" s="309"/>
      <c r="AB258" s="294"/>
      <c r="AC258" s="294"/>
      <c r="AD258" s="294"/>
      <c r="AE258" s="294"/>
      <c r="AF258" s="294"/>
      <c r="AG258" s="294"/>
      <c r="AH258" s="294"/>
      <c r="AI258" s="294"/>
      <c r="AJ258" s="294"/>
      <c r="AK258" s="294"/>
      <c r="AL258" s="294"/>
      <c r="AM258" s="294"/>
      <c r="AN258" s="294"/>
      <c r="AO258" s="294"/>
      <c r="AP258" s="294"/>
      <c r="AQ258" s="294"/>
      <c r="AR258" s="294"/>
      <c r="AS258" s="294"/>
      <c r="AT258" s="294"/>
    </row>
    <row r="259" ht="19.5" customHeight="1">
      <c r="A259" s="271" t="s">
        <v>349</v>
      </c>
      <c r="B259" s="272">
        <v>184.770004</v>
      </c>
      <c r="C259" s="273">
        <v>220.039993</v>
      </c>
      <c r="D259" s="273">
        <v>180.860001</v>
      </c>
      <c r="E259" s="273">
        <v>218.910004</v>
      </c>
      <c r="F259" s="273">
        <v>214.021866</v>
      </c>
      <c r="G259" s="273">
        <v>1.0920712E9</v>
      </c>
      <c r="H259" s="278" t="s">
        <v>349</v>
      </c>
      <c r="I259" s="273">
        <v>21.105</v>
      </c>
      <c r="J259" s="273">
        <v>29.4625</v>
      </c>
      <c r="K259" s="273">
        <v>20.1875</v>
      </c>
      <c r="L259" s="273">
        <v>29.245001</v>
      </c>
      <c r="M259" s="273">
        <v>29.048622</v>
      </c>
      <c r="N259" s="273">
        <v>1.815044E8</v>
      </c>
      <c r="O259" s="273"/>
      <c r="P259" s="249">
        <f t="shared" si="25"/>
        <v>1074415.848</v>
      </c>
      <c r="Q259" s="249">
        <f t="shared" si="140"/>
        <v>498345.3951</v>
      </c>
      <c r="R259" s="249">
        <f t="shared" si="141"/>
        <v>659543.955</v>
      </c>
      <c r="S259" s="249">
        <f t="shared" si="28"/>
        <v>0</v>
      </c>
      <c r="T259" s="277"/>
      <c r="U259" s="249">
        <f t="shared" si="18"/>
        <v>1385253.29</v>
      </c>
      <c r="V259" s="249">
        <f t="shared" si="19"/>
        <v>1385253.29</v>
      </c>
      <c r="W259" s="249">
        <f t="shared" si="20"/>
        <v>2232305.198</v>
      </c>
      <c r="X259" s="253">
        <f t="shared" si="21"/>
        <v>2.232305198</v>
      </c>
      <c r="Y259" s="323">
        <f t="shared" si="22"/>
        <v>2232305.198</v>
      </c>
      <c r="Z259" s="253">
        <f t="shared" si="23"/>
        <v>2.232305198</v>
      </c>
      <c r="AA259" s="309"/>
      <c r="AB259" s="294"/>
      <c r="AC259" s="294"/>
      <c r="AD259" s="294"/>
      <c r="AE259" s="294"/>
      <c r="AF259" s="294"/>
      <c r="AG259" s="294"/>
      <c r="AH259" s="294"/>
      <c r="AI259" s="294"/>
      <c r="AJ259" s="294"/>
      <c r="AK259" s="294"/>
      <c r="AL259" s="294"/>
      <c r="AM259" s="294"/>
      <c r="AN259" s="294"/>
      <c r="AO259" s="294"/>
      <c r="AP259" s="294"/>
      <c r="AQ259" s="294"/>
      <c r="AR259" s="294"/>
      <c r="AS259" s="294"/>
      <c r="AT259" s="294"/>
    </row>
    <row r="260" ht="19.5" customHeight="1">
      <c r="A260" s="271" t="s">
        <v>350</v>
      </c>
      <c r="B260" s="272">
        <v>214.5</v>
      </c>
      <c r="C260" s="273">
        <v>233.600006</v>
      </c>
      <c r="D260" s="273">
        <v>211.119995</v>
      </c>
      <c r="E260" s="273">
        <v>233.360001</v>
      </c>
      <c r="F260" s="273">
        <v>228.149216</v>
      </c>
      <c r="G260" s="273">
        <v>8.46592E8</v>
      </c>
      <c r="H260" s="278" t="s">
        <v>350</v>
      </c>
      <c r="I260" s="273">
        <v>27.985001</v>
      </c>
      <c r="J260" s="273">
        <v>33.047501</v>
      </c>
      <c r="K260" s="273">
        <v>27.09</v>
      </c>
      <c r="L260" s="273">
        <v>32.8675</v>
      </c>
      <c r="M260" s="273">
        <v>32.646797</v>
      </c>
      <c r="N260" s="273">
        <v>1.388456E8</v>
      </c>
      <c r="O260" s="273"/>
      <c r="P260" s="249">
        <f t="shared" si="25"/>
        <v>1254178.188</v>
      </c>
      <c r="Q260" s="249">
        <f t="shared" si="140"/>
        <v>668739.4057</v>
      </c>
      <c r="R260" s="249">
        <f t="shared" si="141"/>
        <v>659543.955</v>
      </c>
      <c r="S260" s="249">
        <f t="shared" si="28"/>
        <v>0</v>
      </c>
      <c r="T260" s="277"/>
      <c r="U260" s="249">
        <f t="shared" si="18"/>
        <v>1511086.928</v>
      </c>
      <c r="V260" s="249">
        <f t="shared" si="19"/>
        <v>1511086.928</v>
      </c>
      <c r="W260" s="249">
        <f t="shared" si="20"/>
        <v>2582461.549</v>
      </c>
      <c r="X260" s="253">
        <f t="shared" si="21"/>
        <v>2.582461549</v>
      </c>
      <c r="Y260" s="323">
        <f t="shared" si="22"/>
        <v>2582461.549</v>
      </c>
      <c r="Z260" s="253">
        <f t="shared" si="23"/>
        <v>2.582461549</v>
      </c>
      <c r="AA260" s="309"/>
      <c r="AB260" s="294"/>
      <c r="AC260" s="294"/>
      <c r="AD260" s="294"/>
      <c r="AE260" s="294"/>
      <c r="AF260" s="294"/>
      <c r="AG260" s="294"/>
      <c r="AH260" s="294"/>
      <c r="AI260" s="294"/>
      <c r="AJ260" s="294"/>
      <c r="AK260" s="294"/>
      <c r="AL260" s="294"/>
      <c r="AM260" s="294"/>
      <c r="AN260" s="294"/>
      <c r="AO260" s="294"/>
      <c r="AP260" s="294"/>
      <c r="AQ260" s="294"/>
      <c r="AR260" s="294"/>
      <c r="AS260" s="294"/>
      <c r="AT260" s="294"/>
    </row>
    <row r="261" ht="19.5" customHeight="1">
      <c r="A261" s="271" t="s">
        <v>351</v>
      </c>
      <c r="B261" s="272">
        <v>232.460007</v>
      </c>
      <c r="C261" s="273">
        <v>251.149994</v>
      </c>
      <c r="D261" s="273">
        <v>231.470001</v>
      </c>
      <c r="E261" s="273">
        <v>247.600006</v>
      </c>
      <c r="F261" s="273">
        <v>242.071228</v>
      </c>
      <c r="G261" s="273">
        <v>9.283604E8</v>
      </c>
      <c r="H261" s="278" t="s">
        <v>351</v>
      </c>
      <c r="I261" s="273">
        <v>32.709999</v>
      </c>
      <c r="J261" s="273">
        <v>38.130001</v>
      </c>
      <c r="K261" s="273">
        <v>32.307499</v>
      </c>
      <c r="L261" s="273">
        <v>36.922501</v>
      </c>
      <c r="M261" s="273">
        <v>36.674572</v>
      </c>
      <c r="N261" s="273">
        <v>1.447896E8</v>
      </c>
      <c r="O261" s="273"/>
      <c r="P261" s="249">
        <f t="shared" si="25"/>
        <v>1375069.313</v>
      </c>
      <c r="Q261" s="249">
        <f t="shared" si="140"/>
        <v>797537.7512</v>
      </c>
      <c r="R261" s="249">
        <f t="shared" si="141"/>
        <v>659543.955</v>
      </c>
      <c r="S261" s="249">
        <f t="shared" si="28"/>
        <v>0</v>
      </c>
      <c r="T261" s="277"/>
      <c r="U261" s="249">
        <f t="shared" si="18"/>
        <v>1595710.716</v>
      </c>
      <c r="V261" s="249">
        <f t="shared" si="19"/>
        <v>1595710.716</v>
      </c>
      <c r="W261" s="249">
        <f t="shared" si="20"/>
        <v>2832151.019</v>
      </c>
      <c r="X261" s="253">
        <f t="shared" si="21"/>
        <v>2.832151019</v>
      </c>
      <c r="Y261" s="323">
        <f t="shared" si="22"/>
        <v>2832151.019</v>
      </c>
      <c r="Z261" s="253">
        <f t="shared" si="23"/>
        <v>2.832151019</v>
      </c>
      <c r="AA261" s="309"/>
      <c r="AB261" s="294"/>
      <c r="AC261" s="294"/>
      <c r="AD261" s="294"/>
      <c r="AE261" s="294"/>
      <c r="AF261" s="294"/>
      <c r="AG261" s="294"/>
      <c r="AH261" s="294"/>
      <c r="AI261" s="294"/>
      <c r="AJ261" s="294"/>
      <c r="AK261" s="294"/>
      <c r="AL261" s="294"/>
      <c r="AM261" s="294"/>
      <c r="AN261" s="294"/>
      <c r="AO261" s="294"/>
      <c r="AP261" s="294"/>
      <c r="AQ261" s="294"/>
      <c r="AR261" s="294"/>
      <c r="AS261" s="294"/>
      <c r="AT261" s="294"/>
    </row>
    <row r="262" ht="19.5" customHeight="1">
      <c r="A262" s="271" t="s">
        <v>352</v>
      </c>
      <c r="B262" s="272">
        <v>247.639999</v>
      </c>
      <c r="C262" s="273">
        <v>269.790009</v>
      </c>
      <c r="D262" s="273">
        <v>247.080002</v>
      </c>
      <c r="E262" s="273">
        <v>265.790009</v>
      </c>
      <c r="F262" s="273">
        <v>260.306946</v>
      </c>
      <c r="G262" s="273">
        <v>9.249351E8</v>
      </c>
      <c r="H262" s="278" t="s">
        <v>352</v>
      </c>
      <c r="I262" s="273">
        <v>37.009998</v>
      </c>
      <c r="J262" s="273">
        <v>43.845001</v>
      </c>
      <c r="K262" s="273">
        <v>36.849998</v>
      </c>
      <c r="L262" s="273">
        <v>42.419998</v>
      </c>
      <c r="M262" s="273">
        <v>42.135147</v>
      </c>
      <c r="N262" s="273">
        <v>1.221412E8</v>
      </c>
      <c r="O262" s="273"/>
      <c r="P262" s="249">
        <f t="shared" si="25"/>
        <v>1467801.992</v>
      </c>
      <c r="Q262" s="249">
        <f t="shared" si="140"/>
        <v>909673.1548</v>
      </c>
      <c r="R262" s="249">
        <f t="shared" si="141"/>
        <v>659543.955</v>
      </c>
      <c r="S262" s="249">
        <f t="shared" si="28"/>
        <v>0</v>
      </c>
      <c r="T262" s="277"/>
      <c r="U262" s="249">
        <f t="shared" si="18"/>
        <v>1660623.591</v>
      </c>
      <c r="V262" s="249">
        <f t="shared" si="19"/>
        <v>1660623.591</v>
      </c>
      <c r="W262" s="249">
        <f t="shared" si="20"/>
        <v>3037019.102</v>
      </c>
      <c r="X262" s="253">
        <f t="shared" si="21"/>
        <v>3.037019102</v>
      </c>
      <c r="Y262" s="323">
        <f t="shared" si="22"/>
        <v>3037019.102</v>
      </c>
      <c r="Z262" s="253">
        <f t="shared" si="23"/>
        <v>3.037019102</v>
      </c>
      <c r="AA262" s="309"/>
      <c r="AB262" s="294"/>
      <c r="AC262" s="294"/>
      <c r="AD262" s="294"/>
      <c r="AE262" s="294"/>
      <c r="AF262" s="294"/>
      <c r="AG262" s="294"/>
      <c r="AH262" s="294"/>
      <c r="AI262" s="294"/>
      <c r="AJ262" s="294"/>
      <c r="AK262" s="294"/>
      <c r="AL262" s="294"/>
      <c r="AM262" s="294"/>
      <c r="AN262" s="294"/>
      <c r="AO262" s="294"/>
      <c r="AP262" s="294"/>
      <c r="AQ262" s="294"/>
      <c r="AR262" s="294"/>
      <c r="AS262" s="294"/>
      <c r="AT262" s="294"/>
    </row>
    <row r="263" ht="19.5" customHeight="1">
      <c r="A263" s="271" t="s">
        <v>353</v>
      </c>
      <c r="B263" s="272">
        <v>268.0</v>
      </c>
      <c r="C263" s="273">
        <v>296.75</v>
      </c>
      <c r="D263" s="273">
        <v>264.630005</v>
      </c>
      <c r="E263" s="273">
        <v>294.880005</v>
      </c>
      <c r="F263" s="273">
        <v>288.796844</v>
      </c>
      <c r="G263" s="273">
        <v>7.014146E8</v>
      </c>
      <c r="H263" s="278" t="s">
        <v>353</v>
      </c>
      <c r="I263" s="273">
        <v>43.137501</v>
      </c>
      <c r="J263" s="273">
        <v>52.674999</v>
      </c>
      <c r="K263" s="273">
        <v>41.987499</v>
      </c>
      <c r="L263" s="273">
        <v>52.080002</v>
      </c>
      <c r="M263" s="273">
        <v>51.730289</v>
      </c>
      <c r="N263" s="273">
        <v>7.4779E7</v>
      </c>
      <c r="O263" s="273"/>
      <c r="P263" s="249">
        <f t="shared" si="25"/>
        <v>1572059.436</v>
      </c>
      <c r="Q263" s="249">
        <f t="shared" si="140"/>
        <v>1036496.682</v>
      </c>
      <c r="R263" s="249">
        <f t="shared" si="141"/>
        <v>659543.955</v>
      </c>
      <c r="S263" s="249">
        <f t="shared" si="28"/>
        <v>0</v>
      </c>
      <c r="T263" s="277"/>
      <c r="U263" s="249">
        <f t="shared" si="18"/>
        <v>1733603.802</v>
      </c>
      <c r="V263" s="249">
        <f t="shared" si="19"/>
        <v>1733603.802</v>
      </c>
      <c r="W263" s="249">
        <f t="shared" si="20"/>
        <v>3268100.073</v>
      </c>
      <c r="X263" s="253">
        <f t="shared" si="21"/>
        <v>3.268100073</v>
      </c>
      <c r="Y263" s="323">
        <f t="shared" si="22"/>
        <v>3268100.073</v>
      </c>
      <c r="Z263" s="253">
        <f t="shared" si="23"/>
        <v>3.268100073</v>
      </c>
      <c r="AA263" s="309"/>
      <c r="AB263" s="294"/>
      <c r="AC263" s="294"/>
      <c r="AD263" s="294"/>
      <c r="AE263" s="294"/>
      <c r="AF263" s="294"/>
      <c r="AG263" s="294"/>
      <c r="AH263" s="294"/>
      <c r="AI263" s="294"/>
      <c r="AJ263" s="294"/>
      <c r="AK263" s="294"/>
      <c r="AL263" s="294"/>
      <c r="AM263" s="294"/>
      <c r="AN263" s="294"/>
      <c r="AO263" s="294"/>
      <c r="AP263" s="294"/>
      <c r="AQ263" s="294"/>
      <c r="AR263" s="294"/>
      <c r="AS263" s="294"/>
      <c r="AT263" s="294"/>
    </row>
    <row r="264" ht="19.5" customHeight="1">
      <c r="A264" s="271" t="s">
        <v>354</v>
      </c>
      <c r="B264" s="272">
        <v>297.619995</v>
      </c>
      <c r="C264" s="273">
        <v>303.5</v>
      </c>
      <c r="D264" s="273">
        <v>260.109985</v>
      </c>
      <c r="E264" s="273">
        <v>277.839996</v>
      </c>
      <c r="F264" s="273">
        <v>272.108307</v>
      </c>
      <c r="G264" s="273">
        <v>1.3253743E9</v>
      </c>
      <c r="H264" s="278" t="s">
        <v>354</v>
      </c>
      <c r="I264" s="273">
        <v>52.994999</v>
      </c>
      <c r="J264" s="273">
        <v>55.014999</v>
      </c>
      <c r="K264" s="273">
        <v>40.189999</v>
      </c>
      <c r="L264" s="273">
        <v>45.825001</v>
      </c>
      <c r="M264" s="273">
        <v>45.517292</v>
      </c>
      <c r="N264" s="273">
        <v>1.356276E8</v>
      </c>
      <c r="O264" s="273"/>
      <c r="P264" s="249">
        <f t="shared" si="25"/>
        <v>1545207.832</v>
      </c>
      <c r="Q264" s="249">
        <f t="shared" si="140"/>
        <v>992123.8851</v>
      </c>
      <c r="R264" s="249">
        <f t="shared" si="141"/>
        <v>659543.955</v>
      </c>
      <c r="S264" s="249">
        <f t="shared" si="28"/>
        <v>0</v>
      </c>
      <c r="T264" s="277"/>
      <c r="U264" s="249">
        <f t="shared" si="18"/>
        <v>1714807.679</v>
      </c>
      <c r="V264" s="249">
        <f t="shared" si="19"/>
        <v>1714807.679</v>
      </c>
      <c r="W264" s="249">
        <f t="shared" si="20"/>
        <v>3196875.672</v>
      </c>
      <c r="X264" s="253">
        <f t="shared" si="21"/>
        <v>3.196875672</v>
      </c>
      <c r="Y264" s="323">
        <f t="shared" si="22"/>
        <v>3196875.672</v>
      </c>
      <c r="Z264" s="253">
        <f t="shared" si="23"/>
        <v>3.196875672</v>
      </c>
      <c r="AA264" s="309"/>
      <c r="AB264" s="294"/>
      <c r="AC264" s="294"/>
      <c r="AD264" s="294"/>
      <c r="AE264" s="294"/>
      <c r="AF264" s="294"/>
      <c r="AG264" s="294"/>
      <c r="AH264" s="294"/>
      <c r="AI264" s="294"/>
      <c r="AJ264" s="294"/>
      <c r="AK264" s="294"/>
      <c r="AL264" s="294"/>
      <c r="AM264" s="294"/>
      <c r="AN264" s="294"/>
      <c r="AO264" s="294"/>
      <c r="AP264" s="294"/>
      <c r="AQ264" s="294"/>
      <c r="AR264" s="294"/>
      <c r="AS264" s="294"/>
      <c r="AT264" s="294"/>
    </row>
    <row r="265" ht="19.5" customHeight="1">
      <c r="A265" s="271" t="s">
        <v>355</v>
      </c>
      <c r="B265" s="272">
        <v>281.790009</v>
      </c>
      <c r="C265" s="273">
        <v>297.459991</v>
      </c>
      <c r="D265" s="273">
        <v>267.070007</v>
      </c>
      <c r="E265" s="273">
        <v>269.380005</v>
      </c>
      <c r="F265" s="273">
        <v>263.822876</v>
      </c>
      <c r="G265" s="273">
        <v>9.368265E8</v>
      </c>
      <c r="H265" s="278" t="s">
        <v>355</v>
      </c>
      <c r="I265" s="273">
        <v>47.055</v>
      </c>
      <c r="J265" s="273">
        <v>52.200001</v>
      </c>
      <c r="K265" s="273">
        <v>41.904999</v>
      </c>
      <c r="L265" s="273">
        <v>42.75</v>
      </c>
      <c r="M265" s="273">
        <v>42.462936</v>
      </c>
      <c r="N265" s="273">
        <v>1.13851E8</v>
      </c>
      <c r="O265" s="273"/>
      <c r="P265" s="249">
        <f t="shared" si="25"/>
        <v>1586554.497</v>
      </c>
      <c r="Q265" s="249">
        <f t="shared" si="140"/>
        <v>1034460.101</v>
      </c>
      <c r="R265" s="249">
        <f t="shared" si="141"/>
        <v>659543.955</v>
      </c>
      <c r="S265" s="249">
        <f t="shared" si="28"/>
        <v>0</v>
      </c>
      <c r="T265" s="277"/>
      <c r="U265" s="249">
        <f t="shared" si="18"/>
        <v>1743750.345</v>
      </c>
      <c r="V265" s="249">
        <f t="shared" si="19"/>
        <v>1743750.345</v>
      </c>
      <c r="W265" s="249">
        <f t="shared" si="20"/>
        <v>3280558.553</v>
      </c>
      <c r="X265" s="253">
        <f t="shared" si="21"/>
        <v>3.280558553</v>
      </c>
      <c r="Y265" s="323">
        <f t="shared" si="22"/>
        <v>3280558.553</v>
      </c>
      <c r="Z265" s="253">
        <f t="shared" si="23"/>
        <v>3.280558553</v>
      </c>
      <c r="AA265" s="309"/>
      <c r="AB265" s="294"/>
      <c r="AC265" s="294"/>
      <c r="AD265" s="294"/>
      <c r="AE265" s="294"/>
      <c r="AF265" s="294"/>
      <c r="AG265" s="294"/>
      <c r="AH265" s="294"/>
      <c r="AI265" s="294"/>
      <c r="AJ265" s="294"/>
      <c r="AK265" s="294"/>
      <c r="AL265" s="294"/>
      <c r="AM265" s="294"/>
      <c r="AN265" s="294"/>
      <c r="AO265" s="294"/>
      <c r="AP265" s="294"/>
      <c r="AQ265" s="294"/>
      <c r="AR265" s="294"/>
      <c r="AS265" s="294"/>
      <c r="AT265" s="294"/>
    </row>
    <row r="266" ht="19.5" customHeight="1">
      <c r="A266" s="271" t="s">
        <v>356</v>
      </c>
      <c r="B266" s="272">
        <v>271.850006</v>
      </c>
      <c r="C266" s="273">
        <v>300.170013</v>
      </c>
      <c r="D266" s="273">
        <v>266.970001</v>
      </c>
      <c r="E266" s="273">
        <v>299.619995</v>
      </c>
      <c r="F266" s="273">
        <v>293.438995</v>
      </c>
      <c r="G266" s="273">
        <v>7.516458E8</v>
      </c>
      <c r="H266" s="278" t="s">
        <v>356</v>
      </c>
      <c r="I266" s="273">
        <v>43.400002</v>
      </c>
      <c r="J266" s="273">
        <v>52.66</v>
      </c>
      <c r="K266" s="273">
        <v>41.900002</v>
      </c>
      <c r="L266" s="273">
        <v>52.404999</v>
      </c>
      <c r="M266" s="273">
        <v>52.053104</v>
      </c>
      <c r="N266" s="273">
        <v>7.03196E7</v>
      </c>
      <c r="O266" s="273"/>
      <c r="P266" s="249">
        <f t="shared" si="25"/>
        <v>1585960.402</v>
      </c>
      <c r="Q266" s="249">
        <f t="shared" si="140"/>
        <v>1034336.746</v>
      </c>
      <c r="R266" s="249">
        <f t="shared" si="141"/>
        <v>659543.955</v>
      </c>
      <c r="S266" s="249">
        <f t="shared" si="28"/>
        <v>0</v>
      </c>
      <c r="T266" s="277"/>
      <c r="U266" s="249">
        <f t="shared" si="18"/>
        <v>1743334.478</v>
      </c>
      <c r="V266" s="249">
        <f t="shared" si="19"/>
        <v>1743334.478</v>
      </c>
      <c r="W266" s="249">
        <f t="shared" si="20"/>
        <v>3279841.102</v>
      </c>
      <c r="X266" s="253">
        <f t="shared" si="21"/>
        <v>3.279841102</v>
      </c>
      <c r="Y266" s="323">
        <f t="shared" si="22"/>
        <v>3279841.102</v>
      </c>
      <c r="Z266" s="253">
        <f t="shared" si="23"/>
        <v>3.279841102</v>
      </c>
      <c r="AA266" s="309"/>
      <c r="AB266" s="294"/>
      <c r="AC266" s="294"/>
      <c r="AD266" s="294"/>
      <c r="AE266" s="294"/>
      <c r="AF266" s="294"/>
      <c r="AG266" s="294"/>
      <c r="AH266" s="294"/>
      <c r="AI266" s="294"/>
      <c r="AJ266" s="294"/>
      <c r="AK266" s="294"/>
      <c r="AL266" s="294"/>
      <c r="AM266" s="294"/>
      <c r="AN266" s="294"/>
      <c r="AO266" s="294"/>
      <c r="AP266" s="294"/>
      <c r="AQ266" s="294"/>
      <c r="AR266" s="294"/>
      <c r="AS266" s="294"/>
      <c r="AT266" s="294"/>
    </row>
    <row r="267" ht="19.5" customHeight="1">
      <c r="A267" s="271" t="s">
        <v>357</v>
      </c>
      <c r="B267" s="326">
        <v>301.970001</v>
      </c>
      <c r="C267" s="327">
        <v>314.690002</v>
      </c>
      <c r="D267" s="327">
        <v>298.089996</v>
      </c>
      <c r="E267" s="327">
        <v>313.73999</v>
      </c>
      <c r="F267" s="327">
        <v>307.267731</v>
      </c>
      <c r="G267" s="327">
        <v>5.698706E8</v>
      </c>
      <c r="H267" s="329" t="s">
        <v>357</v>
      </c>
      <c r="I267" s="327">
        <v>53.255001</v>
      </c>
      <c r="J267" s="327">
        <v>57.959999</v>
      </c>
      <c r="K267" s="327">
        <v>51.880001</v>
      </c>
      <c r="L267" s="327">
        <v>57.555</v>
      </c>
      <c r="M267" s="327">
        <v>57.168526</v>
      </c>
      <c r="N267" s="327">
        <v>5.61828E7</v>
      </c>
      <c r="O267" s="327"/>
      <c r="P267" s="249">
        <f t="shared" si="25"/>
        <v>1770831.659</v>
      </c>
      <c r="Q267" s="249">
        <f t="shared" si="140"/>
        <v>1280701.404</v>
      </c>
      <c r="R267" s="249">
        <f t="shared" si="141"/>
        <v>659543.955</v>
      </c>
      <c r="S267" s="249">
        <f t="shared" si="28"/>
        <v>0</v>
      </c>
      <c r="T267" s="328">
        <f>(P267-P255)/P255</f>
        <v>0.49621042</v>
      </c>
      <c r="U267" s="249">
        <f t="shared" si="18"/>
        <v>1872744.358</v>
      </c>
      <c r="V267" s="249">
        <f t="shared" si="19"/>
        <v>1872744.358</v>
      </c>
      <c r="W267" s="249">
        <f t="shared" si="20"/>
        <v>3711077.018</v>
      </c>
      <c r="X267" s="253">
        <f t="shared" si="21"/>
        <v>3.711077018</v>
      </c>
      <c r="Y267" s="323">
        <f t="shared" si="22"/>
        <v>3711077.018</v>
      </c>
      <c r="Z267" s="253">
        <f t="shared" si="23"/>
        <v>3.711077018</v>
      </c>
      <c r="AA267" s="309"/>
      <c r="AB267" s="294"/>
      <c r="AC267" s="294"/>
      <c r="AD267" s="294"/>
      <c r="AE267" s="294"/>
      <c r="AF267" s="294"/>
      <c r="AG267" s="294"/>
      <c r="AH267" s="294"/>
      <c r="AI267" s="294"/>
      <c r="AJ267" s="294"/>
      <c r="AK267" s="294"/>
      <c r="AL267" s="294"/>
      <c r="AM267" s="294"/>
      <c r="AN267" s="294"/>
      <c r="AO267" s="294"/>
      <c r="AP267" s="294"/>
      <c r="AQ267" s="294"/>
      <c r="AR267" s="294"/>
      <c r="AS267" s="294"/>
      <c r="AT267" s="294"/>
    </row>
    <row r="268" ht="19.5" customHeight="1">
      <c r="A268" s="271" t="s">
        <v>358</v>
      </c>
      <c r="B268" s="272">
        <v>315.109985</v>
      </c>
      <c r="C268" s="273">
        <v>330.320007</v>
      </c>
      <c r="D268" s="273">
        <v>305.179993</v>
      </c>
      <c r="E268" s="273">
        <v>314.559998</v>
      </c>
      <c r="F268" s="273">
        <v>308.629242</v>
      </c>
      <c r="G268" s="273">
        <v>6.55263E8</v>
      </c>
      <c r="H268" s="278" t="s">
        <v>358</v>
      </c>
      <c r="I268" s="273">
        <v>58.110001</v>
      </c>
      <c r="J268" s="273">
        <v>63.605</v>
      </c>
      <c r="K268" s="273">
        <v>54.48</v>
      </c>
      <c r="L268" s="273">
        <v>57.685001</v>
      </c>
      <c r="M268" s="273">
        <v>57.297649</v>
      </c>
      <c r="N268" s="273">
        <v>7.81004E7</v>
      </c>
      <c r="O268" s="273"/>
      <c r="P268" s="249">
        <f t="shared" si="25"/>
        <v>1812950.453</v>
      </c>
      <c r="Q268" s="249">
        <f>((Q267+R267)/2)*K268/K267</f>
        <v>1018740.99</v>
      </c>
      <c r="R268" s="249">
        <f>(Q267+R267)/2</f>
        <v>970122.6795</v>
      </c>
      <c r="S268" s="249">
        <f t="shared" si="28"/>
        <v>0</v>
      </c>
      <c r="T268" s="277"/>
      <c r="U268" s="249">
        <f t="shared" si="18"/>
        <v>2200383.09</v>
      </c>
      <c r="V268" s="249">
        <f t="shared" si="19"/>
        <v>2200383.09</v>
      </c>
      <c r="W268" s="249">
        <f t="shared" si="20"/>
        <v>3801814.123</v>
      </c>
      <c r="X268" s="253">
        <f t="shared" si="21"/>
        <v>3.801814123</v>
      </c>
      <c r="Y268" s="323">
        <f t="shared" si="22"/>
        <v>3801814.123</v>
      </c>
      <c r="Z268" s="253">
        <f t="shared" si="23"/>
        <v>3.801814123</v>
      </c>
      <c r="AA268" s="309"/>
      <c r="AB268" s="294"/>
      <c r="AC268" s="294"/>
      <c r="AD268" s="294"/>
      <c r="AE268" s="294"/>
      <c r="AF268" s="294"/>
      <c r="AG268" s="294"/>
      <c r="AH268" s="294"/>
      <c r="AI268" s="294"/>
      <c r="AJ268" s="294"/>
      <c r="AK268" s="294"/>
      <c r="AL268" s="294"/>
      <c r="AM268" s="294"/>
      <c r="AN268" s="294"/>
      <c r="AO268" s="294"/>
      <c r="AP268" s="294"/>
      <c r="AQ268" s="294"/>
      <c r="AR268" s="294"/>
      <c r="AS268" s="294"/>
      <c r="AT268" s="294"/>
    </row>
    <row r="269" ht="19.5" customHeight="1">
      <c r="A269" s="271" t="s">
        <v>359</v>
      </c>
      <c r="B269" s="272">
        <v>318.109985</v>
      </c>
      <c r="C269" s="273">
        <v>338.190002</v>
      </c>
      <c r="D269" s="273">
        <v>310.880005</v>
      </c>
      <c r="E269" s="273">
        <v>314.140015</v>
      </c>
      <c r="F269" s="273">
        <v>308.217194</v>
      </c>
      <c r="G269" s="273">
        <v>7.954686E8</v>
      </c>
      <c r="H269" s="278" t="s">
        <v>359</v>
      </c>
      <c r="I269" s="273">
        <v>58.939999</v>
      </c>
      <c r="J269" s="273">
        <v>66.480003</v>
      </c>
      <c r="K269" s="273">
        <v>56.044998</v>
      </c>
      <c r="L269" s="273">
        <v>57.27</v>
      </c>
      <c r="M269" s="273">
        <v>56.885437</v>
      </c>
      <c r="N269" s="273">
        <v>7.47164E7</v>
      </c>
      <c r="O269" s="273"/>
      <c r="P269" s="249">
        <f t="shared" si="25"/>
        <v>1846811.911</v>
      </c>
      <c r="Q269" s="249">
        <f t="shared" ref="Q269:Q279" si="142">Q268*K269/K268</f>
        <v>1048005.447</v>
      </c>
      <c r="R269" s="249">
        <f t="shared" ref="R269:R279" si="143">R268</f>
        <v>970122.6795</v>
      </c>
      <c r="S269" s="249">
        <f t="shared" si="28"/>
        <v>0</v>
      </c>
      <c r="T269" s="277"/>
      <c r="U269" s="249">
        <f t="shared" si="18"/>
        <v>2224086.11</v>
      </c>
      <c r="V269" s="249">
        <f t="shared" si="19"/>
        <v>2224086.11</v>
      </c>
      <c r="W269" s="249">
        <f t="shared" si="20"/>
        <v>3864940.037</v>
      </c>
      <c r="X269" s="253">
        <f t="shared" si="21"/>
        <v>3.864940037</v>
      </c>
      <c r="Y269" s="323">
        <f t="shared" si="22"/>
        <v>3864940.037</v>
      </c>
      <c r="Z269" s="253">
        <f t="shared" si="23"/>
        <v>3.864940037</v>
      </c>
      <c r="AA269" s="309"/>
      <c r="AB269" s="294"/>
      <c r="AC269" s="294"/>
      <c r="AD269" s="294"/>
      <c r="AE269" s="294"/>
      <c r="AF269" s="294"/>
      <c r="AG269" s="294"/>
      <c r="AH269" s="294"/>
      <c r="AI269" s="294"/>
      <c r="AJ269" s="294"/>
      <c r="AK269" s="294"/>
      <c r="AL269" s="294"/>
      <c r="AM269" s="294"/>
      <c r="AN269" s="294"/>
      <c r="AO269" s="294"/>
      <c r="AP269" s="294"/>
      <c r="AQ269" s="294"/>
      <c r="AR269" s="294"/>
      <c r="AS269" s="294"/>
      <c r="AT269" s="294"/>
    </row>
    <row r="270" ht="19.5" customHeight="1">
      <c r="A270" s="271" t="s">
        <v>360</v>
      </c>
      <c r="B270" s="272">
        <v>319.269989</v>
      </c>
      <c r="C270" s="273">
        <v>324.329987</v>
      </c>
      <c r="D270" s="273">
        <v>297.450012</v>
      </c>
      <c r="E270" s="273">
        <v>319.130005</v>
      </c>
      <c r="F270" s="273">
        <v>313.113098</v>
      </c>
      <c r="G270" s="273">
        <v>1.6211736E9</v>
      </c>
      <c r="H270" s="278" t="s">
        <v>360</v>
      </c>
      <c r="I270" s="273">
        <v>59.115002</v>
      </c>
      <c r="J270" s="273">
        <v>60.919998</v>
      </c>
      <c r="K270" s="273">
        <v>51.200001</v>
      </c>
      <c r="L270" s="273">
        <v>58.595001</v>
      </c>
      <c r="M270" s="273">
        <v>58.201542</v>
      </c>
      <c r="N270" s="273">
        <v>1.168626E8</v>
      </c>
      <c r="O270" s="273"/>
      <c r="P270" s="249">
        <f t="shared" si="25"/>
        <v>1767029.774</v>
      </c>
      <c r="Q270" s="249">
        <f t="shared" si="142"/>
        <v>957407.1165</v>
      </c>
      <c r="R270" s="249">
        <f t="shared" si="143"/>
        <v>970122.6795</v>
      </c>
      <c r="S270" s="249">
        <f t="shared" si="28"/>
        <v>0</v>
      </c>
      <c r="T270" s="277"/>
      <c r="U270" s="249">
        <f t="shared" si="18"/>
        <v>2168238.614</v>
      </c>
      <c r="V270" s="249">
        <f t="shared" si="19"/>
        <v>2168238.614</v>
      </c>
      <c r="W270" s="249">
        <f t="shared" si="20"/>
        <v>3694559.57</v>
      </c>
      <c r="X270" s="253">
        <f t="shared" si="21"/>
        <v>3.69455957</v>
      </c>
      <c r="Y270" s="323">
        <f t="shared" si="22"/>
        <v>3694559.57</v>
      </c>
      <c r="Z270" s="253">
        <f t="shared" si="23"/>
        <v>3.69455957</v>
      </c>
      <c r="AA270" s="309"/>
      <c r="AB270" s="294"/>
      <c r="AC270" s="294"/>
      <c r="AD270" s="294"/>
      <c r="AE270" s="294"/>
      <c r="AF270" s="294"/>
      <c r="AG270" s="294"/>
      <c r="AH270" s="294"/>
      <c r="AI270" s="294"/>
      <c r="AJ270" s="294"/>
      <c r="AK270" s="294"/>
      <c r="AL270" s="294"/>
      <c r="AM270" s="294"/>
      <c r="AN270" s="294"/>
      <c r="AO270" s="294"/>
      <c r="AP270" s="294"/>
      <c r="AQ270" s="294"/>
      <c r="AR270" s="294"/>
      <c r="AS270" s="294"/>
      <c r="AT270" s="294"/>
    </row>
    <row r="271" ht="19.5" customHeight="1">
      <c r="A271" s="271" t="s">
        <v>361</v>
      </c>
      <c r="B271" s="272">
        <v>323.070007</v>
      </c>
      <c r="C271" s="273">
        <v>342.799988</v>
      </c>
      <c r="D271" s="273">
        <v>322.809998</v>
      </c>
      <c r="E271" s="273">
        <v>337.98999</v>
      </c>
      <c r="F271" s="273">
        <v>332.036346</v>
      </c>
      <c r="G271" s="273">
        <v>7.711398E8</v>
      </c>
      <c r="H271" s="278" t="s">
        <v>361</v>
      </c>
      <c r="I271" s="273">
        <v>60.115002</v>
      </c>
      <c r="J271" s="273">
        <v>67.449997</v>
      </c>
      <c r="K271" s="273">
        <v>60.009998</v>
      </c>
      <c r="L271" s="273">
        <v>65.535004</v>
      </c>
      <c r="M271" s="273">
        <v>65.09494</v>
      </c>
      <c r="N271" s="273">
        <v>5.64114E7</v>
      </c>
      <c r="O271" s="273"/>
      <c r="P271" s="249">
        <f t="shared" si="25"/>
        <v>1917683.156</v>
      </c>
      <c r="Q271" s="249">
        <f t="shared" si="142"/>
        <v>1122148.399</v>
      </c>
      <c r="R271" s="249">
        <f t="shared" si="143"/>
        <v>970122.6795</v>
      </c>
      <c r="S271" s="249">
        <f t="shared" si="28"/>
        <v>0</v>
      </c>
      <c r="T271" s="277"/>
      <c r="U271" s="249">
        <f t="shared" si="18"/>
        <v>2273695.982</v>
      </c>
      <c r="V271" s="249">
        <f t="shared" si="19"/>
        <v>2273695.982</v>
      </c>
      <c r="W271" s="249">
        <f t="shared" si="20"/>
        <v>4009954.235</v>
      </c>
      <c r="X271" s="253">
        <f t="shared" si="21"/>
        <v>4.009954235</v>
      </c>
      <c r="Y271" s="323">
        <f t="shared" si="22"/>
        <v>4009954.235</v>
      </c>
      <c r="Z271" s="253">
        <f t="shared" si="23"/>
        <v>4.009954235</v>
      </c>
      <c r="AA271" s="309"/>
      <c r="AB271" s="294"/>
      <c r="AC271" s="294"/>
      <c r="AD271" s="294"/>
      <c r="AE271" s="294"/>
      <c r="AF271" s="294"/>
      <c r="AG271" s="294"/>
      <c r="AH271" s="294"/>
      <c r="AI271" s="294"/>
      <c r="AJ271" s="294"/>
      <c r="AK271" s="294"/>
      <c r="AL271" s="294"/>
      <c r="AM271" s="294"/>
      <c r="AN271" s="294"/>
      <c r="AO271" s="294"/>
      <c r="AP271" s="294"/>
      <c r="AQ271" s="294"/>
      <c r="AR271" s="294"/>
      <c r="AS271" s="294"/>
      <c r="AT271" s="294"/>
    </row>
    <row r="272" ht="19.5" customHeight="1">
      <c r="A272" s="271" t="s">
        <v>362</v>
      </c>
      <c r="B272" s="272">
        <v>339.230011</v>
      </c>
      <c r="C272" s="273">
        <v>340.0</v>
      </c>
      <c r="D272" s="273">
        <v>316.0</v>
      </c>
      <c r="E272" s="273">
        <v>333.929993</v>
      </c>
      <c r="F272" s="273">
        <v>328.047821</v>
      </c>
      <c r="G272" s="273">
        <v>9.654108E8</v>
      </c>
      <c r="H272" s="278" t="s">
        <v>362</v>
      </c>
      <c r="I272" s="273">
        <v>66.040001</v>
      </c>
      <c r="J272" s="273">
        <v>66.334999</v>
      </c>
      <c r="K272" s="273">
        <v>57.189999</v>
      </c>
      <c r="L272" s="273">
        <v>63.689999</v>
      </c>
      <c r="M272" s="273">
        <v>63.262321</v>
      </c>
      <c r="N272" s="273">
        <v>7.58614E7</v>
      </c>
      <c r="O272" s="273"/>
      <c r="P272" s="249">
        <f t="shared" si="25"/>
        <v>1877227.723</v>
      </c>
      <c r="Q272" s="249">
        <f t="shared" si="142"/>
        <v>1069416.23</v>
      </c>
      <c r="R272" s="249">
        <f t="shared" si="143"/>
        <v>970122.6795</v>
      </c>
      <c r="S272" s="249">
        <f t="shared" si="28"/>
        <v>0</v>
      </c>
      <c r="T272" s="277"/>
      <c r="U272" s="249">
        <f t="shared" si="18"/>
        <v>2245377.178</v>
      </c>
      <c r="V272" s="249">
        <f t="shared" si="19"/>
        <v>2245377.178</v>
      </c>
      <c r="W272" s="249">
        <f t="shared" si="20"/>
        <v>3916766.632</v>
      </c>
      <c r="X272" s="253">
        <f t="shared" si="21"/>
        <v>3.916766632</v>
      </c>
      <c r="Y272" s="323">
        <f t="shared" si="22"/>
        <v>3916766.632</v>
      </c>
      <c r="Z272" s="253">
        <f t="shared" si="23"/>
        <v>3.916766632</v>
      </c>
      <c r="AA272" s="309"/>
      <c r="AB272" s="294"/>
      <c r="AC272" s="294"/>
      <c r="AD272" s="294"/>
      <c r="AE272" s="294"/>
      <c r="AF272" s="294"/>
      <c r="AG272" s="294"/>
      <c r="AH272" s="294"/>
      <c r="AI272" s="294"/>
      <c r="AJ272" s="294"/>
      <c r="AK272" s="294"/>
      <c r="AL272" s="294"/>
      <c r="AM272" s="294"/>
      <c r="AN272" s="294"/>
      <c r="AO272" s="294"/>
      <c r="AP272" s="294"/>
      <c r="AQ272" s="294"/>
      <c r="AR272" s="294"/>
      <c r="AS272" s="294"/>
      <c r="AT272" s="294"/>
    </row>
    <row r="273" ht="19.5" customHeight="1">
      <c r="A273" s="271" t="s">
        <v>363</v>
      </c>
      <c r="B273" s="272">
        <v>335.299988</v>
      </c>
      <c r="C273" s="273">
        <v>355.230011</v>
      </c>
      <c r="D273" s="273">
        <v>328.279999</v>
      </c>
      <c r="E273" s="273">
        <v>354.429993</v>
      </c>
      <c r="F273" s="273">
        <v>348.186798</v>
      </c>
      <c r="G273" s="273">
        <v>7.512885E8</v>
      </c>
      <c r="H273" s="278" t="s">
        <v>363</v>
      </c>
      <c r="I273" s="273">
        <v>64.260002</v>
      </c>
      <c r="J273" s="273">
        <v>72.120003</v>
      </c>
      <c r="K273" s="273">
        <v>61.57</v>
      </c>
      <c r="L273" s="273">
        <v>71.809998</v>
      </c>
      <c r="M273" s="273">
        <v>71.327797</v>
      </c>
      <c r="N273" s="273">
        <v>4.58176E7</v>
      </c>
      <c r="O273" s="273"/>
      <c r="P273" s="249">
        <f t="shared" si="25"/>
        <v>1950178.212</v>
      </c>
      <c r="Q273" s="249">
        <f t="shared" si="142"/>
        <v>1151319.434</v>
      </c>
      <c r="R273" s="249">
        <f t="shared" si="143"/>
        <v>970122.6795</v>
      </c>
      <c r="S273" s="249">
        <f t="shared" si="28"/>
        <v>0</v>
      </c>
      <c r="T273" s="277"/>
      <c r="U273" s="249">
        <f t="shared" si="18"/>
        <v>2296442.521</v>
      </c>
      <c r="V273" s="249">
        <f t="shared" si="19"/>
        <v>2296442.521</v>
      </c>
      <c r="W273" s="249">
        <f t="shared" si="20"/>
        <v>4071620.325</v>
      </c>
      <c r="X273" s="253">
        <f t="shared" si="21"/>
        <v>4.071620325</v>
      </c>
      <c r="Y273" s="323">
        <f t="shared" si="22"/>
        <v>4071620.325</v>
      </c>
      <c r="Z273" s="253">
        <f t="shared" si="23"/>
        <v>4.071620325</v>
      </c>
      <c r="AA273" s="309"/>
      <c r="AB273" s="294"/>
      <c r="AC273" s="294"/>
      <c r="AD273" s="294"/>
      <c r="AE273" s="294"/>
      <c r="AF273" s="294"/>
      <c r="AG273" s="294"/>
      <c r="AH273" s="294"/>
      <c r="AI273" s="294"/>
      <c r="AJ273" s="294"/>
      <c r="AK273" s="294"/>
      <c r="AL273" s="294"/>
      <c r="AM273" s="294"/>
      <c r="AN273" s="294"/>
      <c r="AO273" s="294"/>
      <c r="AP273" s="294"/>
      <c r="AQ273" s="294"/>
      <c r="AR273" s="294"/>
      <c r="AS273" s="294"/>
      <c r="AT273" s="294"/>
    </row>
    <row r="274" ht="19.5" customHeight="1">
      <c r="A274" s="271" t="s">
        <v>364</v>
      </c>
      <c r="B274" s="272">
        <v>354.070007</v>
      </c>
      <c r="C274" s="273">
        <v>368.890015</v>
      </c>
      <c r="D274" s="273">
        <v>352.040009</v>
      </c>
      <c r="E274" s="273">
        <v>364.570007</v>
      </c>
      <c r="F274" s="273">
        <v>358.563568</v>
      </c>
      <c r="G274" s="273">
        <v>8.132857E8</v>
      </c>
      <c r="H274" s="278" t="s">
        <v>364</v>
      </c>
      <c r="I274" s="273">
        <v>71.639999</v>
      </c>
      <c r="J274" s="273">
        <v>77.639999</v>
      </c>
      <c r="K274" s="273">
        <v>70.730003</v>
      </c>
      <c r="L274" s="273">
        <v>75.800003</v>
      </c>
      <c r="M274" s="273">
        <v>75.291016</v>
      </c>
      <c r="N274" s="273">
        <v>5.52846E7</v>
      </c>
      <c r="O274" s="273"/>
      <c r="P274" s="249">
        <f t="shared" si="25"/>
        <v>2091326.786</v>
      </c>
      <c r="Q274" s="249">
        <f t="shared" si="142"/>
        <v>1322605.604</v>
      </c>
      <c r="R274" s="249">
        <f t="shared" si="143"/>
        <v>970122.6795</v>
      </c>
      <c r="S274" s="249">
        <f t="shared" si="28"/>
        <v>0</v>
      </c>
      <c r="T274" s="277"/>
      <c r="U274" s="249">
        <f t="shared" si="18"/>
        <v>2395246.523</v>
      </c>
      <c r="V274" s="249">
        <f t="shared" si="19"/>
        <v>2395246.523</v>
      </c>
      <c r="W274" s="249">
        <f t="shared" si="20"/>
        <v>4384055.069</v>
      </c>
      <c r="X274" s="253">
        <f t="shared" si="21"/>
        <v>4.384055069</v>
      </c>
      <c r="Y274" s="323">
        <f t="shared" si="22"/>
        <v>4384055.069</v>
      </c>
      <c r="Z274" s="253">
        <f t="shared" si="23"/>
        <v>4.384055069</v>
      </c>
      <c r="AA274" s="309"/>
      <c r="AB274" s="294"/>
      <c r="AC274" s="294"/>
      <c r="AD274" s="294"/>
      <c r="AE274" s="294"/>
      <c r="AF274" s="294"/>
      <c r="AG274" s="294"/>
      <c r="AH274" s="294"/>
      <c r="AI274" s="294"/>
      <c r="AJ274" s="294"/>
      <c r="AK274" s="294"/>
      <c r="AL274" s="294"/>
      <c r="AM274" s="294"/>
      <c r="AN274" s="294"/>
      <c r="AO274" s="294"/>
      <c r="AP274" s="294"/>
      <c r="AQ274" s="294"/>
      <c r="AR274" s="294"/>
      <c r="AS274" s="294"/>
      <c r="AT274" s="294"/>
    </row>
    <row r="275" ht="19.5" customHeight="1">
      <c r="A275" s="271" t="s">
        <v>365</v>
      </c>
      <c r="B275" s="272">
        <v>366.279999</v>
      </c>
      <c r="C275" s="273">
        <v>380.76001</v>
      </c>
      <c r="D275" s="273">
        <v>359.959991</v>
      </c>
      <c r="E275" s="273">
        <v>379.950012</v>
      </c>
      <c r="F275" s="273">
        <v>373.690186</v>
      </c>
      <c r="G275" s="273">
        <v>6.834665E8</v>
      </c>
      <c r="H275" s="278" t="s">
        <v>365</v>
      </c>
      <c r="I275" s="273">
        <v>76.510002</v>
      </c>
      <c r="J275" s="273">
        <v>82.510002</v>
      </c>
      <c r="K275" s="273">
        <v>73.800003</v>
      </c>
      <c r="L275" s="273">
        <v>82.160004</v>
      </c>
      <c r="M275" s="273">
        <v>81.608299</v>
      </c>
      <c r="N275" s="273">
        <v>4.73665E7</v>
      </c>
      <c r="O275" s="273"/>
      <c r="P275" s="249">
        <f t="shared" si="25"/>
        <v>2138376.184</v>
      </c>
      <c r="Q275" s="249">
        <f t="shared" si="142"/>
        <v>1380012.631</v>
      </c>
      <c r="R275" s="249">
        <f t="shared" si="143"/>
        <v>970122.6795</v>
      </c>
      <c r="S275" s="249">
        <f t="shared" si="28"/>
        <v>0</v>
      </c>
      <c r="T275" s="277"/>
      <c r="U275" s="249">
        <f t="shared" si="18"/>
        <v>2428181.101</v>
      </c>
      <c r="V275" s="249">
        <f t="shared" si="19"/>
        <v>2428181.101</v>
      </c>
      <c r="W275" s="249">
        <f t="shared" si="20"/>
        <v>4488511.494</v>
      </c>
      <c r="X275" s="253">
        <f t="shared" si="21"/>
        <v>4.488511494</v>
      </c>
      <c r="Y275" s="323">
        <f t="shared" si="22"/>
        <v>4488511.494</v>
      </c>
      <c r="Z275" s="253">
        <f t="shared" si="23"/>
        <v>4.488511494</v>
      </c>
      <c r="AA275" s="309"/>
      <c r="AB275" s="294"/>
      <c r="AC275" s="294"/>
      <c r="AD275" s="294"/>
      <c r="AE275" s="294"/>
      <c r="AF275" s="294"/>
      <c r="AG275" s="294"/>
      <c r="AH275" s="294"/>
      <c r="AI275" s="294"/>
      <c r="AJ275" s="294"/>
      <c r="AK275" s="294"/>
      <c r="AL275" s="294"/>
      <c r="AM275" s="294"/>
      <c r="AN275" s="294"/>
      <c r="AO275" s="294"/>
      <c r="AP275" s="294"/>
      <c r="AQ275" s="294"/>
      <c r="AR275" s="294"/>
      <c r="AS275" s="294"/>
      <c r="AT275" s="294"/>
    </row>
    <row r="276" ht="19.5" customHeight="1">
      <c r="A276" s="271" t="s">
        <v>366</v>
      </c>
      <c r="B276" s="272">
        <v>381.040009</v>
      </c>
      <c r="C276" s="273">
        <v>382.779999</v>
      </c>
      <c r="D276" s="273">
        <v>357.100006</v>
      </c>
      <c r="E276" s="273">
        <v>357.959991</v>
      </c>
      <c r="F276" s="273">
        <v>352.0625</v>
      </c>
      <c r="G276" s="273">
        <v>9.318499E8</v>
      </c>
      <c r="H276" s="278" t="s">
        <v>366</v>
      </c>
      <c r="I276" s="273">
        <v>82.639999</v>
      </c>
      <c r="J276" s="273">
        <v>83.370003</v>
      </c>
      <c r="K276" s="273">
        <v>72.730003</v>
      </c>
      <c r="L276" s="273">
        <v>72.769997</v>
      </c>
      <c r="M276" s="273">
        <v>72.281357</v>
      </c>
      <c r="N276" s="273">
        <v>6.29031E7</v>
      </c>
      <c r="O276" s="273"/>
      <c r="P276" s="249">
        <f t="shared" si="25"/>
        <v>2121386.174</v>
      </c>
      <c r="Q276" s="249">
        <f t="shared" si="142"/>
        <v>1360004.318</v>
      </c>
      <c r="R276" s="249">
        <f t="shared" si="143"/>
        <v>970122.6795</v>
      </c>
      <c r="S276" s="249">
        <f t="shared" si="28"/>
        <v>0</v>
      </c>
      <c r="T276" s="277"/>
      <c r="U276" s="249">
        <f t="shared" si="18"/>
        <v>2416288.094</v>
      </c>
      <c r="V276" s="249">
        <f t="shared" si="19"/>
        <v>2416288.094</v>
      </c>
      <c r="W276" s="249">
        <f t="shared" si="20"/>
        <v>4451513.172</v>
      </c>
      <c r="X276" s="253">
        <f t="shared" si="21"/>
        <v>4.451513172</v>
      </c>
      <c r="Y276" s="323">
        <f t="shared" si="22"/>
        <v>4451513.172</v>
      </c>
      <c r="Z276" s="253">
        <f t="shared" si="23"/>
        <v>4.451513172</v>
      </c>
      <c r="AA276" s="309"/>
      <c r="AB276" s="294"/>
      <c r="AC276" s="294"/>
      <c r="AD276" s="294"/>
      <c r="AE276" s="294"/>
      <c r="AF276" s="294"/>
      <c r="AG276" s="294"/>
      <c r="AH276" s="294"/>
      <c r="AI276" s="294"/>
      <c r="AJ276" s="294"/>
      <c r="AK276" s="294"/>
      <c r="AL276" s="294"/>
      <c r="AM276" s="294"/>
      <c r="AN276" s="294"/>
      <c r="AO276" s="294"/>
      <c r="AP276" s="294"/>
      <c r="AQ276" s="294"/>
      <c r="AR276" s="294"/>
      <c r="AS276" s="294"/>
      <c r="AT276" s="294"/>
    </row>
    <row r="277" ht="19.5" customHeight="1">
      <c r="A277" s="271" t="s">
        <v>367</v>
      </c>
      <c r="B277" s="272">
        <v>358.600006</v>
      </c>
      <c r="C277" s="273">
        <v>386.279999</v>
      </c>
      <c r="D277" s="273">
        <v>350.320007</v>
      </c>
      <c r="E277" s="273">
        <v>386.109985</v>
      </c>
      <c r="F277" s="273">
        <v>380.169678</v>
      </c>
      <c r="G277" s="273">
        <v>8.787479E8</v>
      </c>
      <c r="H277" s="278" t="s">
        <v>367</v>
      </c>
      <c r="I277" s="273">
        <v>73.089996</v>
      </c>
      <c r="J277" s="273">
        <v>84.599998</v>
      </c>
      <c r="K277" s="273">
        <v>69.730003</v>
      </c>
      <c r="L277" s="273">
        <v>84.540001</v>
      </c>
      <c r="M277" s="273">
        <v>83.972328</v>
      </c>
      <c r="N277" s="273">
        <v>5.71178E7</v>
      </c>
      <c r="O277" s="273"/>
      <c r="P277" s="249">
        <f t="shared" si="25"/>
        <v>2081108.952</v>
      </c>
      <c r="Q277" s="249">
        <f t="shared" si="142"/>
        <v>1303906.246</v>
      </c>
      <c r="R277" s="249">
        <f t="shared" si="143"/>
        <v>970122.6795</v>
      </c>
      <c r="S277" s="249">
        <f t="shared" si="28"/>
        <v>0</v>
      </c>
      <c r="T277" s="277"/>
      <c r="U277" s="249">
        <f t="shared" si="18"/>
        <v>2388094.039</v>
      </c>
      <c r="V277" s="249">
        <f t="shared" si="19"/>
        <v>2388094.039</v>
      </c>
      <c r="W277" s="249">
        <f t="shared" si="20"/>
        <v>4355137.878</v>
      </c>
      <c r="X277" s="253">
        <f t="shared" si="21"/>
        <v>4.355137878</v>
      </c>
      <c r="Y277" s="323">
        <f t="shared" si="22"/>
        <v>4355137.878</v>
      </c>
      <c r="Z277" s="253">
        <f t="shared" si="23"/>
        <v>4.355137878</v>
      </c>
      <c r="AA277" s="309"/>
      <c r="AB277" s="294"/>
      <c r="AC277" s="294"/>
      <c r="AD277" s="294"/>
      <c r="AE277" s="294"/>
      <c r="AF277" s="294"/>
      <c r="AG277" s="294"/>
      <c r="AH277" s="294"/>
      <c r="AI277" s="294"/>
      <c r="AJ277" s="294"/>
      <c r="AK277" s="294"/>
      <c r="AL277" s="294"/>
      <c r="AM277" s="294"/>
      <c r="AN277" s="294"/>
      <c r="AO277" s="294"/>
      <c r="AP277" s="294"/>
      <c r="AQ277" s="294"/>
      <c r="AR277" s="294"/>
      <c r="AS277" s="294"/>
      <c r="AT277" s="294"/>
    </row>
    <row r="278" ht="19.5" customHeight="1">
      <c r="A278" s="271" t="s">
        <v>368</v>
      </c>
      <c r="B278" s="272">
        <v>386.559998</v>
      </c>
      <c r="C278" s="273">
        <v>408.709991</v>
      </c>
      <c r="D278" s="273">
        <v>384.420013</v>
      </c>
      <c r="E278" s="273">
        <v>393.820007</v>
      </c>
      <c r="F278" s="273">
        <v>387.761139</v>
      </c>
      <c r="G278" s="273">
        <v>9.222445E8</v>
      </c>
      <c r="H278" s="278" t="s">
        <v>368</v>
      </c>
      <c r="I278" s="273">
        <v>84.739998</v>
      </c>
      <c r="J278" s="273">
        <v>94.540001</v>
      </c>
      <c r="K278" s="273">
        <v>83.790001</v>
      </c>
      <c r="L278" s="273">
        <v>87.610001</v>
      </c>
      <c r="M278" s="273">
        <v>87.021706</v>
      </c>
      <c r="N278" s="273">
        <v>6.23369E7</v>
      </c>
      <c r="O278" s="273"/>
      <c r="P278" s="249">
        <f t="shared" si="25"/>
        <v>2283683.246</v>
      </c>
      <c r="Q278" s="249">
        <f t="shared" si="142"/>
        <v>1566819.173</v>
      </c>
      <c r="R278" s="249">
        <f t="shared" si="143"/>
        <v>970122.6795</v>
      </c>
      <c r="S278" s="249">
        <f t="shared" si="28"/>
        <v>0</v>
      </c>
      <c r="T278" s="277"/>
      <c r="U278" s="249">
        <f t="shared" si="18"/>
        <v>2529896.044</v>
      </c>
      <c r="V278" s="249">
        <f t="shared" si="19"/>
        <v>2529896.044</v>
      </c>
      <c r="W278" s="249">
        <f t="shared" si="20"/>
        <v>4820625.099</v>
      </c>
      <c r="X278" s="253">
        <f t="shared" si="21"/>
        <v>4.820625099</v>
      </c>
      <c r="Y278" s="323">
        <f t="shared" si="22"/>
        <v>4820625.099</v>
      </c>
      <c r="Z278" s="253">
        <f t="shared" si="23"/>
        <v>4.820625099</v>
      </c>
      <c r="AA278" s="309"/>
      <c r="AB278" s="294"/>
      <c r="AC278" s="294"/>
      <c r="AD278" s="294"/>
      <c r="AE278" s="294"/>
      <c r="AF278" s="294"/>
      <c r="AG278" s="294"/>
      <c r="AH278" s="294"/>
      <c r="AI278" s="294"/>
      <c r="AJ278" s="294"/>
      <c r="AK278" s="294"/>
      <c r="AL278" s="294"/>
      <c r="AM278" s="294"/>
      <c r="AN278" s="294"/>
      <c r="AO278" s="294"/>
      <c r="AP278" s="294"/>
      <c r="AQ278" s="294"/>
      <c r="AR278" s="294"/>
      <c r="AS278" s="294"/>
      <c r="AT278" s="294"/>
    </row>
    <row r="279" ht="19.5" customHeight="1">
      <c r="A279" s="271" t="s">
        <v>369</v>
      </c>
      <c r="B279" s="326">
        <v>398.279999</v>
      </c>
      <c r="C279" s="327">
        <v>404.579987</v>
      </c>
      <c r="D279" s="327">
        <v>377.470001</v>
      </c>
      <c r="E279" s="327">
        <v>397.850006</v>
      </c>
      <c r="F279" s="327">
        <v>391.729095</v>
      </c>
      <c r="G279" s="327">
        <v>1.2328172E9</v>
      </c>
      <c r="H279" s="329" t="s">
        <v>369</v>
      </c>
      <c r="I279" s="327">
        <v>89.650002</v>
      </c>
      <c r="J279" s="327">
        <v>92.25</v>
      </c>
      <c r="K279" s="327">
        <v>80.330002</v>
      </c>
      <c r="L279" s="327">
        <v>89.019997</v>
      </c>
      <c r="M279" s="327">
        <v>88.422226</v>
      </c>
      <c r="N279" s="327">
        <v>1.017614E8</v>
      </c>
      <c r="O279" s="327"/>
      <c r="P279" s="249">
        <f t="shared" si="25"/>
        <v>2242396.046</v>
      </c>
      <c r="Q279" s="249">
        <f t="shared" si="142"/>
        <v>1502119.416</v>
      </c>
      <c r="R279" s="249">
        <f t="shared" si="143"/>
        <v>970122.6795</v>
      </c>
      <c r="S279" s="249">
        <f t="shared" si="28"/>
        <v>0</v>
      </c>
      <c r="T279" s="328">
        <f>(P279-P267)/P267</f>
        <v>0.2662954345</v>
      </c>
      <c r="U279" s="249">
        <f t="shared" si="18"/>
        <v>2500995.004</v>
      </c>
      <c r="V279" s="249">
        <f t="shared" si="19"/>
        <v>2500995.004</v>
      </c>
      <c r="W279" s="249">
        <f t="shared" si="20"/>
        <v>4714638.141</v>
      </c>
      <c r="X279" s="253">
        <f t="shared" si="21"/>
        <v>4.714638141</v>
      </c>
      <c r="Y279" s="323">
        <f t="shared" si="22"/>
        <v>4714638.141</v>
      </c>
      <c r="Z279" s="253">
        <f t="shared" si="23"/>
        <v>4.714638141</v>
      </c>
      <c r="AA279" s="309"/>
      <c r="AB279" s="294"/>
      <c r="AC279" s="294"/>
      <c r="AD279" s="294"/>
      <c r="AE279" s="294"/>
      <c r="AF279" s="294"/>
      <c r="AG279" s="294"/>
      <c r="AH279" s="294"/>
      <c r="AI279" s="294"/>
      <c r="AJ279" s="294"/>
      <c r="AK279" s="294"/>
      <c r="AL279" s="294"/>
      <c r="AM279" s="294"/>
      <c r="AN279" s="294"/>
      <c r="AO279" s="294"/>
      <c r="AP279" s="294"/>
      <c r="AQ279" s="294"/>
      <c r="AR279" s="294"/>
      <c r="AS279" s="294"/>
      <c r="AT279" s="294"/>
    </row>
    <row r="280" ht="19.5" customHeight="1">
      <c r="A280" s="271" t="s">
        <v>370</v>
      </c>
      <c r="B280" s="272">
        <v>399.049988</v>
      </c>
      <c r="C280" s="273">
        <v>402.279999</v>
      </c>
      <c r="D280" s="273">
        <v>334.149994</v>
      </c>
      <c r="E280" s="273">
        <v>363.049988</v>
      </c>
      <c r="F280" s="273">
        <v>357.921021</v>
      </c>
      <c r="G280" s="273">
        <v>1.847203E9</v>
      </c>
      <c r="H280" s="278" t="s">
        <v>370</v>
      </c>
      <c r="I280" s="273">
        <v>89.650002</v>
      </c>
      <c r="J280" s="273">
        <v>91.099998</v>
      </c>
      <c r="K280" s="273">
        <v>62.369999</v>
      </c>
      <c r="L280" s="273">
        <v>73.709999</v>
      </c>
      <c r="M280" s="273">
        <v>73.21505</v>
      </c>
      <c r="N280" s="273">
        <v>2.354233E8</v>
      </c>
      <c r="O280" s="273"/>
      <c r="P280" s="249">
        <f t="shared" si="25"/>
        <v>1985049.469</v>
      </c>
      <c r="Q280" s="249">
        <f>((Q279+R279)/2)*K280/K279</f>
        <v>959751.8559</v>
      </c>
      <c r="R280" s="249">
        <f>(Q279+R279)/2</f>
        <v>1236121.048</v>
      </c>
      <c r="S280" s="249">
        <f t="shared" si="28"/>
        <v>0</v>
      </c>
      <c r="T280" s="277"/>
      <c r="U280" s="249">
        <f t="shared" si="18"/>
        <v>2576210.834</v>
      </c>
      <c r="V280" s="249">
        <f t="shared" si="19"/>
        <v>2576210.834</v>
      </c>
      <c r="W280" s="249">
        <f t="shared" si="20"/>
        <v>4180922.373</v>
      </c>
      <c r="X280" s="253">
        <f t="shared" si="21"/>
        <v>4.180922373</v>
      </c>
      <c r="Y280" s="323">
        <f t="shared" si="22"/>
        <v>4180922.373</v>
      </c>
      <c r="Z280" s="253">
        <f t="shared" si="23"/>
        <v>4.180922373</v>
      </c>
      <c r="AA280" s="309"/>
      <c r="AB280" s="294"/>
      <c r="AC280" s="294"/>
      <c r="AD280" s="294"/>
      <c r="AE280" s="294"/>
      <c r="AF280" s="294"/>
      <c r="AG280" s="294"/>
      <c r="AH280" s="294"/>
      <c r="AI280" s="294"/>
      <c r="AJ280" s="294"/>
      <c r="AK280" s="294"/>
      <c r="AL280" s="294"/>
      <c r="AM280" s="294"/>
      <c r="AN280" s="294"/>
      <c r="AO280" s="294"/>
      <c r="AP280" s="294"/>
      <c r="AQ280" s="294"/>
      <c r="AR280" s="294"/>
      <c r="AS280" s="294"/>
      <c r="AT280" s="294"/>
    </row>
    <row r="281" ht="19.5" customHeight="1">
      <c r="A281" s="271" t="s">
        <v>371</v>
      </c>
      <c r="B281" s="272">
        <v>364.429993</v>
      </c>
      <c r="C281" s="273">
        <v>370.100006</v>
      </c>
      <c r="D281" s="273">
        <v>318.26001</v>
      </c>
      <c r="E281" s="273">
        <v>346.799988</v>
      </c>
      <c r="F281" s="273">
        <v>341.900604</v>
      </c>
      <c r="G281" s="273">
        <v>1.5229236E9</v>
      </c>
      <c r="H281" s="278" t="s">
        <v>371</v>
      </c>
      <c r="I281" s="273">
        <v>74.139999</v>
      </c>
      <c r="J281" s="273">
        <v>76.449997</v>
      </c>
      <c r="K281" s="273">
        <v>56.119999</v>
      </c>
      <c r="L281" s="273">
        <v>66.669998</v>
      </c>
      <c r="M281" s="273">
        <v>66.222313</v>
      </c>
      <c r="N281" s="273">
        <v>1.590101E8</v>
      </c>
      <c r="O281" s="273"/>
      <c r="P281" s="249">
        <f t="shared" si="25"/>
        <v>1890653.525</v>
      </c>
      <c r="Q281" s="249">
        <f t="shared" ref="Q281:Q291" si="144">Q280*K281/K280</f>
        <v>863576.6243</v>
      </c>
      <c r="R281" s="249">
        <f t="shared" ref="R281:R291" si="145">R280</f>
        <v>1236121.048</v>
      </c>
      <c r="S281" s="249">
        <f t="shared" si="28"/>
        <v>0</v>
      </c>
      <c r="T281" s="277"/>
      <c r="U281" s="249">
        <f t="shared" si="18"/>
        <v>2510133.673</v>
      </c>
      <c r="V281" s="249">
        <f t="shared" si="19"/>
        <v>2510133.673</v>
      </c>
      <c r="W281" s="249">
        <f t="shared" si="20"/>
        <v>3990351.197</v>
      </c>
      <c r="X281" s="253">
        <f t="shared" si="21"/>
        <v>3.990351197</v>
      </c>
      <c r="Y281" s="323">
        <f t="shared" si="22"/>
        <v>3990351.197</v>
      </c>
      <c r="Z281" s="253">
        <f t="shared" si="23"/>
        <v>3.990351197</v>
      </c>
      <c r="AA281" s="309"/>
      <c r="AB281" s="294"/>
      <c r="AC281" s="294"/>
      <c r="AD281" s="294"/>
      <c r="AE281" s="294"/>
      <c r="AF281" s="294"/>
      <c r="AG281" s="294"/>
      <c r="AH281" s="294"/>
      <c r="AI281" s="294"/>
      <c r="AJ281" s="294"/>
      <c r="AK281" s="294"/>
      <c r="AL281" s="294"/>
      <c r="AM281" s="294"/>
      <c r="AN281" s="294"/>
      <c r="AO281" s="294"/>
      <c r="AP281" s="294"/>
      <c r="AQ281" s="294"/>
      <c r="AR281" s="294"/>
      <c r="AS281" s="294"/>
      <c r="AT281" s="294"/>
    </row>
    <row r="282" ht="19.5" customHeight="1">
      <c r="A282" s="271" t="s">
        <v>372</v>
      </c>
      <c r="B282" s="272">
        <v>345.75</v>
      </c>
      <c r="C282" s="273">
        <v>371.829987</v>
      </c>
      <c r="D282" s="273">
        <v>317.450012</v>
      </c>
      <c r="E282" s="273">
        <v>362.540009</v>
      </c>
      <c r="F282" s="273">
        <v>357.418304</v>
      </c>
      <c r="G282" s="273">
        <v>1.6867928E9</v>
      </c>
      <c r="H282" s="278" t="s">
        <v>372</v>
      </c>
      <c r="I282" s="273">
        <v>66.120003</v>
      </c>
      <c r="J282" s="273">
        <v>75.860001</v>
      </c>
      <c r="K282" s="273">
        <v>55.43</v>
      </c>
      <c r="L282" s="273">
        <v>71.919998</v>
      </c>
      <c r="M282" s="273">
        <v>71.437057</v>
      </c>
      <c r="N282" s="273">
        <v>1.740802E8</v>
      </c>
      <c r="O282" s="273"/>
      <c r="P282" s="249">
        <f t="shared" si="25"/>
        <v>1885841.655</v>
      </c>
      <c r="Q282" s="249">
        <f t="shared" si="144"/>
        <v>852958.8941</v>
      </c>
      <c r="R282" s="249">
        <f t="shared" si="145"/>
        <v>1236121.048</v>
      </c>
      <c r="S282" s="249">
        <f t="shared" si="28"/>
        <v>0</v>
      </c>
      <c r="T282" s="277"/>
      <c r="U282" s="249">
        <f t="shared" si="18"/>
        <v>2506765.364</v>
      </c>
      <c r="V282" s="249">
        <f t="shared" si="19"/>
        <v>2506765.364</v>
      </c>
      <c r="W282" s="249">
        <f t="shared" si="20"/>
        <v>3974921.597</v>
      </c>
      <c r="X282" s="253">
        <f t="shared" si="21"/>
        <v>3.974921597</v>
      </c>
      <c r="Y282" s="323">
        <f t="shared" si="22"/>
        <v>3974921.597</v>
      </c>
      <c r="Z282" s="253">
        <f t="shared" si="23"/>
        <v>3.974921597</v>
      </c>
      <c r="AA282" s="309"/>
      <c r="AB282" s="294"/>
      <c r="AC282" s="294"/>
      <c r="AD282" s="294"/>
      <c r="AE282" s="294"/>
      <c r="AF282" s="294"/>
      <c r="AG282" s="294"/>
      <c r="AH282" s="294"/>
      <c r="AI282" s="294"/>
      <c r="AJ282" s="294"/>
      <c r="AK282" s="294"/>
      <c r="AL282" s="294"/>
      <c r="AM282" s="294"/>
      <c r="AN282" s="294"/>
      <c r="AO282" s="294"/>
      <c r="AP282" s="294"/>
      <c r="AQ282" s="294"/>
      <c r="AR282" s="294"/>
      <c r="AS282" s="294"/>
      <c r="AT282" s="294"/>
    </row>
    <row r="283" ht="19.5" customHeight="1">
      <c r="A283" s="271" t="s">
        <v>373</v>
      </c>
      <c r="B283" s="272">
        <v>362.809998</v>
      </c>
      <c r="C283" s="273">
        <v>369.309998</v>
      </c>
      <c r="D283" s="273">
        <v>312.600006</v>
      </c>
      <c r="E283" s="273">
        <v>313.25</v>
      </c>
      <c r="F283" s="273">
        <v>309.20636</v>
      </c>
      <c r="G283" s="273">
        <v>1.5019591E9</v>
      </c>
      <c r="H283" s="278" t="s">
        <v>373</v>
      </c>
      <c r="I283" s="273">
        <v>72.220001</v>
      </c>
      <c r="J283" s="273">
        <v>74.769997</v>
      </c>
      <c r="K283" s="273">
        <v>53.009998</v>
      </c>
      <c r="L283" s="273">
        <v>53.200001</v>
      </c>
      <c r="M283" s="273">
        <v>52.842766</v>
      </c>
      <c r="N283" s="273">
        <v>1.590007E8</v>
      </c>
      <c r="O283" s="273"/>
      <c r="P283" s="249">
        <f t="shared" si="25"/>
        <v>1857029.739</v>
      </c>
      <c r="Q283" s="249">
        <f t="shared" si="144"/>
        <v>815719.8136</v>
      </c>
      <c r="R283" s="249">
        <f t="shared" si="145"/>
        <v>1236121.048</v>
      </c>
      <c r="S283" s="249">
        <f t="shared" si="28"/>
        <v>0</v>
      </c>
      <c r="T283" s="277"/>
      <c r="U283" s="249">
        <f t="shared" si="18"/>
        <v>2486597.023</v>
      </c>
      <c r="V283" s="249">
        <f t="shared" si="19"/>
        <v>2486597.023</v>
      </c>
      <c r="W283" s="249">
        <f t="shared" si="20"/>
        <v>3908870.6</v>
      </c>
      <c r="X283" s="253">
        <f t="shared" si="21"/>
        <v>3.9088706</v>
      </c>
      <c r="Y283" s="323">
        <f t="shared" si="22"/>
        <v>3908870.6</v>
      </c>
      <c r="Z283" s="253">
        <f t="shared" si="23"/>
        <v>3.9088706</v>
      </c>
      <c r="AA283" s="309"/>
      <c r="AB283" s="294"/>
      <c r="AC283" s="294"/>
      <c r="AD283" s="294"/>
      <c r="AE283" s="294"/>
      <c r="AF283" s="294"/>
      <c r="AG283" s="294"/>
      <c r="AH283" s="294"/>
      <c r="AI283" s="294"/>
      <c r="AJ283" s="294"/>
      <c r="AK283" s="294"/>
      <c r="AL283" s="294"/>
      <c r="AM283" s="294"/>
      <c r="AN283" s="294"/>
      <c r="AO283" s="294"/>
      <c r="AP283" s="294"/>
      <c r="AQ283" s="294"/>
      <c r="AR283" s="294"/>
      <c r="AS283" s="294"/>
      <c r="AT283" s="294"/>
    </row>
    <row r="284" ht="19.5" customHeight="1">
      <c r="A284" s="271" t="s">
        <v>374</v>
      </c>
      <c r="B284" s="272">
        <v>312.829987</v>
      </c>
      <c r="C284" s="273">
        <v>330.290009</v>
      </c>
      <c r="D284" s="273">
        <v>280.209991</v>
      </c>
      <c r="E284" s="273">
        <v>308.279999</v>
      </c>
      <c r="F284" s="273">
        <v>304.300568</v>
      </c>
      <c r="G284" s="273">
        <v>1.9511625E9</v>
      </c>
      <c r="H284" s="278" t="s">
        <v>374</v>
      </c>
      <c r="I284" s="273">
        <v>53.060001</v>
      </c>
      <c r="J284" s="273">
        <v>59.060001</v>
      </c>
      <c r="K284" s="273">
        <v>41.959999</v>
      </c>
      <c r="L284" s="273">
        <v>50.669998</v>
      </c>
      <c r="M284" s="273">
        <v>50.329754</v>
      </c>
      <c r="N284" s="273">
        <v>1.978816E8</v>
      </c>
      <c r="O284" s="273"/>
      <c r="P284" s="249">
        <f t="shared" si="25"/>
        <v>1664613.808</v>
      </c>
      <c r="Q284" s="249">
        <f t="shared" si="144"/>
        <v>645682.0195</v>
      </c>
      <c r="R284" s="249">
        <f t="shared" si="145"/>
        <v>1236121.048</v>
      </c>
      <c r="S284" s="249">
        <f t="shared" si="28"/>
        <v>0</v>
      </c>
      <c r="T284" s="277"/>
      <c r="U284" s="249">
        <f t="shared" si="18"/>
        <v>2351905.871</v>
      </c>
      <c r="V284" s="249">
        <f t="shared" si="19"/>
        <v>2351905.871</v>
      </c>
      <c r="W284" s="249">
        <f t="shared" si="20"/>
        <v>3546416.875</v>
      </c>
      <c r="X284" s="253">
        <f t="shared" si="21"/>
        <v>3.546416875</v>
      </c>
      <c r="Y284" s="323">
        <f t="shared" si="22"/>
        <v>3546416.875</v>
      </c>
      <c r="Z284" s="253">
        <f t="shared" si="23"/>
        <v>3.546416875</v>
      </c>
      <c r="AA284" s="309"/>
      <c r="AB284" s="294"/>
      <c r="AC284" s="294"/>
      <c r="AD284" s="294"/>
      <c r="AE284" s="294"/>
      <c r="AF284" s="294"/>
      <c r="AG284" s="294"/>
      <c r="AH284" s="294"/>
      <c r="AI284" s="294"/>
      <c r="AJ284" s="294"/>
      <c r="AK284" s="294"/>
      <c r="AL284" s="294"/>
      <c r="AM284" s="294"/>
      <c r="AN284" s="294"/>
      <c r="AO284" s="294"/>
      <c r="AP284" s="294"/>
      <c r="AQ284" s="294"/>
      <c r="AR284" s="294"/>
      <c r="AS284" s="294"/>
      <c r="AT284" s="294"/>
    </row>
    <row r="285" ht="19.5" customHeight="1">
      <c r="A285" s="271" t="s">
        <v>375</v>
      </c>
      <c r="B285" s="272">
        <v>310.470001</v>
      </c>
      <c r="C285" s="273">
        <v>314.559998</v>
      </c>
      <c r="D285" s="273">
        <v>269.279999</v>
      </c>
      <c r="E285" s="273">
        <v>280.279999</v>
      </c>
      <c r="F285" s="273">
        <v>276.661987</v>
      </c>
      <c r="G285" s="273">
        <v>1.359608E9</v>
      </c>
      <c r="H285" s="278" t="s">
        <v>375</v>
      </c>
      <c r="I285" s="273">
        <v>51.41</v>
      </c>
      <c r="J285" s="273">
        <v>52.700001</v>
      </c>
      <c r="K285" s="273">
        <v>38.240002</v>
      </c>
      <c r="L285" s="273">
        <v>41.41</v>
      </c>
      <c r="M285" s="273">
        <v>41.131935</v>
      </c>
      <c r="N285" s="273">
        <v>1.292261E8</v>
      </c>
      <c r="O285" s="273"/>
      <c r="P285" s="249">
        <f t="shared" si="25"/>
        <v>1599683.162</v>
      </c>
      <c r="Q285" s="249">
        <f t="shared" si="144"/>
        <v>588438.5678</v>
      </c>
      <c r="R285" s="249">
        <f t="shared" si="145"/>
        <v>1236121.048</v>
      </c>
      <c r="S285" s="249">
        <f t="shared" si="28"/>
        <v>0</v>
      </c>
      <c r="T285" s="277"/>
      <c r="U285" s="249">
        <f t="shared" si="18"/>
        <v>2306454.419</v>
      </c>
      <c r="V285" s="249">
        <f t="shared" si="19"/>
        <v>2306454.419</v>
      </c>
      <c r="W285" s="249">
        <f t="shared" si="20"/>
        <v>3424242.778</v>
      </c>
      <c r="X285" s="253">
        <f t="shared" si="21"/>
        <v>3.424242778</v>
      </c>
      <c r="Y285" s="323">
        <f t="shared" si="22"/>
        <v>3424242.778</v>
      </c>
      <c r="Z285" s="253">
        <f t="shared" si="23"/>
        <v>3.424242778</v>
      </c>
      <c r="AA285" s="309"/>
      <c r="AB285" s="294"/>
      <c r="AC285" s="294"/>
      <c r="AD285" s="294"/>
      <c r="AE285" s="294"/>
      <c r="AF285" s="294"/>
      <c r="AG285" s="294"/>
      <c r="AH285" s="294"/>
      <c r="AI285" s="294"/>
      <c r="AJ285" s="294"/>
      <c r="AK285" s="294"/>
      <c r="AL285" s="294"/>
      <c r="AM285" s="294"/>
      <c r="AN285" s="294"/>
      <c r="AO285" s="294"/>
      <c r="AP285" s="294"/>
      <c r="AQ285" s="294"/>
      <c r="AR285" s="294"/>
      <c r="AS285" s="294"/>
      <c r="AT285" s="294"/>
    </row>
    <row r="286" ht="19.5" customHeight="1">
      <c r="A286" s="271" t="s">
        <v>376</v>
      </c>
      <c r="B286" s="272">
        <v>278.950012</v>
      </c>
      <c r="C286" s="273">
        <v>316.390015</v>
      </c>
      <c r="D286" s="273">
        <v>276.75</v>
      </c>
      <c r="E286" s="273">
        <v>315.459991</v>
      </c>
      <c r="F286" s="273">
        <v>311.98645</v>
      </c>
      <c r="G286" s="273">
        <v>1.1780255E9</v>
      </c>
      <c r="H286" s="278" t="s">
        <v>376</v>
      </c>
      <c r="I286" s="273">
        <v>40.98</v>
      </c>
      <c r="J286" s="273">
        <v>52.299999</v>
      </c>
      <c r="K286" s="273">
        <v>40.34</v>
      </c>
      <c r="L286" s="273">
        <v>52.02</v>
      </c>
      <c r="M286" s="273">
        <v>51.670692</v>
      </c>
      <c r="N286" s="273">
        <v>8.72705E7</v>
      </c>
      <c r="O286" s="273"/>
      <c r="P286" s="249">
        <f t="shared" si="25"/>
        <v>1644059.406</v>
      </c>
      <c r="Q286" s="249">
        <f t="shared" si="144"/>
        <v>620753.4149</v>
      </c>
      <c r="R286" s="249">
        <f t="shared" si="145"/>
        <v>1236121.048</v>
      </c>
      <c r="S286" s="249">
        <f t="shared" si="28"/>
        <v>0</v>
      </c>
      <c r="T286" s="277"/>
      <c r="U286" s="249">
        <f t="shared" si="18"/>
        <v>2337517.79</v>
      </c>
      <c r="V286" s="249">
        <f t="shared" si="19"/>
        <v>2337517.79</v>
      </c>
      <c r="W286" s="249">
        <f t="shared" si="20"/>
        <v>3500933.868</v>
      </c>
      <c r="X286" s="253">
        <f t="shared" si="21"/>
        <v>3.500933868</v>
      </c>
      <c r="Y286" s="323">
        <f t="shared" si="22"/>
        <v>3500933.868</v>
      </c>
      <c r="Z286" s="253">
        <f t="shared" si="23"/>
        <v>3.500933868</v>
      </c>
      <c r="AA286" s="309"/>
      <c r="AB286" s="294"/>
      <c r="AC286" s="294"/>
      <c r="AD286" s="294"/>
      <c r="AE286" s="294"/>
      <c r="AF286" s="294"/>
      <c r="AG286" s="294"/>
      <c r="AH286" s="294"/>
      <c r="AI286" s="294"/>
      <c r="AJ286" s="294"/>
      <c r="AK286" s="294"/>
      <c r="AL286" s="294"/>
      <c r="AM286" s="294"/>
      <c r="AN286" s="294"/>
      <c r="AO286" s="294"/>
      <c r="AP286" s="294"/>
      <c r="AQ286" s="294"/>
      <c r="AR286" s="294"/>
      <c r="AS286" s="294"/>
      <c r="AT286" s="294"/>
    </row>
    <row r="287" ht="19.5" customHeight="1">
      <c r="A287" s="271" t="s">
        <v>377</v>
      </c>
      <c r="B287" s="272">
        <v>313.649994</v>
      </c>
      <c r="C287" s="273">
        <v>334.420013</v>
      </c>
      <c r="D287" s="273">
        <v>298.440002</v>
      </c>
      <c r="E287" s="273">
        <v>299.269989</v>
      </c>
      <c r="F287" s="273">
        <v>295.974701</v>
      </c>
      <c r="G287" s="273">
        <v>1.0699201E9</v>
      </c>
      <c r="H287" s="278" t="s">
        <v>377</v>
      </c>
      <c r="I287" s="273">
        <v>51.419998</v>
      </c>
      <c r="J287" s="273">
        <v>58.220001</v>
      </c>
      <c r="K287" s="273">
        <v>46.099998</v>
      </c>
      <c r="L287" s="273">
        <v>46.369999</v>
      </c>
      <c r="M287" s="273">
        <v>46.058628</v>
      </c>
      <c r="N287" s="273">
        <v>9.09502E7</v>
      </c>
      <c r="O287" s="273"/>
      <c r="P287" s="249">
        <f t="shared" si="25"/>
        <v>1772910.903</v>
      </c>
      <c r="Q287" s="249">
        <f t="shared" si="144"/>
        <v>709388.4776</v>
      </c>
      <c r="R287" s="249">
        <f t="shared" si="145"/>
        <v>1236121.048</v>
      </c>
      <c r="S287" s="249">
        <f t="shared" si="28"/>
        <v>0</v>
      </c>
      <c r="T287" s="277"/>
      <c r="U287" s="249">
        <f t="shared" si="18"/>
        <v>2427713.838</v>
      </c>
      <c r="V287" s="249">
        <f t="shared" si="19"/>
        <v>2427713.838</v>
      </c>
      <c r="W287" s="249">
        <f t="shared" si="20"/>
        <v>3718420.428</v>
      </c>
      <c r="X287" s="253">
        <f t="shared" si="21"/>
        <v>3.718420428</v>
      </c>
      <c r="Y287" s="323">
        <f t="shared" si="22"/>
        <v>3718420.428</v>
      </c>
      <c r="Z287" s="253">
        <f t="shared" si="23"/>
        <v>3.718420428</v>
      </c>
      <c r="AA287" s="309"/>
      <c r="AB287" s="294"/>
      <c r="AC287" s="294"/>
      <c r="AD287" s="294"/>
      <c r="AE287" s="294"/>
      <c r="AF287" s="294"/>
      <c r="AG287" s="294"/>
      <c r="AH287" s="294"/>
      <c r="AI287" s="294"/>
      <c r="AJ287" s="294"/>
      <c r="AK287" s="294"/>
      <c r="AL287" s="294"/>
      <c r="AM287" s="294"/>
      <c r="AN287" s="294"/>
      <c r="AO287" s="294"/>
      <c r="AP287" s="294"/>
      <c r="AQ287" s="294"/>
      <c r="AR287" s="294"/>
      <c r="AS287" s="294"/>
      <c r="AT287" s="294"/>
    </row>
    <row r="288" ht="19.5" customHeight="1">
      <c r="A288" s="271" t="s">
        <v>378</v>
      </c>
      <c r="B288" s="272">
        <v>296.720001</v>
      </c>
      <c r="C288" s="273">
        <v>311.079987</v>
      </c>
      <c r="D288" s="273">
        <v>267.100006</v>
      </c>
      <c r="E288" s="273">
        <v>267.26001</v>
      </c>
      <c r="F288" s="273">
        <v>264.3172</v>
      </c>
      <c r="G288" s="273">
        <v>1.3709887E9</v>
      </c>
      <c r="H288" s="278" t="s">
        <v>378</v>
      </c>
      <c r="I288" s="273">
        <v>45.549999</v>
      </c>
      <c r="J288" s="273">
        <v>49.959999</v>
      </c>
      <c r="K288" s="273">
        <v>36.630001</v>
      </c>
      <c r="L288" s="273">
        <v>36.66</v>
      </c>
      <c r="M288" s="273">
        <v>36.413834</v>
      </c>
      <c r="N288" s="273">
        <v>1.142396E8</v>
      </c>
      <c r="O288" s="273"/>
      <c r="P288" s="249">
        <f t="shared" si="25"/>
        <v>1586732.709</v>
      </c>
      <c r="Q288" s="249">
        <f t="shared" si="144"/>
        <v>563663.8128</v>
      </c>
      <c r="R288" s="249">
        <f t="shared" si="145"/>
        <v>1236121.048</v>
      </c>
      <c r="S288" s="249">
        <f t="shared" si="28"/>
        <v>0</v>
      </c>
      <c r="T288" s="277"/>
      <c r="U288" s="249">
        <f t="shared" si="18"/>
        <v>2297389.102</v>
      </c>
      <c r="V288" s="249">
        <f t="shared" si="19"/>
        <v>2297389.102</v>
      </c>
      <c r="W288" s="249">
        <f t="shared" si="20"/>
        <v>3386517.569</v>
      </c>
      <c r="X288" s="253">
        <f t="shared" si="21"/>
        <v>3.386517569</v>
      </c>
      <c r="Y288" s="323">
        <f t="shared" si="22"/>
        <v>3386517.569</v>
      </c>
      <c r="Z288" s="253">
        <f t="shared" si="23"/>
        <v>3.386517569</v>
      </c>
      <c r="AA288" s="309"/>
      <c r="AB288" s="294"/>
      <c r="AC288" s="294"/>
      <c r="AD288" s="294"/>
      <c r="AE288" s="294"/>
      <c r="AF288" s="294"/>
      <c r="AG288" s="294"/>
      <c r="AH288" s="294"/>
      <c r="AI288" s="294"/>
      <c r="AJ288" s="294"/>
      <c r="AK288" s="294"/>
      <c r="AL288" s="294"/>
      <c r="AM288" s="294"/>
      <c r="AN288" s="294"/>
      <c r="AO288" s="294"/>
      <c r="AP288" s="294"/>
      <c r="AQ288" s="294"/>
      <c r="AR288" s="294"/>
      <c r="AS288" s="294"/>
      <c r="AT288" s="294"/>
    </row>
    <row r="289" ht="19.5" customHeight="1">
      <c r="A289" s="271" t="s">
        <v>379</v>
      </c>
      <c r="B289" s="272">
        <v>269.070007</v>
      </c>
      <c r="C289" s="273">
        <v>284.600006</v>
      </c>
      <c r="D289" s="273">
        <v>254.259995</v>
      </c>
      <c r="E289" s="273">
        <v>277.950012</v>
      </c>
      <c r="F289" s="273">
        <v>275.383514</v>
      </c>
      <c r="G289" s="273">
        <v>1.356809E9</v>
      </c>
      <c r="H289" s="278" t="s">
        <v>379</v>
      </c>
      <c r="I289" s="273">
        <v>37.139999</v>
      </c>
      <c r="J289" s="273">
        <v>41.349998</v>
      </c>
      <c r="K289" s="273">
        <v>32.98</v>
      </c>
      <c r="L289" s="273">
        <v>39.080002</v>
      </c>
      <c r="M289" s="273">
        <v>38.817581</v>
      </c>
      <c r="N289" s="273">
        <v>1.28472E8</v>
      </c>
      <c r="O289" s="273"/>
      <c r="P289" s="249">
        <f t="shared" si="25"/>
        <v>1510455.416</v>
      </c>
      <c r="Q289" s="249">
        <f t="shared" si="144"/>
        <v>507497.4621</v>
      </c>
      <c r="R289" s="249">
        <f t="shared" si="145"/>
        <v>1236121.048</v>
      </c>
      <c r="S289" s="249">
        <f t="shared" si="28"/>
        <v>0</v>
      </c>
      <c r="T289" s="277"/>
      <c r="U289" s="249">
        <f t="shared" si="18"/>
        <v>2243994.997</v>
      </c>
      <c r="V289" s="249">
        <f t="shared" si="19"/>
        <v>2243994.997</v>
      </c>
      <c r="W289" s="249">
        <f t="shared" si="20"/>
        <v>3254073.926</v>
      </c>
      <c r="X289" s="253">
        <f t="shared" si="21"/>
        <v>3.254073926</v>
      </c>
      <c r="Y289" s="323">
        <f t="shared" si="22"/>
        <v>3254073.926</v>
      </c>
      <c r="Z289" s="253">
        <f t="shared" si="23"/>
        <v>3.254073926</v>
      </c>
      <c r="AA289" s="309"/>
      <c r="AB289" s="294"/>
      <c r="AC289" s="294"/>
      <c r="AD289" s="294"/>
      <c r="AE289" s="294"/>
      <c r="AF289" s="294"/>
      <c r="AG289" s="294"/>
      <c r="AH289" s="294"/>
      <c r="AI289" s="294"/>
      <c r="AJ289" s="294"/>
      <c r="AK289" s="294"/>
      <c r="AL289" s="294"/>
      <c r="AM289" s="294"/>
      <c r="AN289" s="294"/>
      <c r="AO289" s="294"/>
      <c r="AP289" s="294"/>
      <c r="AQ289" s="294"/>
      <c r="AR289" s="294"/>
      <c r="AS289" s="294"/>
      <c r="AT289" s="294"/>
    </row>
    <row r="290" ht="19.5" customHeight="1">
      <c r="A290" s="271" t="s">
        <v>380</v>
      </c>
      <c r="B290" s="272">
        <v>281.5</v>
      </c>
      <c r="C290" s="273">
        <v>293.470001</v>
      </c>
      <c r="D290" s="273">
        <v>259.079987</v>
      </c>
      <c r="E290" s="273">
        <v>293.359985</v>
      </c>
      <c r="F290" s="273">
        <v>290.651154</v>
      </c>
      <c r="G290" s="273">
        <v>1.1957628E9</v>
      </c>
      <c r="H290" s="278" t="s">
        <v>380</v>
      </c>
      <c r="I290" s="273">
        <v>40.110001</v>
      </c>
      <c r="J290" s="273">
        <v>43.049999</v>
      </c>
      <c r="K290" s="273">
        <v>33.900002</v>
      </c>
      <c r="L290" s="273">
        <v>42.900002</v>
      </c>
      <c r="M290" s="273">
        <v>42.611935</v>
      </c>
      <c r="N290" s="273">
        <v>1.058583E8</v>
      </c>
      <c r="O290" s="273"/>
      <c r="P290" s="249">
        <f t="shared" si="25"/>
        <v>1539089.032</v>
      </c>
      <c r="Q290" s="249">
        <f t="shared" si="144"/>
        <v>521654.487</v>
      </c>
      <c r="R290" s="249">
        <f t="shared" si="145"/>
        <v>1236121.048</v>
      </c>
      <c r="S290" s="249">
        <f t="shared" si="28"/>
        <v>0</v>
      </c>
      <c r="T290" s="277"/>
      <c r="U290" s="249">
        <f t="shared" si="18"/>
        <v>2264038.528</v>
      </c>
      <c r="V290" s="249">
        <f t="shared" si="19"/>
        <v>2264038.528</v>
      </c>
      <c r="W290" s="249">
        <f t="shared" si="20"/>
        <v>3296864.566</v>
      </c>
      <c r="X290" s="253">
        <f t="shared" si="21"/>
        <v>3.296864566</v>
      </c>
      <c r="Y290" s="323">
        <f t="shared" si="22"/>
        <v>3296864.566</v>
      </c>
      <c r="Z290" s="253">
        <f t="shared" si="23"/>
        <v>3.296864566</v>
      </c>
      <c r="AA290" s="309"/>
      <c r="AB290" s="294"/>
      <c r="AC290" s="294"/>
      <c r="AD290" s="294"/>
      <c r="AE290" s="294"/>
      <c r="AF290" s="294"/>
      <c r="AG290" s="294"/>
      <c r="AH290" s="294"/>
      <c r="AI290" s="294"/>
      <c r="AJ290" s="294"/>
      <c r="AK290" s="294"/>
      <c r="AL290" s="294"/>
      <c r="AM290" s="294"/>
      <c r="AN290" s="294"/>
      <c r="AO290" s="294"/>
      <c r="AP290" s="294"/>
      <c r="AQ290" s="294"/>
      <c r="AR290" s="294"/>
      <c r="AS290" s="294"/>
      <c r="AT290" s="294"/>
    </row>
    <row r="291" ht="19.5" customHeight="1">
      <c r="A291" s="271" t="s">
        <v>381</v>
      </c>
      <c r="B291" s="326">
        <v>293.690002</v>
      </c>
      <c r="C291" s="327">
        <v>296.880005</v>
      </c>
      <c r="D291" s="327">
        <v>259.730011</v>
      </c>
      <c r="E291" s="327">
        <v>266.279999</v>
      </c>
      <c r="F291" s="327">
        <v>263.821228</v>
      </c>
      <c r="G291" s="327">
        <v>1.0570377E9</v>
      </c>
      <c r="H291" s="329" t="s">
        <v>381</v>
      </c>
      <c r="I291" s="327">
        <v>42.970001</v>
      </c>
      <c r="J291" s="327">
        <v>43.720001</v>
      </c>
      <c r="K291" s="327">
        <v>33.380001</v>
      </c>
      <c r="L291" s="327">
        <v>35.040001</v>
      </c>
      <c r="M291" s="327">
        <v>34.80471</v>
      </c>
      <c r="N291" s="327">
        <v>9.87134E7</v>
      </c>
      <c r="O291" s="327"/>
      <c r="P291" s="249">
        <f t="shared" si="25"/>
        <v>1542950.56</v>
      </c>
      <c r="Q291" s="249">
        <f t="shared" si="144"/>
        <v>513652.6924</v>
      </c>
      <c r="R291" s="249">
        <f t="shared" si="145"/>
        <v>1236121.048</v>
      </c>
      <c r="S291" s="249">
        <f t="shared" si="28"/>
        <v>0</v>
      </c>
      <c r="T291" s="328">
        <f>(P291-P279)/P279</f>
        <v>-0.3119188007</v>
      </c>
      <c r="U291" s="249">
        <f t="shared" si="18"/>
        <v>2266741.598</v>
      </c>
      <c r="V291" s="249">
        <f t="shared" si="19"/>
        <v>2266741.598</v>
      </c>
      <c r="W291" s="249">
        <f t="shared" si="20"/>
        <v>3292724.3</v>
      </c>
      <c r="X291" s="253">
        <f t="shared" si="21"/>
        <v>3.2927243</v>
      </c>
      <c r="Y291" s="323">
        <f t="shared" si="22"/>
        <v>3292724.3</v>
      </c>
      <c r="Z291" s="253">
        <f t="shared" si="23"/>
        <v>3.2927243</v>
      </c>
      <c r="AA291" s="309"/>
      <c r="AB291" s="294"/>
      <c r="AC291" s="294"/>
      <c r="AD291" s="294"/>
      <c r="AE291" s="294"/>
      <c r="AF291" s="294"/>
      <c r="AG291" s="294"/>
      <c r="AH291" s="294"/>
      <c r="AI291" s="294"/>
      <c r="AJ291" s="294"/>
      <c r="AK291" s="294"/>
      <c r="AL291" s="294"/>
      <c r="AM291" s="294"/>
      <c r="AN291" s="294"/>
      <c r="AO291" s="294"/>
      <c r="AP291" s="294"/>
      <c r="AQ291" s="294"/>
      <c r="AR291" s="294"/>
      <c r="AS291" s="294"/>
      <c r="AT291" s="294"/>
    </row>
    <row r="292" ht="19.5" customHeight="1">
      <c r="A292" s="271" t="s">
        <v>382</v>
      </c>
      <c r="B292" s="272">
        <v>268.649994</v>
      </c>
      <c r="C292" s="273">
        <v>298.26001</v>
      </c>
      <c r="D292" s="273">
        <v>260.339996</v>
      </c>
      <c r="E292" s="273">
        <v>294.619995</v>
      </c>
      <c r="F292" s="273">
        <v>292.598358</v>
      </c>
      <c r="G292" s="273">
        <v>9.619273E8</v>
      </c>
      <c r="H292" s="278" t="s">
        <v>382</v>
      </c>
      <c r="I292" s="273">
        <v>35.639999</v>
      </c>
      <c r="J292" s="273">
        <v>43.560001</v>
      </c>
      <c r="K292" s="273">
        <v>33.419998</v>
      </c>
      <c r="L292" s="273">
        <v>42.470001</v>
      </c>
      <c r="M292" s="273">
        <v>42.308758</v>
      </c>
      <c r="N292" s="273">
        <v>9.56641E7</v>
      </c>
      <c r="O292" s="273"/>
      <c r="P292" s="249">
        <f t="shared" si="25"/>
        <v>1546574.234</v>
      </c>
      <c r="Q292" s="249">
        <f>((Q291+R291)/2)*K292/K291</f>
        <v>875935.1878</v>
      </c>
      <c r="R292" s="249">
        <f>(Q291+R291)/2</f>
        <v>874886.87</v>
      </c>
      <c r="S292" s="249">
        <f t="shared" si="28"/>
        <v>0</v>
      </c>
      <c r="T292" s="277"/>
      <c r="U292" s="249">
        <f t="shared" si="18"/>
        <v>1922493.359</v>
      </c>
      <c r="V292" s="249">
        <f t="shared" si="19"/>
        <v>1922493.359</v>
      </c>
      <c r="W292" s="249">
        <f t="shared" si="20"/>
        <v>3297396.291</v>
      </c>
      <c r="X292" s="253">
        <f t="shared" si="21"/>
        <v>3.297396291</v>
      </c>
      <c r="Y292" s="323">
        <f t="shared" si="22"/>
        <v>3297396.291</v>
      </c>
      <c r="Z292" s="253">
        <f t="shared" si="23"/>
        <v>3.297396291</v>
      </c>
      <c r="AA292" s="309"/>
      <c r="AB292" s="294"/>
      <c r="AC292" s="294"/>
      <c r="AD292" s="294"/>
      <c r="AE292" s="294"/>
      <c r="AF292" s="294"/>
      <c r="AG292" s="294"/>
      <c r="AH292" s="294"/>
      <c r="AI292" s="294"/>
      <c r="AJ292" s="294"/>
      <c r="AK292" s="294"/>
      <c r="AL292" s="294"/>
      <c r="AM292" s="294"/>
      <c r="AN292" s="294"/>
      <c r="AO292" s="294"/>
      <c r="AP292" s="294"/>
      <c r="AQ292" s="294"/>
      <c r="AR292" s="294"/>
      <c r="AS292" s="294"/>
      <c r="AT292" s="294"/>
    </row>
    <row r="293" ht="19.5" customHeight="1">
      <c r="A293" s="271" t="s">
        <v>383</v>
      </c>
      <c r="B293" s="272">
        <v>294.410004</v>
      </c>
      <c r="C293" s="273">
        <v>313.679993</v>
      </c>
      <c r="D293" s="273">
        <v>290.049988</v>
      </c>
      <c r="E293" s="273">
        <v>293.559998</v>
      </c>
      <c r="F293" s="273">
        <v>291.545685</v>
      </c>
      <c r="G293" s="273">
        <v>1.0944248E9</v>
      </c>
      <c r="H293" s="278" t="s">
        <v>383</v>
      </c>
      <c r="I293" s="273">
        <v>42.400002</v>
      </c>
      <c r="J293" s="273">
        <v>48.009998</v>
      </c>
      <c r="K293" s="273">
        <v>40.75</v>
      </c>
      <c r="L293" s="273">
        <v>41.73</v>
      </c>
      <c r="M293" s="273">
        <v>41.57156</v>
      </c>
      <c r="N293" s="273">
        <v>1.067048E8</v>
      </c>
      <c r="O293" s="273"/>
      <c r="P293" s="249">
        <f t="shared" si="25"/>
        <v>1723069.236</v>
      </c>
      <c r="Q293" s="249">
        <f t="shared" ref="Q293:Q303" si="146">Q292*K293/K292</f>
        <v>1068053.891</v>
      </c>
      <c r="R293" s="249">
        <f t="shared" ref="R293:R303" si="147">R292</f>
        <v>874886.87</v>
      </c>
      <c r="S293" s="249">
        <f t="shared" si="28"/>
        <v>0</v>
      </c>
      <c r="T293" s="277"/>
      <c r="U293" s="249">
        <f t="shared" si="18"/>
        <v>2046039.86</v>
      </c>
      <c r="V293" s="249">
        <f t="shared" si="19"/>
        <v>2046039.86</v>
      </c>
      <c r="W293" s="249">
        <f t="shared" si="20"/>
        <v>3666009.997</v>
      </c>
      <c r="X293" s="253">
        <f t="shared" si="21"/>
        <v>3.666009997</v>
      </c>
      <c r="Y293" s="323">
        <f t="shared" si="22"/>
        <v>3666009.997</v>
      </c>
      <c r="Z293" s="253">
        <f t="shared" si="23"/>
        <v>3.666009997</v>
      </c>
      <c r="AA293" s="309"/>
      <c r="AB293" s="294"/>
      <c r="AC293" s="294"/>
      <c r="AD293" s="294"/>
      <c r="AE293" s="294"/>
      <c r="AF293" s="294"/>
      <c r="AG293" s="294"/>
      <c r="AH293" s="294"/>
      <c r="AI293" s="294"/>
      <c r="AJ293" s="294"/>
      <c r="AK293" s="294"/>
      <c r="AL293" s="294"/>
      <c r="AM293" s="294"/>
      <c r="AN293" s="294"/>
      <c r="AO293" s="294"/>
      <c r="AP293" s="294"/>
      <c r="AQ293" s="294"/>
      <c r="AR293" s="294"/>
      <c r="AS293" s="294"/>
      <c r="AT293" s="294"/>
    </row>
    <row r="294" ht="19.5" customHeight="1">
      <c r="A294" s="271" t="s">
        <v>384</v>
      </c>
      <c r="B294" s="272">
        <v>293.26001</v>
      </c>
      <c r="C294" s="273">
        <v>321.170013</v>
      </c>
      <c r="D294" s="273">
        <v>285.190002</v>
      </c>
      <c r="E294" s="273">
        <v>320.929993</v>
      </c>
      <c r="F294" s="273">
        <v>318.727844</v>
      </c>
      <c r="G294" s="273">
        <v>1.5447826E9</v>
      </c>
      <c r="H294" s="278" t="s">
        <v>384</v>
      </c>
      <c r="I294" s="273">
        <v>41.639999</v>
      </c>
      <c r="J294" s="273">
        <v>49.630001</v>
      </c>
      <c r="K294" s="273">
        <v>39.240002</v>
      </c>
      <c r="L294" s="273">
        <v>49.57</v>
      </c>
      <c r="M294" s="273">
        <v>49.381794</v>
      </c>
      <c r="N294" s="273">
        <v>1.41906E8</v>
      </c>
      <c r="O294" s="273"/>
      <c r="P294" s="249">
        <f t="shared" si="25"/>
        <v>1694198.032</v>
      </c>
      <c r="Q294" s="249">
        <f t="shared" si="146"/>
        <v>1028476.977</v>
      </c>
      <c r="R294" s="249">
        <f t="shared" si="147"/>
        <v>874886.87</v>
      </c>
      <c r="S294" s="249">
        <f t="shared" si="28"/>
        <v>0</v>
      </c>
      <c r="T294" s="277"/>
      <c r="U294" s="249">
        <f t="shared" si="18"/>
        <v>2025830.017</v>
      </c>
      <c r="V294" s="249">
        <f t="shared" si="19"/>
        <v>2025830.017</v>
      </c>
      <c r="W294" s="249">
        <f t="shared" si="20"/>
        <v>3597561.879</v>
      </c>
      <c r="X294" s="253">
        <f t="shared" si="21"/>
        <v>3.597561879</v>
      </c>
      <c r="Y294" s="323">
        <f t="shared" si="22"/>
        <v>3597561.879</v>
      </c>
      <c r="Z294" s="253">
        <f t="shared" si="23"/>
        <v>3.597561879</v>
      </c>
      <c r="AA294" s="309"/>
      <c r="AB294" s="294"/>
      <c r="AC294" s="294"/>
      <c r="AD294" s="294"/>
      <c r="AE294" s="294"/>
      <c r="AF294" s="294"/>
      <c r="AG294" s="294"/>
      <c r="AH294" s="294"/>
      <c r="AI294" s="294"/>
      <c r="AJ294" s="294"/>
      <c r="AK294" s="294"/>
      <c r="AL294" s="294"/>
      <c r="AM294" s="294"/>
      <c r="AN294" s="294"/>
      <c r="AO294" s="294"/>
      <c r="AP294" s="294"/>
      <c r="AQ294" s="294"/>
      <c r="AR294" s="294"/>
      <c r="AS294" s="294"/>
      <c r="AT294" s="294"/>
    </row>
    <row r="295" ht="19.5" customHeight="1">
      <c r="A295" s="271" t="s">
        <v>385</v>
      </c>
      <c r="B295" s="272">
        <v>318.769989</v>
      </c>
      <c r="C295" s="273">
        <v>322.649994</v>
      </c>
      <c r="D295" s="273">
        <v>309.890015</v>
      </c>
      <c r="E295" s="273">
        <v>322.559998</v>
      </c>
      <c r="F295" s="273">
        <v>320.84256</v>
      </c>
      <c r="G295" s="273">
        <v>9.934946E8</v>
      </c>
      <c r="H295" s="278" t="s">
        <v>385</v>
      </c>
      <c r="I295" s="273">
        <v>48.889999</v>
      </c>
      <c r="J295" s="273">
        <v>49.759998</v>
      </c>
      <c r="K295" s="273">
        <v>45.98</v>
      </c>
      <c r="L295" s="273">
        <v>49.740002</v>
      </c>
      <c r="M295" s="273">
        <v>49.551155</v>
      </c>
      <c r="N295" s="273">
        <v>7.41259E7</v>
      </c>
      <c r="O295" s="273"/>
      <c r="P295" s="249">
        <f t="shared" si="25"/>
        <v>1840930.782</v>
      </c>
      <c r="Q295" s="249">
        <f t="shared" si="146"/>
        <v>1205131.728</v>
      </c>
      <c r="R295" s="249">
        <f t="shared" si="147"/>
        <v>874886.87</v>
      </c>
      <c r="S295" s="249">
        <f t="shared" si="28"/>
        <v>0</v>
      </c>
      <c r="T295" s="277"/>
      <c r="U295" s="249">
        <f t="shared" si="18"/>
        <v>2128542.943</v>
      </c>
      <c r="V295" s="249">
        <f t="shared" si="19"/>
        <v>2128542.943</v>
      </c>
      <c r="W295" s="249">
        <f t="shared" si="20"/>
        <v>3920949.38</v>
      </c>
      <c r="X295" s="253">
        <f t="shared" si="21"/>
        <v>3.92094938</v>
      </c>
      <c r="Y295" s="323">
        <f t="shared" si="22"/>
        <v>3920949.38</v>
      </c>
      <c r="Z295" s="253">
        <f t="shared" si="23"/>
        <v>3.92094938</v>
      </c>
      <c r="AA295" s="309"/>
      <c r="AB295" s="294"/>
      <c r="AC295" s="294"/>
      <c r="AD295" s="294"/>
      <c r="AE295" s="294"/>
      <c r="AF295" s="294"/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</row>
    <row r="296" ht="19.5" customHeight="1">
      <c r="A296" s="271" t="s">
        <v>386</v>
      </c>
      <c r="B296" s="272">
        <v>322.089996</v>
      </c>
      <c r="C296" s="273">
        <v>353.929993</v>
      </c>
      <c r="D296" s="273">
        <v>315.119995</v>
      </c>
      <c r="E296" s="273">
        <v>347.98999</v>
      </c>
      <c r="F296" s="273">
        <v>346.137146</v>
      </c>
      <c r="G296" s="273">
        <v>1.1490793E9</v>
      </c>
      <c r="H296" s="278" t="s">
        <v>386</v>
      </c>
      <c r="I296" s="273">
        <v>49.599998</v>
      </c>
      <c r="J296" s="273">
        <v>59.389999</v>
      </c>
      <c r="K296" s="273">
        <v>47.41</v>
      </c>
      <c r="L296" s="273">
        <v>57.32</v>
      </c>
      <c r="M296" s="273">
        <v>57.102371</v>
      </c>
      <c r="N296" s="273">
        <v>8.46147E7</v>
      </c>
      <c r="O296" s="273"/>
      <c r="P296" s="249">
        <f t="shared" si="25"/>
        <v>1871999.97</v>
      </c>
      <c r="Q296" s="249">
        <f t="shared" si="146"/>
        <v>1242611.901</v>
      </c>
      <c r="R296" s="249">
        <f t="shared" si="147"/>
        <v>874886.87</v>
      </c>
      <c r="S296" s="249">
        <f t="shared" si="28"/>
        <v>0</v>
      </c>
      <c r="T296" s="277"/>
      <c r="U296" s="249">
        <f t="shared" si="18"/>
        <v>2150291.374</v>
      </c>
      <c r="V296" s="249">
        <f t="shared" si="19"/>
        <v>2150291.374</v>
      </c>
      <c r="W296" s="249">
        <f t="shared" si="20"/>
        <v>3989498.741</v>
      </c>
      <c r="X296" s="253">
        <f t="shared" si="21"/>
        <v>3.989498741</v>
      </c>
      <c r="Y296" s="323">
        <f t="shared" si="22"/>
        <v>3989498.741</v>
      </c>
      <c r="Z296" s="253">
        <f t="shared" si="23"/>
        <v>3.989498741</v>
      </c>
      <c r="AA296" s="309"/>
      <c r="AB296" s="294"/>
      <c r="AC296" s="294"/>
      <c r="AD296" s="294"/>
      <c r="AE296" s="294"/>
      <c r="AF296" s="294"/>
      <c r="AG296" s="294"/>
      <c r="AH296" s="294"/>
      <c r="AI296" s="294"/>
      <c r="AJ296" s="294"/>
      <c r="AK296" s="294"/>
      <c r="AL296" s="294"/>
      <c r="AM296" s="294"/>
      <c r="AN296" s="294"/>
      <c r="AO296" s="294"/>
      <c r="AP296" s="294"/>
      <c r="AQ296" s="294"/>
      <c r="AR296" s="294"/>
      <c r="AS296" s="294"/>
      <c r="AT296" s="294"/>
    </row>
    <row r="297" ht="19.5" customHeight="1">
      <c r="A297" s="271" t="s">
        <v>387</v>
      </c>
      <c r="B297" s="272">
        <v>347.730011</v>
      </c>
      <c r="C297" s="273">
        <v>372.850006</v>
      </c>
      <c r="D297" s="273">
        <v>346.660004</v>
      </c>
      <c r="E297" s="273">
        <v>369.420013</v>
      </c>
      <c r="F297" s="273">
        <v>367.453094</v>
      </c>
      <c r="G297" s="273">
        <v>1.1377103E9</v>
      </c>
      <c r="H297" s="278" t="s">
        <v>387</v>
      </c>
      <c r="I297" s="273">
        <v>57.290001</v>
      </c>
      <c r="J297" s="273">
        <v>65.620003</v>
      </c>
      <c r="K297" s="273">
        <v>56.950001</v>
      </c>
      <c r="L297" s="273">
        <v>64.379997</v>
      </c>
      <c r="M297" s="273">
        <v>64.135559</v>
      </c>
      <c r="N297" s="273">
        <v>7.68441E7</v>
      </c>
      <c r="O297" s="273"/>
      <c r="P297" s="249">
        <f t="shared" si="25"/>
        <v>2059366.36</v>
      </c>
      <c r="Q297" s="249">
        <f t="shared" si="146"/>
        <v>1492654.483</v>
      </c>
      <c r="R297" s="249">
        <f t="shared" si="147"/>
        <v>874886.87</v>
      </c>
      <c r="S297" s="249">
        <f t="shared" si="28"/>
        <v>0</v>
      </c>
      <c r="T297" s="277"/>
      <c r="U297" s="249">
        <f t="shared" si="18"/>
        <v>2281447.847</v>
      </c>
      <c r="V297" s="249">
        <f t="shared" si="19"/>
        <v>2281447.847</v>
      </c>
      <c r="W297" s="249">
        <f t="shared" si="20"/>
        <v>4426907.713</v>
      </c>
      <c r="X297" s="253">
        <f t="shared" si="21"/>
        <v>4.426907713</v>
      </c>
      <c r="Y297" s="323">
        <f t="shared" si="22"/>
        <v>4426907.713</v>
      </c>
      <c r="Z297" s="253">
        <f t="shared" si="23"/>
        <v>4.426907713</v>
      </c>
      <c r="AA297" s="309"/>
      <c r="AB297" s="294"/>
      <c r="AC297" s="294"/>
      <c r="AD297" s="294"/>
      <c r="AE297" s="294"/>
      <c r="AF297" s="294"/>
      <c r="AG297" s="294"/>
      <c r="AH297" s="294"/>
      <c r="AI297" s="294"/>
      <c r="AJ297" s="294"/>
      <c r="AK297" s="294"/>
      <c r="AL297" s="294"/>
      <c r="AM297" s="294"/>
      <c r="AN297" s="294"/>
      <c r="AO297" s="294"/>
      <c r="AP297" s="294"/>
      <c r="AQ297" s="294"/>
      <c r="AR297" s="294"/>
      <c r="AS297" s="294"/>
      <c r="AT297" s="294"/>
    </row>
    <row r="298" ht="19.5" customHeight="1">
      <c r="A298" s="271" t="s">
        <v>388</v>
      </c>
      <c r="B298" s="272">
        <v>370.070007</v>
      </c>
      <c r="C298" s="273">
        <v>387.980011</v>
      </c>
      <c r="D298" s="273">
        <v>363.410004</v>
      </c>
      <c r="E298" s="273">
        <v>383.679993</v>
      </c>
      <c r="F298" s="273">
        <v>382.160675</v>
      </c>
      <c r="G298" s="273">
        <v>9.749974E8</v>
      </c>
      <c r="H298" s="278" t="s">
        <v>388</v>
      </c>
      <c r="I298" s="273">
        <v>64.580002</v>
      </c>
      <c r="J298" s="273">
        <v>70.739998</v>
      </c>
      <c r="K298" s="273">
        <v>62.200001</v>
      </c>
      <c r="L298" s="273">
        <v>69.029999</v>
      </c>
      <c r="M298" s="273">
        <v>68.767914</v>
      </c>
      <c r="N298" s="273">
        <v>8.75018E7</v>
      </c>
      <c r="O298" s="273"/>
      <c r="P298" s="249">
        <f t="shared" si="25"/>
        <v>2158871.311</v>
      </c>
      <c r="Q298" s="249">
        <f t="shared" si="146"/>
        <v>1630256.518</v>
      </c>
      <c r="R298" s="249">
        <f t="shared" si="147"/>
        <v>874886.87</v>
      </c>
      <c r="S298" s="249">
        <f t="shared" si="28"/>
        <v>0</v>
      </c>
      <c r="T298" s="277"/>
      <c r="U298" s="249">
        <f t="shared" si="18"/>
        <v>2351101.313</v>
      </c>
      <c r="V298" s="249">
        <f t="shared" si="19"/>
        <v>2351101.313</v>
      </c>
      <c r="W298" s="249">
        <f t="shared" si="20"/>
        <v>4664014.698</v>
      </c>
      <c r="X298" s="253">
        <f t="shared" si="21"/>
        <v>4.664014698</v>
      </c>
      <c r="Y298" s="323">
        <f t="shared" si="22"/>
        <v>4664014.698</v>
      </c>
      <c r="Z298" s="253">
        <f t="shared" si="23"/>
        <v>4.664014698</v>
      </c>
      <c r="AA298" s="309"/>
      <c r="AB298" s="294"/>
      <c r="AC298" s="294"/>
      <c r="AD298" s="294"/>
      <c r="AE298" s="294"/>
      <c r="AF298" s="294"/>
      <c r="AG298" s="294"/>
      <c r="AH298" s="294"/>
      <c r="AI298" s="294"/>
      <c r="AJ298" s="294"/>
      <c r="AK298" s="294"/>
      <c r="AL298" s="294"/>
      <c r="AM298" s="294"/>
      <c r="AN298" s="294"/>
      <c r="AO298" s="294"/>
      <c r="AP298" s="294"/>
      <c r="AQ298" s="294"/>
      <c r="AR298" s="294"/>
      <c r="AS298" s="294"/>
      <c r="AT298" s="294"/>
    </row>
    <row r="299" ht="19.5" customHeight="1">
      <c r="A299" s="271" t="s">
        <v>389</v>
      </c>
      <c r="B299" s="272">
        <v>382.309998</v>
      </c>
      <c r="C299" s="273">
        <v>383.559998</v>
      </c>
      <c r="D299" s="273">
        <v>354.709991</v>
      </c>
      <c r="E299" s="273">
        <v>377.98999</v>
      </c>
      <c r="F299" s="273">
        <v>376.493195</v>
      </c>
      <c r="G299" s="273">
        <v>1.2022204E9</v>
      </c>
      <c r="H299" s="278" t="s">
        <v>389</v>
      </c>
      <c r="I299" s="273">
        <v>68.470001</v>
      </c>
      <c r="J299" s="273">
        <v>68.900002</v>
      </c>
      <c r="K299" s="273">
        <v>58.639999</v>
      </c>
      <c r="L299" s="273">
        <v>66.279999</v>
      </c>
      <c r="M299" s="273">
        <v>66.028351</v>
      </c>
      <c r="N299" s="273">
        <v>9.8946E7</v>
      </c>
      <c r="O299" s="273"/>
      <c r="P299" s="249">
        <f t="shared" si="25"/>
        <v>2107188.065</v>
      </c>
      <c r="Q299" s="249">
        <f t="shared" si="146"/>
        <v>1536949.18</v>
      </c>
      <c r="R299" s="249">
        <f t="shared" si="147"/>
        <v>874886.87</v>
      </c>
      <c r="S299" s="249">
        <f t="shared" si="28"/>
        <v>0</v>
      </c>
      <c r="T299" s="277"/>
      <c r="U299" s="249">
        <f t="shared" si="18"/>
        <v>2314923.041</v>
      </c>
      <c r="V299" s="249">
        <f t="shared" si="19"/>
        <v>2314923.041</v>
      </c>
      <c r="W299" s="249">
        <f t="shared" si="20"/>
        <v>4519024.116</v>
      </c>
      <c r="X299" s="253">
        <f t="shared" si="21"/>
        <v>4.519024116</v>
      </c>
      <c r="Y299" s="323">
        <f t="shared" si="22"/>
        <v>4519024.116</v>
      </c>
      <c r="Z299" s="253">
        <f t="shared" si="23"/>
        <v>4.519024116</v>
      </c>
      <c r="AA299" s="309"/>
      <c r="AB299" s="294"/>
      <c r="AC299" s="294"/>
      <c r="AD299" s="294"/>
      <c r="AE299" s="294"/>
      <c r="AF299" s="294"/>
      <c r="AG299" s="294"/>
      <c r="AH299" s="294"/>
      <c r="AI299" s="294"/>
      <c r="AJ299" s="294"/>
      <c r="AK299" s="294"/>
      <c r="AL299" s="294"/>
      <c r="AM299" s="294"/>
      <c r="AN299" s="294"/>
      <c r="AO299" s="294"/>
      <c r="AP299" s="294"/>
      <c r="AQ299" s="294"/>
      <c r="AR299" s="294"/>
      <c r="AS299" s="294"/>
      <c r="AT299" s="294"/>
    </row>
    <row r="300" ht="19.5" customHeight="1">
      <c r="A300" s="271" t="s">
        <v>390</v>
      </c>
      <c r="B300" s="272">
        <v>380.399994</v>
      </c>
      <c r="C300" s="273">
        <v>380.829987</v>
      </c>
      <c r="D300" s="273">
        <v>351.359985</v>
      </c>
      <c r="E300" s="273">
        <v>358.269989</v>
      </c>
      <c r="F300" s="273">
        <v>356.851288</v>
      </c>
      <c r="G300" s="273">
        <v>9.597146E8</v>
      </c>
      <c r="H300" s="278" t="s">
        <v>390</v>
      </c>
      <c r="I300" s="273">
        <v>67.169998</v>
      </c>
      <c r="J300" s="273">
        <v>67.290001</v>
      </c>
      <c r="K300" s="273">
        <v>57.099998</v>
      </c>
      <c r="L300" s="273">
        <v>59.349998</v>
      </c>
      <c r="M300" s="273">
        <v>59.124664</v>
      </c>
      <c r="N300" s="273">
        <v>7.61258E7</v>
      </c>
      <c r="O300" s="273"/>
      <c r="P300" s="249">
        <f t="shared" si="25"/>
        <v>2087287.04</v>
      </c>
      <c r="Q300" s="249">
        <f t="shared" si="146"/>
        <v>1496585.891</v>
      </c>
      <c r="R300" s="249">
        <f t="shared" si="147"/>
        <v>874886.87</v>
      </c>
      <c r="S300" s="249">
        <f t="shared" si="28"/>
        <v>0</v>
      </c>
      <c r="T300" s="277"/>
      <c r="U300" s="249">
        <f t="shared" si="18"/>
        <v>2300992.323</v>
      </c>
      <c r="V300" s="249">
        <f t="shared" si="19"/>
        <v>2300992.323</v>
      </c>
      <c r="W300" s="249">
        <f t="shared" si="20"/>
        <v>4458759.8</v>
      </c>
      <c r="X300" s="253">
        <f t="shared" si="21"/>
        <v>4.4587598</v>
      </c>
      <c r="Y300" s="323">
        <f t="shared" si="22"/>
        <v>4458759.8</v>
      </c>
      <c r="Z300" s="253">
        <f t="shared" si="23"/>
        <v>4.4587598</v>
      </c>
      <c r="AA300" s="309"/>
      <c r="AB300" s="294"/>
      <c r="AC300" s="294"/>
      <c r="AD300" s="294"/>
      <c r="AE300" s="294"/>
      <c r="AF300" s="294"/>
      <c r="AG300" s="294"/>
      <c r="AH300" s="294"/>
      <c r="AI300" s="294"/>
      <c r="AJ300" s="294"/>
      <c r="AK300" s="294"/>
      <c r="AL300" s="294"/>
      <c r="AM300" s="294"/>
      <c r="AN300" s="294"/>
      <c r="AO300" s="294"/>
      <c r="AP300" s="294"/>
      <c r="AQ300" s="294"/>
      <c r="AR300" s="294"/>
      <c r="AS300" s="294"/>
      <c r="AT300" s="294"/>
    </row>
    <row r="301" ht="19.5" customHeight="1">
      <c r="A301" s="271" t="s">
        <v>391</v>
      </c>
      <c r="B301" s="272">
        <v>358.540009</v>
      </c>
      <c r="C301" s="273">
        <v>373.73999</v>
      </c>
      <c r="D301" s="273">
        <v>342.350006</v>
      </c>
      <c r="E301" s="273">
        <v>350.869995</v>
      </c>
      <c r="F301" s="273">
        <v>349.986481</v>
      </c>
      <c r="G301" s="273">
        <v>1.2384244E9</v>
      </c>
      <c r="H301" s="278" t="s">
        <v>391</v>
      </c>
      <c r="I301" s="273">
        <v>59.389999</v>
      </c>
      <c r="J301" s="273">
        <v>64.260002</v>
      </c>
      <c r="K301" s="273">
        <v>53.720001</v>
      </c>
      <c r="L301" s="273">
        <v>56.419998</v>
      </c>
      <c r="M301" s="273">
        <v>56.362152</v>
      </c>
      <c r="N301" s="273">
        <v>1.272724E8</v>
      </c>
      <c r="O301" s="273"/>
      <c r="P301" s="249">
        <f t="shared" si="25"/>
        <v>2033762.412</v>
      </c>
      <c r="Q301" s="249">
        <f t="shared" si="146"/>
        <v>1407996.469</v>
      </c>
      <c r="R301" s="249">
        <f t="shared" si="147"/>
        <v>874886.87</v>
      </c>
      <c r="S301" s="249">
        <f t="shared" si="28"/>
        <v>0</v>
      </c>
      <c r="T301" s="277"/>
      <c r="U301" s="249">
        <f t="shared" si="18"/>
        <v>2263525.083</v>
      </c>
      <c r="V301" s="249">
        <f t="shared" si="19"/>
        <v>2263525.083</v>
      </c>
      <c r="W301" s="249">
        <f t="shared" si="20"/>
        <v>4316645.75</v>
      </c>
      <c r="X301" s="253">
        <f t="shared" si="21"/>
        <v>4.31664575</v>
      </c>
      <c r="Y301" s="323">
        <f t="shared" si="22"/>
        <v>4316645.75</v>
      </c>
      <c r="Z301" s="253">
        <f t="shared" si="23"/>
        <v>4.31664575</v>
      </c>
      <c r="AA301" s="309"/>
      <c r="AB301" s="294"/>
      <c r="AC301" s="294"/>
      <c r="AD301" s="294"/>
      <c r="AE301" s="294"/>
      <c r="AF301" s="294"/>
      <c r="AG301" s="294"/>
      <c r="AH301" s="294"/>
      <c r="AI301" s="294"/>
      <c r="AJ301" s="294"/>
      <c r="AK301" s="294"/>
      <c r="AL301" s="294"/>
      <c r="AM301" s="294"/>
      <c r="AN301" s="294"/>
      <c r="AO301" s="294"/>
      <c r="AP301" s="294"/>
      <c r="AQ301" s="294"/>
      <c r="AR301" s="294"/>
      <c r="AS301" s="294"/>
      <c r="AT301" s="294"/>
    </row>
    <row r="302" ht="19.5" customHeight="1">
      <c r="A302" s="271" t="s">
        <v>392</v>
      </c>
      <c r="B302" s="272">
        <v>351.720001</v>
      </c>
      <c r="C302" s="273">
        <v>394.140015</v>
      </c>
      <c r="D302" s="273">
        <v>351.619995</v>
      </c>
      <c r="E302" s="273">
        <v>388.829987</v>
      </c>
      <c r="F302" s="273">
        <v>387.850891</v>
      </c>
      <c r="G302" s="273">
        <v>9.713191E8</v>
      </c>
      <c r="H302" s="278" t="s">
        <v>392</v>
      </c>
      <c r="I302" s="273">
        <v>56.66</v>
      </c>
      <c r="J302" s="273">
        <v>70.629997</v>
      </c>
      <c r="K302" s="273">
        <v>56.639999</v>
      </c>
      <c r="L302" s="273">
        <v>68.709999</v>
      </c>
      <c r="M302" s="273">
        <v>68.639557</v>
      </c>
      <c r="N302" s="273">
        <v>9.37581E7</v>
      </c>
      <c r="O302" s="273"/>
      <c r="P302" s="249">
        <f t="shared" si="25"/>
        <v>2088831.653</v>
      </c>
      <c r="Q302" s="249">
        <f t="shared" si="146"/>
        <v>1484529.358</v>
      </c>
      <c r="R302" s="249">
        <f t="shared" si="147"/>
        <v>874886.87</v>
      </c>
      <c r="S302" s="249">
        <f t="shared" si="28"/>
        <v>0</v>
      </c>
      <c r="T302" s="277"/>
      <c r="U302" s="249">
        <f t="shared" si="18"/>
        <v>2302073.553</v>
      </c>
      <c r="V302" s="249">
        <f t="shared" si="19"/>
        <v>2302073.553</v>
      </c>
      <c r="W302" s="249">
        <f t="shared" si="20"/>
        <v>4448247.881</v>
      </c>
      <c r="X302" s="253">
        <f t="shared" si="21"/>
        <v>4.448247881</v>
      </c>
      <c r="Y302" s="323">
        <f t="shared" si="22"/>
        <v>4448247.881</v>
      </c>
      <c r="Z302" s="253">
        <f t="shared" si="23"/>
        <v>4.448247881</v>
      </c>
      <c r="AA302" s="309"/>
      <c r="AB302" s="294"/>
      <c r="AC302" s="294"/>
      <c r="AD302" s="294"/>
      <c r="AE302" s="294"/>
      <c r="AF302" s="294"/>
      <c r="AG302" s="294"/>
      <c r="AH302" s="294"/>
      <c r="AI302" s="294"/>
      <c r="AJ302" s="294"/>
      <c r="AK302" s="294"/>
      <c r="AL302" s="294"/>
      <c r="AM302" s="294"/>
      <c r="AN302" s="294"/>
      <c r="AO302" s="294"/>
      <c r="AP302" s="294"/>
      <c r="AQ302" s="294"/>
      <c r="AR302" s="294"/>
      <c r="AS302" s="294"/>
      <c r="AT302" s="294"/>
    </row>
    <row r="303" ht="19.5" customHeight="1">
      <c r="A303" s="271" t="s">
        <v>393</v>
      </c>
      <c r="B303" s="326">
        <v>387.75</v>
      </c>
      <c r="C303" s="327">
        <v>412.920013</v>
      </c>
      <c r="D303" s="327">
        <v>382.660004</v>
      </c>
      <c r="E303" s="327">
        <v>409.519989</v>
      </c>
      <c r="F303" s="327">
        <v>408.48877</v>
      </c>
      <c r="G303" s="327">
        <v>8.672359E8</v>
      </c>
      <c r="H303" s="329" t="s">
        <v>393</v>
      </c>
      <c r="I303" s="327">
        <v>68.300003</v>
      </c>
      <c r="J303" s="327">
        <v>77.290001</v>
      </c>
      <c r="K303" s="327">
        <v>66.489998</v>
      </c>
      <c r="L303" s="327">
        <v>76.0</v>
      </c>
      <c r="M303" s="327">
        <v>75.922081</v>
      </c>
      <c r="N303" s="327">
        <v>6.67206E7</v>
      </c>
      <c r="O303" s="327"/>
      <c r="P303" s="249">
        <f t="shared" si="25"/>
        <v>2273227.747</v>
      </c>
      <c r="Q303" s="249">
        <f t="shared" si="146"/>
        <v>1742696.959</v>
      </c>
      <c r="R303" s="249">
        <f t="shared" si="147"/>
        <v>874886.87</v>
      </c>
      <c r="S303" s="249">
        <f t="shared" si="28"/>
        <v>0</v>
      </c>
      <c r="T303" s="328">
        <f>(P303-P291)/P291</f>
        <v>0.4732991483</v>
      </c>
      <c r="U303" s="249">
        <f t="shared" si="18"/>
        <v>2431150.818</v>
      </c>
      <c r="V303" s="249">
        <f t="shared" si="19"/>
        <v>2431150.818</v>
      </c>
      <c r="W303" s="249">
        <f t="shared" si="20"/>
        <v>4890811.576</v>
      </c>
      <c r="X303" s="253">
        <f t="shared" si="21"/>
        <v>4.890811576</v>
      </c>
      <c r="Y303" s="323">
        <f t="shared" si="22"/>
        <v>4890811.576</v>
      </c>
      <c r="Z303" s="253">
        <f t="shared" si="23"/>
        <v>4.890811576</v>
      </c>
      <c r="AA303" s="309"/>
      <c r="AB303" s="294"/>
      <c r="AC303" s="294"/>
      <c r="AD303" s="294"/>
      <c r="AE303" s="294"/>
      <c r="AF303" s="294"/>
      <c r="AG303" s="294"/>
      <c r="AH303" s="294"/>
      <c r="AI303" s="294"/>
      <c r="AJ303" s="294"/>
      <c r="AK303" s="294"/>
      <c r="AL303" s="294"/>
      <c r="AM303" s="294"/>
      <c r="AN303" s="294"/>
      <c r="AO303" s="294"/>
      <c r="AP303" s="294"/>
      <c r="AQ303" s="294"/>
      <c r="AR303" s="294"/>
      <c r="AS303" s="294"/>
      <c r="AT303" s="294"/>
    </row>
    <row r="304" ht="19.5" customHeight="1">
      <c r="A304" s="271" t="s">
        <v>394</v>
      </c>
      <c r="B304" s="272">
        <v>405.839996</v>
      </c>
      <c r="C304" s="273">
        <v>411.25</v>
      </c>
      <c r="D304" s="273">
        <v>395.339996</v>
      </c>
      <c r="E304" s="273">
        <v>409.559998</v>
      </c>
      <c r="F304" s="273">
        <v>409.559998</v>
      </c>
      <c r="G304" s="273">
        <v>3.990175E8</v>
      </c>
      <c r="H304" s="278" t="s">
        <v>394</v>
      </c>
      <c r="I304" s="273">
        <v>74.639999</v>
      </c>
      <c r="J304" s="273">
        <v>76.389999</v>
      </c>
      <c r="K304" s="273">
        <v>70.739998</v>
      </c>
      <c r="L304" s="273">
        <v>75.779999</v>
      </c>
      <c r="M304" s="273">
        <v>75.779999</v>
      </c>
      <c r="N304" s="273">
        <v>3.32369E7</v>
      </c>
      <c r="O304" s="273"/>
      <c r="P304" s="249">
        <f t="shared" si="25"/>
        <v>2348554.432</v>
      </c>
      <c r="Q304" s="249">
        <f>((Q303+R303)/2)*K304/K303</f>
        <v>1392449.093</v>
      </c>
      <c r="R304" s="249">
        <f>(Q303+R303)/2</f>
        <v>1308791.914</v>
      </c>
      <c r="S304" s="249">
        <f t="shared" si="28"/>
        <v>0</v>
      </c>
      <c r="T304" s="277"/>
      <c r="U304" s="249">
        <f t="shared" si="18"/>
        <v>2900428.34</v>
      </c>
      <c r="V304" s="249">
        <f t="shared" si="19"/>
        <v>2900428.34</v>
      </c>
      <c r="W304" s="249">
        <f t="shared" si="20"/>
        <v>5049795.439</v>
      </c>
      <c r="X304" s="253">
        <f t="shared" si="21"/>
        <v>5.049795439</v>
      </c>
      <c r="Y304" s="323">
        <f t="shared" si="22"/>
        <v>5049795.439</v>
      </c>
      <c r="Z304" s="253">
        <f t="shared" si="23"/>
        <v>5.049795439</v>
      </c>
      <c r="AA304" s="309"/>
      <c r="AB304" s="294"/>
      <c r="AC304" s="294"/>
      <c r="AD304" s="294"/>
      <c r="AE304" s="294"/>
      <c r="AF304" s="294"/>
      <c r="AG304" s="294"/>
      <c r="AH304" s="294"/>
      <c r="AI304" s="294"/>
      <c r="AJ304" s="294"/>
      <c r="AK304" s="294"/>
      <c r="AL304" s="294"/>
      <c r="AM304" s="294"/>
      <c r="AN304" s="294"/>
      <c r="AO304" s="294"/>
      <c r="AP304" s="294"/>
      <c r="AQ304" s="294"/>
      <c r="AR304" s="294"/>
      <c r="AS304" s="294"/>
      <c r="AT304" s="294"/>
    </row>
    <row r="305" ht="19.5" customHeight="1">
      <c r="A305" s="271" t="s">
        <v>395</v>
      </c>
      <c r="B305" s="272">
        <v>410.399994</v>
      </c>
      <c r="C305" s="273">
        <v>411.25</v>
      </c>
      <c r="D305" s="273">
        <v>408.149994</v>
      </c>
      <c r="E305" s="273">
        <v>409.559998</v>
      </c>
      <c r="F305" s="273">
        <v>409.559998</v>
      </c>
      <c r="G305" s="273">
        <v>3.5848964E7</v>
      </c>
      <c r="H305" s="278" t="s">
        <v>395</v>
      </c>
      <c r="I305" s="273">
        <v>76.089996</v>
      </c>
      <c r="J305" s="273">
        <v>76.389</v>
      </c>
      <c r="K305" s="273">
        <v>75.254997</v>
      </c>
      <c r="L305" s="273">
        <v>75.779999</v>
      </c>
      <c r="M305" s="273">
        <v>75.779999</v>
      </c>
      <c r="N305" s="273">
        <v>3132173.0</v>
      </c>
      <c r="O305" s="273"/>
      <c r="P305" s="249">
        <f t="shared" si="25"/>
        <v>2424653.43</v>
      </c>
      <c r="Q305" s="249">
        <f>Q304*K305/K304</f>
        <v>1481322.523</v>
      </c>
      <c r="R305" s="249">
        <f>R304</f>
        <v>1308791.914</v>
      </c>
      <c r="S305" s="249">
        <f t="shared" si="28"/>
        <v>0</v>
      </c>
      <c r="T305" s="277"/>
      <c r="U305" s="249">
        <f t="shared" si="18"/>
        <v>2953697.639</v>
      </c>
      <c r="V305" s="249">
        <f t="shared" si="19"/>
        <v>2953697.639</v>
      </c>
      <c r="W305" s="249">
        <f t="shared" si="20"/>
        <v>5214767.867</v>
      </c>
      <c r="X305" s="253">
        <f t="shared" si="21"/>
        <v>5.214767867</v>
      </c>
      <c r="Y305" s="323">
        <f t="shared" si="22"/>
        <v>5214767.867</v>
      </c>
      <c r="Z305" s="253">
        <f t="shared" si="23"/>
        <v>5.214767867</v>
      </c>
      <c r="AA305" s="309"/>
      <c r="AB305" s="294"/>
      <c r="AC305" s="294"/>
      <c r="AD305" s="294"/>
      <c r="AE305" s="294"/>
      <c r="AF305" s="294"/>
      <c r="AG305" s="294"/>
      <c r="AH305" s="294"/>
      <c r="AI305" s="294"/>
      <c r="AJ305" s="294"/>
      <c r="AK305" s="294"/>
      <c r="AL305" s="294"/>
      <c r="AM305" s="294"/>
      <c r="AN305" s="294"/>
      <c r="AO305" s="294"/>
      <c r="AP305" s="294"/>
      <c r="AQ305" s="294"/>
      <c r="AR305" s="294"/>
      <c r="AS305" s="294"/>
      <c r="AT305" s="294"/>
    </row>
    <row r="306" ht="19.5" customHeight="1">
      <c r="A306" s="286"/>
      <c r="B306" s="287"/>
      <c r="C306" s="287"/>
      <c r="D306" s="287"/>
      <c r="E306" s="287"/>
      <c r="F306" s="287"/>
      <c r="G306" s="287"/>
      <c r="H306" s="287"/>
      <c r="I306" s="287"/>
      <c r="J306" s="287"/>
      <c r="K306" s="287"/>
      <c r="L306" s="287"/>
      <c r="M306" s="287"/>
      <c r="N306" s="287"/>
      <c r="O306" s="287"/>
      <c r="P306" s="287"/>
      <c r="Q306" s="287"/>
      <c r="R306" s="287"/>
      <c r="S306" s="287"/>
      <c r="T306" s="287"/>
      <c r="U306" s="288"/>
      <c r="V306" s="288"/>
      <c r="W306" s="288"/>
      <c r="X306" s="287"/>
      <c r="Y306" s="287"/>
      <c r="Z306" s="287"/>
      <c r="AA306" s="294"/>
      <c r="AB306" s="294"/>
      <c r="AC306" s="294"/>
      <c r="AD306" s="294"/>
      <c r="AE306" s="294"/>
      <c r="AF306" s="294"/>
      <c r="AG306" s="294"/>
      <c r="AH306" s="294"/>
      <c r="AI306" s="294"/>
      <c r="AJ306" s="294"/>
      <c r="AK306" s="294"/>
      <c r="AL306" s="294"/>
      <c r="AM306" s="294"/>
      <c r="AN306" s="294"/>
      <c r="AO306" s="294"/>
      <c r="AP306" s="294"/>
      <c r="AQ306" s="294"/>
      <c r="AR306" s="294"/>
      <c r="AS306" s="294"/>
      <c r="AT306" s="294"/>
    </row>
    <row r="307" ht="19.5" customHeight="1">
      <c r="A307" s="293"/>
      <c r="B307" s="294"/>
      <c r="C307" s="294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294"/>
      <c r="O307" s="294"/>
      <c r="P307" s="294"/>
      <c r="Q307" s="294"/>
      <c r="R307" s="294"/>
      <c r="S307" s="294"/>
      <c r="T307" s="294"/>
      <c r="U307" s="295"/>
      <c r="V307" s="295"/>
      <c r="W307" s="295"/>
      <c r="X307" s="294"/>
      <c r="Y307" s="294"/>
      <c r="Z307" s="294"/>
      <c r="AA307" s="294"/>
      <c r="AB307" s="294"/>
      <c r="AC307" s="294"/>
      <c r="AD307" s="294"/>
      <c r="AE307" s="294"/>
      <c r="AF307" s="294"/>
      <c r="AG307" s="294"/>
      <c r="AH307" s="294"/>
      <c r="AI307" s="294"/>
      <c r="AJ307" s="294"/>
      <c r="AK307" s="294"/>
      <c r="AL307" s="294"/>
      <c r="AM307" s="294"/>
      <c r="AN307" s="294"/>
      <c r="AO307" s="294"/>
      <c r="AP307" s="294"/>
      <c r="AQ307" s="294"/>
      <c r="AR307" s="294"/>
      <c r="AS307" s="294"/>
      <c r="AT307" s="294"/>
    </row>
    <row r="308" ht="19.5" customHeight="1">
      <c r="A308" s="293"/>
      <c r="B308" s="294"/>
      <c r="C308" s="294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294"/>
      <c r="O308" s="294"/>
      <c r="P308" s="294"/>
      <c r="Q308" s="294"/>
      <c r="R308" s="294"/>
      <c r="S308" s="294"/>
      <c r="T308" s="294"/>
      <c r="U308" s="295"/>
      <c r="V308" s="295"/>
      <c r="W308" s="295"/>
      <c r="X308" s="294"/>
      <c r="Y308" s="294"/>
      <c r="Z308" s="294"/>
      <c r="AA308" s="294"/>
      <c r="AB308" s="294"/>
      <c r="AC308" s="294"/>
      <c r="AD308" s="294"/>
      <c r="AE308" s="294"/>
      <c r="AF308" s="294"/>
      <c r="AG308" s="294"/>
      <c r="AH308" s="294"/>
      <c r="AI308" s="294"/>
      <c r="AJ308" s="294"/>
      <c r="AK308" s="294"/>
      <c r="AL308" s="294"/>
      <c r="AM308" s="294"/>
      <c r="AN308" s="294"/>
      <c r="AO308" s="294"/>
      <c r="AP308" s="294"/>
      <c r="AQ308" s="294"/>
      <c r="AR308" s="294"/>
      <c r="AS308" s="294"/>
      <c r="AT308" s="294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5"/>
      <c r="V309" s="295"/>
      <c r="W309" s="295"/>
      <c r="X309" s="294"/>
      <c r="Y309" s="294"/>
      <c r="Z309" s="294"/>
      <c r="AA309" s="294"/>
      <c r="AB309" s="294"/>
      <c r="AC309" s="294"/>
      <c r="AD309" s="294"/>
      <c r="AE309" s="294"/>
      <c r="AF309" s="294"/>
      <c r="AG309" s="294"/>
      <c r="AH309" s="294"/>
      <c r="AI309" s="294"/>
      <c r="AJ309" s="294"/>
      <c r="AK309" s="294"/>
      <c r="AL309" s="294"/>
      <c r="AM309" s="294"/>
      <c r="AN309" s="294"/>
      <c r="AO309" s="294"/>
      <c r="AP309" s="294"/>
      <c r="AQ309" s="294"/>
      <c r="AR309" s="294"/>
      <c r="AS309" s="294"/>
      <c r="AT309" s="294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5"/>
      <c r="V310" s="295"/>
      <c r="W310" s="295"/>
      <c r="X310" s="294"/>
      <c r="Y310" s="294"/>
      <c r="Z310" s="294"/>
      <c r="AA310" s="294"/>
      <c r="AB310" s="294"/>
      <c r="AC310" s="294"/>
      <c r="AD310" s="294"/>
      <c r="AE310" s="294"/>
      <c r="AF310" s="294"/>
      <c r="AG310" s="294"/>
      <c r="AH310" s="294"/>
      <c r="AI310" s="294"/>
      <c r="AJ310" s="294"/>
      <c r="AK310" s="294"/>
      <c r="AL310" s="294"/>
      <c r="AM310" s="294"/>
      <c r="AN310" s="294"/>
      <c r="AO310" s="294"/>
      <c r="AP310" s="294"/>
      <c r="AQ310" s="294"/>
      <c r="AR310" s="294"/>
      <c r="AS310" s="294"/>
      <c r="AT310" s="294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5"/>
      <c r="V311" s="295"/>
      <c r="W311" s="295"/>
      <c r="X311" s="294"/>
      <c r="Y311" s="294"/>
      <c r="Z311" s="294"/>
      <c r="AA311" s="294"/>
      <c r="AB311" s="294"/>
      <c r="AC311" s="294"/>
      <c r="AD311" s="294"/>
      <c r="AE311" s="294"/>
      <c r="AF311" s="294"/>
      <c r="AG311" s="294"/>
      <c r="AH311" s="294"/>
      <c r="AI311" s="294"/>
      <c r="AJ311" s="294"/>
      <c r="AK311" s="294"/>
      <c r="AL311" s="294"/>
      <c r="AM311" s="294"/>
      <c r="AN311" s="294"/>
      <c r="AO311" s="294"/>
      <c r="AP311" s="294"/>
      <c r="AQ311" s="294"/>
      <c r="AR311" s="294"/>
      <c r="AS311" s="294"/>
      <c r="AT311" s="294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5"/>
      <c r="V312" s="295"/>
      <c r="W312" s="295"/>
      <c r="X312" s="294"/>
      <c r="Y312" s="294"/>
      <c r="Z312" s="294"/>
      <c r="AA312" s="294"/>
      <c r="AB312" s="294"/>
      <c r="AC312" s="294"/>
      <c r="AD312" s="294"/>
      <c r="AE312" s="294"/>
      <c r="AF312" s="294"/>
      <c r="AG312" s="294"/>
      <c r="AH312" s="294"/>
      <c r="AI312" s="294"/>
      <c r="AJ312" s="294"/>
      <c r="AK312" s="294"/>
      <c r="AL312" s="294"/>
      <c r="AM312" s="294"/>
      <c r="AN312" s="294"/>
      <c r="AO312" s="294"/>
      <c r="AP312" s="294"/>
      <c r="AQ312" s="294"/>
      <c r="AR312" s="294"/>
      <c r="AS312" s="294"/>
      <c r="AT312" s="294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5"/>
      <c r="V313" s="295"/>
      <c r="W313" s="295"/>
      <c r="X313" s="294"/>
      <c r="Y313" s="294"/>
      <c r="Z313" s="294"/>
      <c r="AA313" s="294"/>
      <c r="AB313" s="294"/>
      <c r="AC313" s="294"/>
      <c r="AD313" s="294"/>
      <c r="AE313" s="294"/>
      <c r="AF313" s="294"/>
      <c r="AG313" s="294"/>
      <c r="AH313" s="294"/>
      <c r="AI313" s="294"/>
      <c r="AJ313" s="294"/>
      <c r="AK313" s="294"/>
      <c r="AL313" s="294"/>
      <c r="AM313" s="294"/>
      <c r="AN313" s="294"/>
      <c r="AO313" s="294"/>
      <c r="AP313" s="294"/>
      <c r="AQ313" s="294"/>
      <c r="AR313" s="294"/>
      <c r="AS313" s="294"/>
      <c r="AT313" s="294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5"/>
      <c r="V314" s="295"/>
      <c r="W314" s="295"/>
      <c r="X314" s="294"/>
      <c r="Y314" s="294"/>
      <c r="Z314" s="294"/>
      <c r="AA314" s="294"/>
      <c r="AB314" s="294"/>
      <c r="AC314" s="294"/>
      <c r="AD314" s="294"/>
      <c r="AE314" s="294"/>
      <c r="AF314" s="294"/>
      <c r="AG314" s="294"/>
      <c r="AH314" s="294"/>
      <c r="AI314" s="294"/>
      <c r="AJ314" s="294"/>
      <c r="AK314" s="294"/>
      <c r="AL314" s="294"/>
      <c r="AM314" s="294"/>
      <c r="AN314" s="294"/>
      <c r="AO314" s="294"/>
      <c r="AP314" s="294"/>
      <c r="AQ314" s="294"/>
      <c r="AR314" s="294"/>
      <c r="AS314" s="294"/>
      <c r="AT314" s="294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5"/>
      <c r="V315" s="295"/>
      <c r="W315" s="295"/>
      <c r="X315" s="294"/>
      <c r="Y315" s="294"/>
      <c r="Z315" s="294"/>
      <c r="AA315" s="294"/>
      <c r="AB315" s="294"/>
      <c r="AC315" s="294"/>
      <c r="AD315" s="294"/>
      <c r="AE315" s="294"/>
      <c r="AF315" s="294"/>
      <c r="AG315" s="294"/>
      <c r="AH315" s="294"/>
      <c r="AI315" s="294"/>
      <c r="AJ315" s="294"/>
      <c r="AK315" s="294"/>
      <c r="AL315" s="294"/>
      <c r="AM315" s="294"/>
      <c r="AN315" s="294"/>
      <c r="AO315" s="294"/>
      <c r="AP315" s="294"/>
      <c r="AQ315" s="294"/>
      <c r="AR315" s="294"/>
      <c r="AS315" s="294"/>
      <c r="AT315" s="294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5"/>
      <c r="V316" s="295"/>
      <c r="W316" s="295"/>
      <c r="X316" s="294"/>
      <c r="Y316" s="294"/>
      <c r="Z316" s="294"/>
      <c r="AA316" s="294"/>
      <c r="AB316" s="294"/>
      <c r="AC316" s="294"/>
      <c r="AD316" s="294"/>
      <c r="AE316" s="294"/>
      <c r="AF316" s="294"/>
      <c r="AG316" s="294"/>
      <c r="AH316" s="294"/>
      <c r="AI316" s="294"/>
      <c r="AJ316" s="294"/>
      <c r="AK316" s="294"/>
      <c r="AL316" s="294"/>
      <c r="AM316" s="294"/>
      <c r="AN316" s="294"/>
      <c r="AO316" s="294"/>
      <c r="AP316" s="294"/>
      <c r="AQ316" s="294"/>
      <c r="AR316" s="294"/>
      <c r="AS316" s="294"/>
      <c r="AT316" s="294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5"/>
      <c r="V317" s="295"/>
      <c r="W317" s="295"/>
      <c r="X317" s="294"/>
      <c r="Y317" s="294"/>
      <c r="Z317" s="294"/>
      <c r="AA317" s="294"/>
      <c r="AB317" s="294"/>
      <c r="AC317" s="294"/>
      <c r="AD317" s="294"/>
      <c r="AE317" s="294"/>
      <c r="AF317" s="294"/>
      <c r="AG317" s="294"/>
      <c r="AH317" s="294"/>
      <c r="AI317" s="294"/>
      <c r="AJ317" s="294"/>
      <c r="AK317" s="294"/>
      <c r="AL317" s="294"/>
      <c r="AM317" s="294"/>
      <c r="AN317" s="294"/>
      <c r="AO317" s="294"/>
      <c r="AP317" s="294"/>
      <c r="AQ317" s="294"/>
      <c r="AR317" s="294"/>
      <c r="AS317" s="294"/>
      <c r="AT317" s="294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5"/>
      <c r="V318" s="295"/>
      <c r="W318" s="295"/>
      <c r="X318" s="294"/>
      <c r="Y318" s="294"/>
      <c r="Z318" s="294"/>
      <c r="AA318" s="294"/>
      <c r="AB318" s="294"/>
      <c r="AC318" s="294"/>
      <c r="AD318" s="294"/>
      <c r="AE318" s="294"/>
      <c r="AF318" s="294"/>
      <c r="AG318" s="294"/>
      <c r="AH318" s="294"/>
      <c r="AI318" s="294"/>
      <c r="AJ318" s="294"/>
      <c r="AK318" s="294"/>
      <c r="AL318" s="294"/>
      <c r="AM318" s="294"/>
      <c r="AN318" s="294"/>
      <c r="AO318" s="294"/>
      <c r="AP318" s="294"/>
      <c r="AQ318" s="294"/>
      <c r="AR318" s="294"/>
      <c r="AS318" s="294"/>
      <c r="AT318" s="294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5"/>
      <c r="V319" s="295"/>
      <c r="W319" s="295"/>
      <c r="X319" s="294"/>
      <c r="Y319" s="294"/>
      <c r="Z319" s="294"/>
      <c r="AA319" s="294"/>
      <c r="AB319" s="294"/>
      <c r="AC319" s="294"/>
      <c r="AD319" s="294"/>
      <c r="AE319" s="294"/>
      <c r="AF319" s="294"/>
      <c r="AG319" s="294"/>
      <c r="AH319" s="294"/>
      <c r="AI319" s="294"/>
      <c r="AJ319" s="294"/>
      <c r="AK319" s="294"/>
      <c r="AL319" s="294"/>
      <c r="AM319" s="294"/>
      <c r="AN319" s="294"/>
      <c r="AO319" s="294"/>
      <c r="AP319" s="294"/>
      <c r="AQ319" s="294"/>
      <c r="AR319" s="294"/>
      <c r="AS319" s="294"/>
      <c r="AT319" s="294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5"/>
      <c r="V320" s="295"/>
      <c r="W320" s="295"/>
      <c r="X320" s="294"/>
      <c r="Y320" s="294"/>
      <c r="Z320" s="294"/>
      <c r="AA320" s="294"/>
      <c r="AB320" s="294"/>
      <c r="AC320" s="294"/>
      <c r="AD320" s="294"/>
      <c r="AE320" s="294"/>
      <c r="AF320" s="294"/>
      <c r="AG320" s="294"/>
      <c r="AH320" s="294"/>
      <c r="AI320" s="294"/>
      <c r="AJ320" s="294"/>
      <c r="AK320" s="294"/>
      <c r="AL320" s="294"/>
      <c r="AM320" s="294"/>
      <c r="AN320" s="294"/>
      <c r="AO320" s="294"/>
      <c r="AP320" s="294"/>
      <c r="AQ320" s="294"/>
      <c r="AR320" s="294"/>
      <c r="AS320" s="294"/>
      <c r="AT320" s="294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5"/>
      <c r="V321" s="295"/>
      <c r="W321" s="295"/>
      <c r="X321" s="294"/>
      <c r="Y321" s="294"/>
      <c r="Z321" s="294"/>
      <c r="AA321" s="294"/>
      <c r="AB321" s="294"/>
      <c r="AC321" s="294"/>
      <c r="AD321" s="294"/>
      <c r="AE321" s="294"/>
      <c r="AF321" s="294"/>
      <c r="AG321" s="294"/>
      <c r="AH321" s="294"/>
      <c r="AI321" s="294"/>
      <c r="AJ321" s="294"/>
      <c r="AK321" s="294"/>
      <c r="AL321" s="294"/>
      <c r="AM321" s="294"/>
      <c r="AN321" s="294"/>
      <c r="AO321" s="294"/>
      <c r="AP321" s="294"/>
      <c r="AQ321" s="294"/>
      <c r="AR321" s="294"/>
      <c r="AS321" s="294"/>
      <c r="AT321" s="294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5"/>
      <c r="V322" s="295"/>
      <c r="W322" s="295"/>
      <c r="X322" s="294"/>
      <c r="Y322" s="294"/>
      <c r="Z322" s="294"/>
      <c r="AA322" s="294"/>
      <c r="AB322" s="294"/>
      <c r="AC322" s="294"/>
      <c r="AD322" s="294"/>
      <c r="AE322" s="294"/>
      <c r="AF322" s="294"/>
      <c r="AG322" s="294"/>
      <c r="AH322" s="294"/>
      <c r="AI322" s="294"/>
      <c r="AJ322" s="294"/>
      <c r="AK322" s="294"/>
      <c r="AL322" s="294"/>
      <c r="AM322" s="294"/>
      <c r="AN322" s="294"/>
      <c r="AO322" s="294"/>
      <c r="AP322" s="294"/>
      <c r="AQ322" s="294"/>
      <c r="AR322" s="294"/>
      <c r="AS322" s="294"/>
      <c r="AT322" s="294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5"/>
      <c r="V323" s="295"/>
      <c r="W323" s="295"/>
      <c r="X323" s="294"/>
      <c r="Y323" s="294"/>
      <c r="Z323" s="294"/>
      <c r="AA323" s="294"/>
      <c r="AB323" s="294"/>
      <c r="AC323" s="294"/>
      <c r="AD323" s="294"/>
      <c r="AE323" s="294"/>
      <c r="AF323" s="294"/>
      <c r="AG323" s="294"/>
      <c r="AH323" s="294"/>
      <c r="AI323" s="294"/>
      <c r="AJ323" s="294"/>
      <c r="AK323" s="294"/>
      <c r="AL323" s="294"/>
      <c r="AM323" s="294"/>
      <c r="AN323" s="294"/>
      <c r="AO323" s="294"/>
      <c r="AP323" s="294"/>
      <c r="AQ323" s="294"/>
      <c r="AR323" s="294"/>
      <c r="AS323" s="294"/>
      <c r="AT323" s="294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5"/>
      <c r="V324" s="295"/>
      <c r="W324" s="295"/>
      <c r="X324" s="294"/>
      <c r="Y324" s="294"/>
      <c r="Z324" s="294"/>
      <c r="AA324" s="294"/>
      <c r="AB324" s="294"/>
      <c r="AC324" s="294"/>
      <c r="AD324" s="294"/>
      <c r="AE324" s="294"/>
      <c r="AF324" s="294"/>
      <c r="AG324" s="294"/>
      <c r="AH324" s="294"/>
      <c r="AI324" s="294"/>
      <c r="AJ324" s="294"/>
      <c r="AK324" s="294"/>
      <c r="AL324" s="294"/>
      <c r="AM324" s="294"/>
      <c r="AN324" s="294"/>
      <c r="AO324" s="294"/>
      <c r="AP324" s="294"/>
      <c r="AQ324" s="294"/>
      <c r="AR324" s="294"/>
      <c r="AS324" s="294"/>
      <c r="AT324" s="294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5"/>
      <c r="V325" s="295"/>
      <c r="W325" s="295"/>
      <c r="X325" s="294"/>
      <c r="Y325" s="294"/>
      <c r="Z325" s="294"/>
      <c r="AA325" s="294"/>
      <c r="AB325" s="294"/>
      <c r="AC325" s="294"/>
      <c r="AD325" s="294"/>
      <c r="AE325" s="294"/>
      <c r="AF325" s="294"/>
      <c r="AG325" s="294"/>
      <c r="AH325" s="294"/>
      <c r="AI325" s="294"/>
      <c r="AJ325" s="294"/>
      <c r="AK325" s="294"/>
      <c r="AL325" s="294"/>
      <c r="AM325" s="294"/>
      <c r="AN325" s="294"/>
      <c r="AO325" s="294"/>
      <c r="AP325" s="294"/>
      <c r="AQ325" s="294"/>
      <c r="AR325" s="294"/>
      <c r="AS325" s="294"/>
      <c r="AT325" s="294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5"/>
      <c r="V326" s="295"/>
      <c r="W326" s="295"/>
      <c r="X326" s="294"/>
      <c r="Y326" s="294"/>
      <c r="Z326" s="294"/>
      <c r="AA326" s="294"/>
      <c r="AB326" s="294"/>
      <c r="AC326" s="294"/>
      <c r="AD326" s="294"/>
      <c r="AE326" s="294"/>
      <c r="AF326" s="294"/>
      <c r="AG326" s="294"/>
      <c r="AH326" s="294"/>
      <c r="AI326" s="294"/>
      <c r="AJ326" s="294"/>
      <c r="AK326" s="294"/>
      <c r="AL326" s="294"/>
      <c r="AM326" s="294"/>
      <c r="AN326" s="294"/>
      <c r="AO326" s="294"/>
      <c r="AP326" s="294"/>
      <c r="AQ326" s="294"/>
      <c r="AR326" s="294"/>
      <c r="AS326" s="294"/>
      <c r="AT326" s="294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5"/>
      <c r="V327" s="295"/>
      <c r="W327" s="295"/>
      <c r="X327" s="294"/>
      <c r="Y327" s="294"/>
      <c r="Z327" s="294"/>
      <c r="AA327" s="294"/>
      <c r="AB327" s="294"/>
      <c r="AC327" s="294"/>
      <c r="AD327" s="294"/>
      <c r="AE327" s="294"/>
      <c r="AF327" s="294"/>
      <c r="AG327" s="294"/>
      <c r="AH327" s="294"/>
      <c r="AI327" s="294"/>
      <c r="AJ327" s="294"/>
      <c r="AK327" s="294"/>
      <c r="AL327" s="294"/>
      <c r="AM327" s="294"/>
      <c r="AN327" s="294"/>
      <c r="AO327" s="294"/>
      <c r="AP327" s="294"/>
      <c r="AQ327" s="294"/>
      <c r="AR327" s="294"/>
      <c r="AS327" s="294"/>
      <c r="AT327" s="294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5"/>
      <c r="V328" s="295"/>
      <c r="W328" s="295"/>
      <c r="X328" s="294"/>
      <c r="Y328" s="294"/>
      <c r="Z328" s="294"/>
      <c r="AA328" s="294"/>
      <c r="AB328" s="294"/>
      <c r="AC328" s="294"/>
      <c r="AD328" s="294"/>
      <c r="AE328" s="294"/>
      <c r="AF328" s="294"/>
      <c r="AG328" s="294"/>
      <c r="AH328" s="294"/>
      <c r="AI328" s="294"/>
      <c r="AJ328" s="294"/>
      <c r="AK328" s="294"/>
      <c r="AL328" s="294"/>
      <c r="AM328" s="294"/>
      <c r="AN328" s="294"/>
      <c r="AO328" s="294"/>
      <c r="AP328" s="294"/>
      <c r="AQ328" s="294"/>
      <c r="AR328" s="294"/>
      <c r="AS328" s="294"/>
      <c r="AT328" s="294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5"/>
      <c r="V329" s="295"/>
      <c r="W329" s="295"/>
      <c r="X329" s="294"/>
      <c r="Y329" s="294"/>
      <c r="Z329" s="294"/>
      <c r="AA329" s="294"/>
      <c r="AB329" s="294"/>
      <c r="AC329" s="294"/>
      <c r="AD329" s="294"/>
      <c r="AE329" s="294"/>
      <c r="AF329" s="294"/>
      <c r="AG329" s="294"/>
      <c r="AH329" s="294"/>
      <c r="AI329" s="294"/>
      <c r="AJ329" s="294"/>
      <c r="AK329" s="294"/>
      <c r="AL329" s="294"/>
      <c r="AM329" s="294"/>
      <c r="AN329" s="294"/>
      <c r="AO329" s="294"/>
      <c r="AP329" s="294"/>
      <c r="AQ329" s="294"/>
      <c r="AR329" s="294"/>
      <c r="AS329" s="294"/>
      <c r="AT329" s="294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5"/>
      <c r="V330" s="295"/>
      <c r="W330" s="295"/>
      <c r="X330" s="294"/>
      <c r="Y330" s="294"/>
      <c r="Z330" s="294"/>
      <c r="AA330" s="294"/>
      <c r="AB330" s="294"/>
      <c r="AC330" s="294"/>
      <c r="AD330" s="294"/>
      <c r="AE330" s="294"/>
      <c r="AF330" s="294"/>
      <c r="AG330" s="294"/>
      <c r="AH330" s="294"/>
      <c r="AI330" s="294"/>
      <c r="AJ330" s="294"/>
      <c r="AK330" s="294"/>
      <c r="AL330" s="294"/>
      <c r="AM330" s="294"/>
      <c r="AN330" s="294"/>
      <c r="AO330" s="294"/>
      <c r="AP330" s="294"/>
      <c r="AQ330" s="294"/>
      <c r="AR330" s="294"/>
      <c r="AS330" s="294"/>
      <c r="AT330" s="294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5"/>
      <c r="V331" s="295"/>
      <c r="W331" s="295"/>
      <c r="X331" s="294"/>
      <c r="Y331" s="294"/>
      <c r="Z331" s="294"/>
      <c r="AA331" s="294"/>
      <c r="AB331" s="294"/>
      <c r="AC331" s="294"/>
      <c r="AD331" s="294"/>
      <c r="AE331" s="294"/>
      <c r="AF331" s="294"/>
      <c r="AG331" s="294"/>
      <c r="AH331" s="294"/>
      <c r="AI331" s="294"/>
      <c r="AJ331" s="294"/>
      <c r="AK331" s="294"/>
      <c r="AL331" s="294"/>
      <c r="AM331" s="294"/>
      <c r="AN331" s="294"/>
      <c r="AO331" s="294"/>
      <c r="AP331" s="294"/>
      <c r="AQ331" s="294"/>
      <c r="AR331" s="294"/>
      <c r="AS331" s="294"/>
      <c r="AT331" s="294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5"/>
      <c r="V332" s="295"/>
      <c r="W332" s="295"/>
      <c r="X332" s="294"/>
      <c r="Y332" s="294"/>
      <c r="Z332" s="294"/>
      <c r="AA332" s="294"/>
      <c r="AB332" s="294"/>
      <c r="AC332" s="294"/>
      <c r="AD332" s="294"/>
      <c r="AE332" s="294"/>
      <c r="AF332" s="294"/>
      <c r="AG332" s="294"/>
      <c r="AH332" s="294"/>
      <c r="AI332" s="294"/>
      <c r="AJ332" s="294"/>
      <c r="AK332" s="294"/>
      <c r="AL332" s="294"/>
      <c r="AM332" s="294"/>
      <c r="AN332" s="294"/>
      <c r="AO332" s="294"/>
      <c r="AP332" s="294"/>
      <c r="AQ332" s="294"/>
      <c r="AR332" s="294"/>
      <c r="AS332" s="294"/>
      <c r="AT332" s="294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5"/>
      <c r="V333" s="295"/>
      <c r="W333" s="295"/>
      <c r="X333" s="294"/>
      <c r="Y333" s="294"/>
      <c r="Z333" s="294"/>
      <c r="AA333" s="294"/>
      <c r="AB333" s="294"/>
      <c r="AC333" s="294"/>
      <c r="AD333" s="294"/>
      <c r="AE333" s="294"/>
      <c r="AF333" s="294"/>
      <c r="AG333" s="294"/>
      <c r="AH333" s="294"/>
      <c r="AI333" s="294"/>
      <c r="AJ333" s="294"/>
      <c r="AK333" s="294"/>
      <c r="AL333" s="294"/>
      <c r="AM333" s="294"/>
      <c r="AN333" s="294"/>
      <c r="AO333" s="294"/>
      <c r="AP333" s="294"/>
      <c r="AQ333" s="294"/>
      <c r="AR333" s="294"/>
      <c r="AS333" s="294"/>
      <c r="AT333" s="294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5"/>
      <c r="V334" s="295"/>
      <c r="W334" s="295"/>
      <c r="X334" s="294"/>
      <c r="Y334" s="294"/>
      <c r="Z334" s="294"/>
      <c r="AA334" s="294"/>
      <c r="AB334" s="294"/>
      <c r="AC334" s="294"/>
      <c r="AD334" s="294"/>
      <c r="AE334" s="294"/>
      <c r="AF334" s="294"/>
      <c r="AG334" s="294"/>
      <c r="AH334" s="294"/>
      <c r="AI334" s="294"/>
      <c r="AJ334" s="294"/>
      <c r="AK334" s="294"/>
      <c r="AL334" s="294"/>
      <c r="AM334" s="294"/>
      <c r="AN334" s="294"/>
      <c r="AO334" s="294"/>
      <c r="AP334" s="294"/>
      <c r="AQ334" s="294"/>
      <c r="AR334" s="294"/>
      <c r="AS334" s="294"/>
      <c r="AT334" s="294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5"/>
      <c r="V335" s="295"/>
      <c r="W335" s="295"/>
      <c r="X335" s="294"/>
      <c r="Y335" s="294"/>
      <c r="Z335" s="294"/>
      <c r="AA335" s="294"/>
      <c r="AB335" s="294"/>
      <c r="AC335" s="294"/>
      <c r="AD335" s="294"/>
      <c r="AE335" s="294"/>
      <c r="AF335" s="294"/>
      <c r="AG335" s="294"/>
      <c r="AH335" s="294"/>
      <c r="AI335" s="294"/>
      <c r="AJ335" s="294"/>
      <c r="AK335" s="294"/>
      <c r="AL335" s="294"/>
      <c r="AM335" s="294"/>
      <c r="AN335" s="294"/>
      <c r="AO335" s="294"/>
      <c r="AP335" s="294"/>
      <c r="AQ335" s="294"/>
      <c r="AR335" s="294"/>
      <c r="AS335" s="294"/>
      <c r="AT335" s="294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5"/>
      <c r="V336" s="295"/>
      <c r="W336" s="295"/>
      <c r="X336" s="294"/>
      <c r="Y336" s="294"/>
      <c r="Z336" s="294"/>
      <c r="AA336" s="294"/>
      <c r="AB336" s="294"/>
      <c r="AC336" s="294"/>
      <c r="AD336" s="294"/>
      <c r="AE336" s="294"/>
      <c r="AF336" s="294"/>
      <c r="AG336" s="294"/>
      <c r="AH336" s="294"/>
      <c r="AI336" s="294"/>
      <c r="AJ336" s="294"/>
      <c r="AK336" s="294"/>
      <c r="AL336" s="294"/>
      <c r="AM336" s="294"/>
      <c r="AN336" s="294"/>
      <c r="AO336" s="294"/>
      <c r="AP336" s="294"/>
      <c r="AQ336" s="294"/>
      <c r="AR336" s="294"/>
      <c r="AS336" s="294"/>
      <c r="AT336" s="294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5"/>
      <c r="V337" s="295"/>
      <c r="W337" s="295"/>
      <c r="X337" s="294"/>
      <c r="Y337" s="294"/>
      <c r="Z337" s="294"/>
      <c r="AA337" s="294"/>
      <c r="AB337" s="294"/>
      <c r="AC337" s="294"/>
      <c r="AD337" s="294"/>
      <c r="AE337" s="294"/>
      <c r="AF337" s="294"/>
      <c r="AG337" s="294"/>
      <c r="AH337" s="294"/>
      <c r="AI337" s="294"/>
      <c r="AJ337" s="294"/>
      <c r="AK337" s="294"/>
      <c r="AL337" s="294"/>
      <c r="AM337" s="294"/>
      <c r="AN337" s="294"/>
      <c r="AO337" s="294"/>
      <c r="AP337" s="294"/>
      <c r="AQ337" s="294"/>
      <c r="AR337" s="294"/>
      <c r="AS337" s="294"/>
      <c r="AT337" s="294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5"/>
      <c r="V338" s="295"/>
      <c r="W338" s="295"/>
      <c r="X338" s="294"/>
      <c r="Y338" s="294"/>
      <c r="Z338" s="294"/>
      <c r="AA338" s="294"/>
      <c r="AB338" s="294"/>
      <c r="AC338" s="294"/>
      <c r="AD338" s="294"/>
      <c r="AE338" s="294"/>
      <c r="AF338" s="294"/>
      <c r="AG338" s="294"/>
      <c r="AH338" s="294"/>
      <c r="AI338" s="294"/>
      <c r="AJ338" s="294"/>
      <c r="AK338" s="294"/>
      <c r="AL338" s="294"/>
      <c r="AM338" s="294"/>
      <c r="AN338" s="294"/>
      <c r="AO338" s="294"/>
      <c r="AP338" s="294"/>
      <c r="AQ338" s="294"/>
      <c r="AR338" s="294"/>
      <c r="AS338" s="294"/>
      <c r="AT338" s="294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5"/>
      <c r="V339" s="295"/>
      <c r="W339" s="295"/>
      <c r="X339" s="294"/>
      <c r="Y339" s="294"/>
      <c r="Z339" s="294"/>
      <c r="AA339" s="294"/>
      <c r="AB339" s="294"/>
      <c r="AC339" s="294"/>
      <c r="AD339" s="294"/>
      <c r="AE339" s="294"/>
      <c r="AF339" s="294"/>
      <c r="AG339" s="294"/>
      <c r="AH339" s="294"/>
      <c r="AI339" s="294"/>
      <c r="AJ339" s="294"/>
      <c r="AK339" s="294"/>
      <c r="AL339" s="294"/>
      <c r="AM339" s="294"/>
      <c r="AN339" s="294"/>
      <c r="AO339" s="294"/>
      <c r="AP339" s="294"/>
      <c r="AQ339" s="294"/>
      <c r="AR339" s="294"/>
      <c r="AS339" s="294"/>
      <c r="AT339" s="294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5"/>
      <c r="V340" s="295"/>
      <c r="W340" s="295"/>
      <c r="X340" s="294"/>
      <c r="Y340" s="294"/>
      <c r="Z340" s="294"/>
      <c r="AA340" s="294"/>
      <c r="AB340" s="294"/>
      <c r="AC340" s="294"/>
      <c r="AD340" s="294"/>
      <c r="AE340" s="294"/>
      <c r="AF340" s="294"/>
      <c r="AG340" s="294"/>
      <c r="AH340" s="294"/>
      <c r="AI340" s="294"/>
      <c r="AJ340" s="294"/>
      <c r="AK340" s="294"/>
      <c r="AL340" s="294"/>
      <c r="AM340" s="294"/>
      <c r="AN340" s="294"/>
      <c r="AO340" s="294"/>
      <c r="AP340" s="294"/>
      <c r="AQ340" s="294"/>
      <c r="AR340" s="294"/>
      <c r="AS340" s="294"/>
      <c r="AT340" s="294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5"/>
      <c r="V341" s="295"/>
      <c r="W341" s="295"/>
      <c r="X341" s="294"/>
      <c r="Y341" s="294"/>
      <c r="Z341" s="294"/>
      <c r="AA341" s="294"/>
      <c r="AB341" s="294"/>
      <c r="AC341" s="294"/>
      <c r="AD341" s="294"/>
      <c r="AE341" s="294"/>
      <c r="AF341" s="294"/>
      <c r="AG341" s="294"/>
      <c r="AH341" s="294"/>
      <c r="AI341" s="294"/>
      <c r="AJ341" s="294"/>
      <c r="AK341" s="294"/>
      <c r="AL341" s="294"/>
      <c r="AM341" s="294"/>
      <c r="AN341" s="294"/>
      <c r="AO341" s="294"/>
      <c r="AP341" s="294"/>
      <c r="AQ341" s="294"/>
      <c r="AR341" s="294"/>
      <c r="AS341" s="294"/>
      <c r="AT341" s="294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5"/>
      <c r="V342" s="295"/>
      <c r="W342" s="295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4"/>
      <c r="AS342" s="294"/>
      <c r="AT342" s="294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5"/>
      <c r="V343" s="295"/>
      <c r="W343" s="295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4"/>
      <c r="AS343" s="294"/>
      <c r="AT343" s="294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5"/>
      <c r="V344" s="295"/>
      <c r="W344" s="295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4"/>
      <c r="AS344" s="294"/>
      <c r="AT344" s="294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5"/>
      <c r="V345" s="295"/>
      <c r="W345" s="295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4"/>
      <c r="AS345" s="294"/>
      <c r="AT345" s="294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5"/>
      <c r="V346" s="295"/>
      <c r="W346" s="295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4"/>
      <c r="AS346" s="294"/>
      <c r="AT346" s="294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5"/>
      <c r="V347" s="295"/>
      <c r="W347" s="295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4"/>
      <c r="AS347" s="294"/>
      <c r="AT347" s="294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5"/>
      <c r="V348" s="295"/>
      <c r="W348" s="295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4"/>
      <c r="AS348" s="294"/>
      <c r="AT348" s="294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5"/>
      <c r="V349" s="295"/>
      <c r="W349" s="295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4"/>
      <c r="AS349" s="294"/>
      <c r="AT349" s="294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5"/>
      <c r="V350" s="295"/>
      <c r="W350" s="295"/>
      <c r="X350" s="294"/>
      <c r="Y350" s="294"/>
      <c r="Z350" s="294"/>
      <c r="AA350" s="294"/>
      <c r="AB350" s="294"/>
      <c r="AC350" s="294"/>
      <c r="AD350" s="294"/>
      <c r="AE350" s="294"/>
      <c r="AF350" s="294"/>
      <c r="AG350" s="294"/>
      <c r="AH350" s="294"/>
      <c r="AI350" s="294"/>
      <c r="AJ350" s="294"/>
      <c r="AK350" s="294"/>
      <c r="AL350" s="294"/>
      <c r="AM350" s="294"/>
      <c r="AN350" s="294"/>
      <c r="AO350" s="294"/>
      <c r="AP350" s="294"/>
      <c r="AQ350" s="294"/>
      <c r="AR350" s="294"/>
      <c r="AS350" s="294"/>
      <c r="AT350" s="294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5"/>
      <c r="V351" s="295"/>
      <c r="W351" s="295"/>
      <c r="X351" s="294"/>
      <c r="Y351" s="294"/>
      <c r="Z351" s="294"/>
      <c r="AA351" s="294"/>
      <c r="AB351" s="294"/>
      <c r="AC351" s="294"/>
      <c r="AD351" s="294"/>
      <c r="AE351" s="294"/>
      <c r="AF351" s="294"/>
      <c r="AG351" s="294"/>
      <c r="AH351" s="294"/>
      <c r="AI351" s="294"/>
      <c r="AJ351" s="294"/>
      <c r="AK351" s="294"/>
      <c r="AL351" s="294"/>
      <c r="AM351" s="294"/>
      <c r="AN351" s="294"/>
      <c r="AO351" s="294"/>
      <c r="AP351" s="294"/>
      <c r="AQ351" s="294"/>
      <c r="AR351" s="294"/>
      <c r="AS351" s="294"/>
      <c r="AT351" s="294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5"/>
      <c r="V352" s="295"/>
      <c r="W352" s="295"/>
      <c r="X352" s="294"/>
      <c r="Y352" s="294"/>
      <c r="Z352" s="294"/>
      <c r="AA352" s="294"/>
      <c r="AB352" s="294"/>
      <c r="AC352" s="294"/>
      <c r="AD352" s="294"/>
      <c r="AE352" s="294"/>
      <c r="AF352" s="294"/>
      <c r="AG352" s="294"/>
      <c r="AH352" s="294"/>
      <c r="AI352" s="294"/>
      <c r="AJ352" s="294"/>
      <c r="AK352" s="294"/>
      <c r="AL352" s="294"/>
      <c r="AM352" s="294"/>
      <c r="AN352" s="294"/>
      <c r="AO352" s="294"/>
      <c r="AP352" s="294"/>
      <c r="AQ352" s="294"/>
      <c r="AR352" s="294"/>
      <c r="AS352" s="294"/>
      <c r="AT352" s="294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5"/>
      <c r="V353" s="295"/>
      <c r="W353" s="295"/>
      <c r="X353" s="294"/>
      <c r="Y353" s="294"/>
      <c r="Z353" s="294"/>
      <c r="AA353" s="294"/>
      <c r="AB353" s="294"/>
      <c r="AC353" s="294"/>
      <c r="AD353" s="294"/>
      <c r="AE353" s="294"/>
      <c r="AF353" s="294"/>
      <c r="AG353" s="294"/>
      <c r="AH353" s="294"/>
      <c r="AI353" s="294"/>
      <c r="AJ353" s="294"/>
      <c r="AK353" s="294"/>
      <c r="AL353" s="294"/>
      <c r="AM353" s="294"/>
      <c r="AN353" s="294"/>
      <c r="AO353" s="294"/>
      <c r="AP353" s="294"/>
      <c r="AQ353" s="294"/>
      <c r="AR353" s="294"/>
      <c r="AS353" s="294"/>
      <c r="AT353" s="294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5"/>
      <c r="V354" s="295"/>
      <c r="W354" s="295"/>
      <c r="X354" s="294"/>
      <c r="Y354" s="294"/>
      <c r="Z354" s="294"/>
      <c r="AA354" s="294"/>
      <c r="AB354" s="294"/>
      <c r="AC354" s="294"/>
      <c r="AD354" s="294"/>
      <c r="AE354" s="294"/>
      <c r="AF354" s="294"/>
      <c r="AG354" s="294"/>
      <c r="AH354" s="294"/>
      <c r="AI354" s="294"/>
      <c r="AJ354" s="294"/>
      <c r="AK354" s="294"/>
      <c r="AL354" s="294"/>
      <c r="AM354" s="294"/>
      <c r="AN354" s="294"/>
      <c r="AO354" s="294"/>
      <c r="AP354" s="294"/>
      <c r="AQ354" s="294"/>
      <c r="AR354" s="294"/>
      <c r="AS354" s="294"/>
      <c r="AT354" s="294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5"/>
      <c r="V355" s="295"/>
      <c r="W355" s="295"/>
      <c r="X355" s="294"/>
      <c r="Y355" s="294"/>
      <c r="Z355" s="294"/>
      <c r="AA355" s="294"/>
      <c r="AB355" s="294"/>
      <c r="AC355" s="294"/>
      <c r="AD355" s="294"/>
      <c r="AE355" s="294"/>
      <c r="AF355" s="294"/>
      <c r="AG355" s="294"/>
      <c r="AH355" s="294"/>
      <c r="AI355" s="294"/>
      <c r="AJ355" s="294"/>
      <c r="AK355" s="294"/>
      <c r="AL355" s="294"/>
      <c r="AM355" s="294"/>
      <c r="AN355" s="294"/>
      <c r="AO355" s="294"/>
      <c r="AP355" s="294"/>
      <c r="AQ355" s="294"/>
      <c r="AR355" s="294"/>
      <c r="AS355" s="294"/>
      <c r="AT355" s="294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5"/>
      <c r="V356" s="295"/>
      <c r="W356" s="295"/>
      <c r="X356" s="294"/>
      <c r="Y356" s="294"/>
      <c r="Z356" s="294"/>
      <c r="AA356" s="294"/>
      <c r="AB356" s="294"/>
      <c r="AC356" s="294"/>
      <c r="AD356" s="294"/>
      <c r="AE356" s="294"/>
      <c r="AF356" s="294"/>
      <c r="AG356" s="294"/>
      <c r="AH356" s="294"/>
      <c r="AI356" s="294"/>
      <c r="AJ356" s="294"/>
      <c r="AK356" s="294"/>
      <c r="AL356" s="294"/>
      <c r="AM356" s="294"/>
      <c r="AN356" s="294"/>
      <c r="AO356" s="294"/>
      <c r="AP356" s="294"/>
      <c r="AQ356" s="294"/>
      <c r="AR356" s="294"/>
      <c r="AS356" s="294"/>
      <c r="AT356" s="294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5"/>
      <c r="V357" s="295"/>
      <c r="W357" s="295"/>
      <c r="X357" s="294"/>
      <c r="Y357" s="294"/>
      <c r="Z357" s="294"/>
      <c r="AA357" s="294"/>
      <c r="AB357" s="294"/>
      <c r="AC357" s="294"/>
      <c r="AD357" s="294"/>
      <c r="AE357" s="294"/>
      <c r="AF357" s="294"/>
      <c r="AG357" s="294"/>
      <c r="AH357" s="294"/>
      <c r="AI357" s="294"/>
      <c r="AJ357" s="294"/>
      <c r="AK357" s="294"/>
      <c r="AL357" s="294"/>
      <c r="AM357" s="294"/>
      <c r="AN357" s="294"/>
      <c r="AO357" s="294"/>
      <c r="AP357" s="294"/>
      <c r="AQ357" s="294"/>
      <c r="AR357" s="294"/>
      <c r="AS357" s="294"/>
      <c r="AT357" s="294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5"/>
      <c r="V358" s="295"/>
      <c r="W358" s="295"/>
      <c r="X358" s="294"/>
      <c r="Y358" s="294"/>
      <c r="Z358" s="294"/>
      <c r="AA358" s="294"/>
      <c r="AB358" s="294"/>
      <c r="AC358" s="294"/>
      <c r="AD358" s="294"/>
      <c r="AE358" s="294"/>
      <c r="AF358" s="294"/>
      <c r="AG358" s="294"/>
      <c r="AH358" s="294"/>
      <c r="AI358" s="294"/>
      <c r="AJ358" s="294"/>
      <c r="AK358" s="294"/>
      <c r="AL358" s="294"/>
      <c r="AM358" s="294"/>
      <c r="AN358" s="294"/>
      <c r="AO358" s="294"/>
      <c r="AP358" s="294"/>
      <c r="AQ358" s="294"/>
      <c r="AR358" s="294"/>
      <c r="AS358" s="294"/>
      <c r="AT358" s="294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5"/>
      <c r="V359" s="295"/>
      <c r="W359" s="295"/>
      <c r="X359" s="294"/>
      <c r="Y359" s="294"/>
      <c r="Z359" s="294"/>
      <c r="AA359" s="294"/>
      <c r="AB359" s="294"/>
      <c r="AC359" s="294"/>
      <c r="AD359" s="294"/>
      <c r="AE359" s="294"/>
      <c r="AF359" s="294"/>
      <c r="AG359" s="294"/>
      <c r="AH359" s="294"/>
      <c r="AI359" s="294"/>
      <c r="AJ359" s="294"/>
      <c r="AK359" s="294"/>
      <c r="AL359" s="294"/>
      <c r="AM359" s="294"/>
      <c r="AN359" s="294"/>
      <c r="AO359" s="294"/>
      <c r="AP359" s="294"/>
      <c r="AQ359" s="294"/>
      <c r="AR359" s="294"/>
      <c r="AS359" s="294"/>
      <c r="AT359" s="294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5"/>
      <c r="V360" s="295"/>
      <c r="W360" s="295"/>
      <c r="X360" s="294"/>
      <c r="Y360" s="294"/>
      <c r="Z360" s="294"/>
      <c r="AA360" s="294"/>
      <c r="AB360" s="294"/>
      <c r="AC360" s="294"/>
      <c r="AD360" s="294"/>
      <c r="AE360" s="294"/>
      <c r="AF360" s="294"/>
      <c r="AG360" s="294"/>
      <c r="AH360" s="294"/>
      <c r="AI360" s="294"/>
      <c r="AJ360" s="294"/>
      <c r="AK360" s="294"/>
      <c r="AL360" s="294"/>
      <c r="AM360" s="294"/>
      <c r="AN360" s="294"/>
      <c r="AO360" s="294"/>
      <c r="AP360" s="294"/>
      <c r="AQ360" s="294"/>
      <c r="AR360" s="294"/>
      <c r="AS360" s="294"/>
      <c r="AT360" s="294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5"/>
      <c r="V361" s="295"/>
      <c r="W361" s="295"/>
      <c r="X361" s="294"/>
      <c r="Y361" s="294"/>
      <c r="Z361" s="294"/>
      <c r="AA361" s="294"/>
      <c r="AB361" s="294"/>
      <c r="AC361" s="294"/>
      <c r="AD361" s="294"/>
      <c r="AE361" s="294"/>
      <c r="AF361" s="294"/>
      <c r="AG361" s="294"/>
      <c r="AH361" s="294"/>
      <c r="AI361" s="294"/>
      <c r="AJ361" s="294"/>
      <c r="AK361" s="294"/>
      <c r="AL361" s="294"/>
      <c r="AM361" s="294"/>
      <c r="AN361" s="294"/>
      <c r="AO361" s="294"/>
      <c r="AP361" s="294"/>
      <c r="AQ361" s="294"/>
      <c r="AR361" s="294"/>
      <c r="AS361" s="294"/>
      <c r="AT361" s="294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5"/>
      <c r="V362" s="295"/>
      <c r="W362" s="295"/>
      <c r="X362" s="294"/>
      <c r="Y362" s="294"/>
      <c r="Z362" s="294"/>
      <c r="AA362" s="294"/>
      <c r="AB362" s="294"/>
      <c r="AC362" s="294"/>
      <c r="AD362" s="294"/>
      <c r="AE362" s="294"/>
      <c r="AF362" s="294"/>
      <c r="AG362" s="294"/>
      <c r="AH362" s="294"/>
      <c r="AI362" s="294"/>
      <c r="AJ362" s="294"/>
      <c r="AK362" s="294"/>
      <c r="AL362" s="294"/>
      <c r="AM362" s="294"/>
      <c r="AN362" s="294"/>
      <c r="AO362" s="294"/>
      <c r="AP362" s="294"/>
      <c r="AQ362" s="294"/>
      <c r="AR362" s="294"/>
      <c r="AS362" s="294"/>
      <c r="AT362" s="294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5"/>
      <c r="V363" s="295"/>
      <c r="W363" s="295"/>
      <c r="X363" s="294"/>
      <c r="Y363" s="294"/>
      <c r="Z363" s="294"/>
      <c r="AA363" s="294"/>
      <c r="AB363" s="294"/>
      <c r="AC363" s="294"/>
      <c r="AD363" s="294"/>
      <c r="AE363" s="294"/>
      <c r="AF363" s="294"/>
      <c r="AG363" s="294"/>
      <c r="AH363" s="294"/>
      <c r="AI363" s="294"/>
      <c r="AJ363" s="294"/>
      <c r="AK363" s="294"/>
      <c r="AL363" s="294"/>
      <c r="AM363" s="294"/>
      <c r="AN363" s="294"/>
      <c r="AO363" s="294"/>
      <c r="AP363" s="294"/>
      <c r="AQ363" s="294"/>
      <c r="AR363" s="294"/>
      <c r="AS363" s="294"/>
      <c r="AT363" s="294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5"/>
      <c r="V364" s="295"/>
      <c r="W364" s="295"/>
      <c r="X364" s="294"/>
      <c r="Y364" s="294"/>
      <c r="Z364" s="294"/>
      <c r="AA364" s="294"/>
      <c r="AB364" s="294"/>
      <c r="AC364" s="294"/>
      <c r="AD364" s="294"/>
      <c r="AE364" s="294"/>
      <c r="AF364" s="294"/>
      <c r="AG364" s="294"/>
      <c r="AH364" s="294"/>
      <c r="AI364" s="294"/>
      <c r="AJ364" s="294"/>
      <c r="AK364" s="294"/>
      <c r="AL364" s="294"/>
      <c r="AM364" s="294"/>
      <c r="AN364" s="294"/>
      <c r="AO364" s="294"/>
      <c r="AP364" s="294"/>
      <c r="AQ364" s="294"/>
      <c r="AR364" s="294"/>
      <c r="AS364" s="294"/>
      <c r="AT364" s="294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5"/>
      <c r="V365" s="295"/>
      <c r="W365" s="295"/>
      <c r="X365" s="294"/>
      <c r="Y365" s="294"/>
      <c r="Z365" s="294"/>
      <c r="AA365" s="294"/>
      <c r="AB365" s="294"/>
      <c r="AC365" s="294"/>
      <c r="AD365" s="294"/>
      <c r="AE365" s="294"/>
      <c r="AF365" s="294"/>
      <c r="AG365" s="294"/>
      <c r="AH365" s="294"/>
      <c r="AI365" s="294"/>
      <c r="AJ365" s="294"/>
      <c r="AK365" s="294"/>
      <c r="AL365" s="294"/>
      <c r="AM365" s="294"/>
      <c r="AN365" s="294"/>
      <c r="AO365" s="294"/>
      <c r="AP365" s="294"/>
      <c r="AQ365" s="294"/>
      <c r="AR365" s="294"/>
      <c r="AS365" s="294"/>
      <c r="AT365" s="294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5"/>
      <c r="V366" s="295"/>
      <c r="W366" s="295"/>
      <c r="X366" s="294"/>
      <c r="Y366" s="294"/>
      <c r="Z366" s="294"/>
      <c r="AA366" s="294"/>
      <c r="AB366" s="294"/>
      <c r="AC366" s="294"/>
      <c r="AD366" s="294"/>
      <c r="AE366" s="294"/>
      <c r="AF366" s="294"/>
      <c r="AG366" s="294"/>
      <c r="AH366" s="294"/>
      <c r="AI366" s="294"/>
      <c r="AJ366" s="294"/>
      <c r="AK366" s="294"/>
      <c r="AL366" s="294"/>
      <c r="AM366" s="294"/>
      <c r="AN366" s="294"/>
      <c r="AO366" s="294"/>
      <c r="AP366" s="294"/>
      <c r="AQ366" s="294"/>
      <c r="AR366" s="294"/>
      <c r="AS366" s="294"/>
      <c r="AT366" s="294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5"/>
      <c r="V367" s="295"/>
      <c r="W367" s="295"/>
      <c r="X367" s="294"/>
      <c r="Y367" s="294"/>
      <c r="Z367" s="294"/>
      <c r="AA367" s="294"/>
      <c r="AB367" s="294"/>
      <c r="AC367" s="294"/>
      <c r="AD367" s="294"/>
      <c r="AE367" s="294"/>
      <c r="AF367" s="294"/>
      <c r="AG367" s="294"/>
      <c r="AH367" s="294"/>
      <c r="AI367" s="294"/>
      <c r="AJ367" s="294"/>
      <c r="AK367" s="294"/>
      <c r="AL367" s="294"/>
      <c r="AM367" s="294"/>
      <c r="AN367" s="294"/>
      <c r="AO367" s="294"/>
      <c r="AP367" s="294"/>
      <c r="AQ367" s="294"/>
      <c r="AR367" s="294"/>
      <c r="AS367" s="294"/>
      <c r="AT367" s="294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5"/>
      <c r="V368" s="295"/>
      <c r="W368" s="295"/>
      <c r="X368" s="294"/>
      <c r="Y368" s="294"/>
      <c r="Z368" s="294"/>
      <c r="AA368" s="294"/>
      <c r="AB368" s="294"/>
      <c r="AC368" s="294"/>
      <c r="AD368" s="294"/>
      <c r="AE368" s="294"/>
      <c r="AF368" s="294"/>
      <c r="AG368" s="294"/>
      <c r="AH368" s="294"/>
      <c r="AI368" s="294"/>
      <c r="AJ368" s="294"/>
      <c r="AK368" s="294"/>
      <c r="AL368" s="294"/>
      <c r="AM368" s="294"/>
      <c r="AN368" s="294"/>
      <c r="AO368" s="294"/>
      <c r="AP368" s="294"/>
      <c r="AQ368" s="294"/>
      <c r="AR368" s="294"/>
      <c r="AS368" s="294"/>
      <c r="AT368" s="294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5"/>
      <c r="V369" s="295"/>
      <c r="W369" s="295"/>
      <c r="X369" s="294"/>
      <c r="Y369" s="294"/>
      <c r="Z369" s="294"/>
      <c r="AA369" s="294"/>
      <c r="AB369" s="294"/>
      <c r="AC369" s="294"/>
      <c r="AD369" s="294"/>
      <c r="AE369" s="294"/>
      <c r="AF369" s="294"/>
      <c r="AG369" s="294"/>
      <c r="AH369" s="294"/>
      <c r="AI369" s="294"/>
      <c r="AJ369" s="294"/>
      <c r="AK369" s="294"/>
      <c r="AL369" s="294"/>
      <c r="AM369" s="294"/>
      <c r="AN369" s="294"/>
      <c r="AO369" s="294"/>
      <c r="AP369" s="294"/>
      <c r="AQ369" s="294"/>
      <c r="AR369" s="294"/>
      <c r="AS369" s="294"/>
      <c r="AT369" s="294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5"/>
      <c r="V370" s="295"/>
      <c r="W370" s="295"/>
      <c r="X370" s="294"/>
      <c r="Y370" s="294"/>
      <c r="Z370" s="294"/>
      <c r="AA370" s="294"/>
      <c r="AB370" s="294"/>
      <c r="AC370" s="294"/>
      <c r="AD370" s="294"/>
      <c r="AE370" s="294"/>
      <c r="AF370" s="294"/>
      <c r="AG370" s="294"/>
      <c r="AH370" s="294"/>
      <c r="AI370" s="294"/>
      <c r="AJ370" s="294"/>
      <c r="AK370" s="294"/>
      <c r="AL370" s="294"/>
      <c r="AM370" s="294"/>
      <c r="AN370" s="294"/>
      <c r="AO370" s="294"/>
      <c r="AP370" s="294"/>
      <c r="AQ370" s="294"/>
      <c r="AR370" s="294"/>
      <c r="AS370" s="294"/>
      <c r="AT370" s="294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5"/>
      <c r="V371" s="295"/>
      <c r="W371" s="295"/>
      <c r="X371" s="294"/>
      <c r="Y371" s="294"/>
      <c r="Z371" s="294"/>
      <c r="AA371" s="294"/>
      <c r="AB371" s="294"/>
      <c r="AC371" s="294"/>
      <c r="AD371" s="294"/>
      <c r="AE371" s="294"/>
      <c r="AF371" s="294"/>
      <c r="AG371" s="294"/>
      <c r="AH371" s="294"/>
      <c r="AI371" s="294"/>
      <c r="AJ371" s="294"/>
      <c r="AK371" s="294"/>
      <c r="AL371" s="294"/>
      <c r="AM371" s="294"/>
      <c r="AN371" s="294"/>
      <c r="AO371" s="294"/>
      <c r="AP371" s="294"/>
      <c r="AQ371" s="294"/>
      <c r="AR371" s="294"/>
      <c r="AS371" s="294"/>
      <c r="AT371" s="294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5"/>
      <c r="V372" s="295"/>
      <c r="W372" s="295"/>
      <c r="X372" s="294"/>
      <c r="Y372" s="294"/>
      <c r="Z372" s="294"/>
      <c r="AA372" s="294"/>
      <c r="AB372" s="294"/>
      <c r="AC372" s="294"/>
      <c r="AD372" s="294"/>
      <c r="AE372" s="294"/>
      <c r="AF372" s="294"/>
      <c r="AG372" s="294"/>
      <c r="AH372" s="294"/>
      <c r="AI372" s="294"/>
      <c r="AJ372" s="294"/>
      <c r="AK372" s="294"/>
      <c r="AL372" s="294"/>
      <c r="AM372" s="294"/>
      <c r="AN372" s="294"/>
      <c r="AO372" s="294"/>
      <c r="AP372" s="294"/>
      <c r="AQ372" s="294"/>
      <c r="AR372" s="294"/>
      <c r="AS372" s="294"/>
      <c r="AT372" s="294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5"/>
      <c r="V373" s="295"/>
      <c r="W373" s="295"/>
      <c r="X373" s="294"/>
      <c r="Y373" s="294"/>
      <c r="Z373" s="294"/>
      <c r="AA373" s="294"/>
      <c r="AB373" s="294"/>
      <c r="AC373" s="294"/>
      <c r="AD373" s="294"/>
      <c r="AE373" s="294"/>
      <c r="AF373" s="294"/>
      <c r="AG373" s="294"/>
      <c r="AH373" s="294"/>
      <c r="AI373" s="294"/>
      <c r="AJ373" s="294"/>
      <c r="AK373" s="294"/>
      <c r="AL373" s="294"/>
      <c r="AM373" s="294"/>
      <c r="AN373" s="294"/>
      <c r="AO373" s="294"/>
      <c r="AP373" s="294"/>
      <c r="AQ373" s="294"/>
      <c r="AR373" s="294"/>
      <c r="AS373" s="294"/>
      <c r="AT373" s="294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5"/>
      <c r="V374" s="295"/>
      <c r="W374" s="295"/>
      <c r="X374" s="294"/>
      <c r="Y374" s="294"/>
      <c r="Z374" s="294"/>
      <c r="AA374" s="294"/>
      <c r="AB374" s="294"/>
      <c r="AC374" s="294"/>
      <c r="AD374" s="294"/>
      <c r="AE374" s="294"/>
      <c r="AF374" s="294"/>
      <c r="AG374" s="294"/>
      <c r="AH374" s="294"/>
      <c r="AI374" s="294"/>
      <c r="AJ374" s="294"/>
      <c r="AK374" s="294"/>
      <c r="AL374" s="294"/>
      <c r="AM374" s="294"/>
      <c r="AN374" s="294"/>
      <c r="AO374" s="294"/>
      <c r="AP374" s="294"/>
      <c r="AQ374" s="294"/>
      <c r="AR374" s="294"/>
      <c r="AS374" s="294"/>
      <c r="AT374" s="294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5"/>
      <c r="V375" s="295"/>
      <c r="W375" s="295"/>
      <c r="X375" s="294"/>
      <c r="Y375" s="294"/>
      <c r="Z375" s="294"/>
      <c r="AA375" s="294"/>
      <c r="AB375" s="294"/>
      <c r="AC375" s="294"/>
      <c r="AD375" s="294"/>
      <c r="AE375" s="294"/>
      <c r="AF375" s="294"/>
      <c r="AG375" s="294"/>
      <c r="AH375" s="294"/>
      <c r="AI375" s="294"/>
      <c r="AJ375" s="294"/>
      <c r="AK375" s="294"/>
      <c r="AL375" s="294"/>
      <c r="AM375" s="294"/>
      <c r="AN375" s="294"/>
      <c r="AO375" s="294"/>
      <c r="AP375" s="294"/>
      <c r="AQ375" s="294"/>
      <c r="AR375" s="294"/>
      <c r="AS375" s="294"/>
      <c r="AT375" s="294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5"/>
      <c r="V376" s="295"/>
      <c r="W376" s="295"/>
      <c r="X376" s="294"/>
      <c r="Y376" s="294"/>
      <c r="Z376" s="294"/>
      <c r="AA376" s="294"/>
      <c r="AB376" s="294"/>
      <c r="AC376" s="294"/>
      <c r="AD376" s="294"/>
      <c r="AE376" s="294"/>
      <c r="AF376" s="294"/>
      <c r="AG376" s="294"/>
      <c r="AH376" s="294"/>
      <c r="AI376" s="294"/>
      <c r="AJ376" s="294"/>
      <c r="AK376" s="294"/>
      <c r="AL376" s="294"/>
      <c r="AM376" s="294"/>
      <c r="AN376" s="294"/>
      <c r="AO376" s="294"/>
      <c r="AP376" s="294"/>
      <c r="AQ376" s="294"/>
      <c r="AR376" s="294"/>
      <c r="AS376" s="294"/>
      <c r="AT376" s="294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5"/>
      <c r="V377" s="295"/>
      <c r="W377" s="295"/>
      <c r="X377" s="294"/>
      <c r="Y377" s="294"/>
      <c r="Z377" s="294"/>
      <c r="AA377" s="294"/>
      <c r="AB377" s="294"/>
      <c r="AC377" s="294"/>
      <c r="AD377" s="294"/>
      <c r="AE377" s="294"/>
      <c r="AF377" s="294"/>
      <c r="AG377" s="294"/>
      <c r="AH377" s="294"/>
      <c r="AI377" s="294"/>
      <c r="AJ377" s="294"/>
      <c r="AK377" s="294"/>
      <c r="AL377" s="294"/>
      <c r="AM377" s="294"/>
      <c r="AN377" s="294"/>
      <c r="AO377" s="294"/>
      <c r="AP377" s="294"/>
      <c r="AQ377" s="294"/>
      <c r="AR377" s="294"/>
      <c r="AS377" s="294"/>
      <c r="AT377" s="294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5"/>
      <c r="V378" s="295"/>
      <c r="W378" s="295"/>
      <c r="X378" s="294"/>
      <c r="Y378" s="294"/>
      <c r="Z378" s="294"/>
      <c r="AA378" s="294"/>
      <c r="AB378" s="294"/>
      <c r="AC378" s="294"/>
      <c r="AD378" s="294"/>
      <c r="AE378" s="294"/>
      <c r="AF378" s="294"/>
      <c r="AG378" s="294"/>
      <c r="AH378" s="294"/>
      <c r="AI378" s="294"/>
      <c r="AJ378" s="294"/>
      <c r="AK378" s="294"/>
      <c r="AL378" s="294"/>
      <c r="AM378" s="294"/>
      <c r="AN378" s="294"/>
      <c r="AO378" s="294"/>
      <c r="AP378" s="294"/>
      <c r="AQ378" s="294"/>
      <c r="AR378" s="294"/>
      <c r="AS378" s="294"/>
      <c r="AT378" s="294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5"/>
      <c r="V379" s="295"/>
      <c r="W379" s="295"/>
      <c r="X379" s="294"/>
      <c r="Y379" s="294"/>
      <c r="Z379" s="294"/>
      <c r="AA379" s="294"/>
      <c r="AB379" s="294"/>
      <c r="AC379" s="294"/>
      <c r="AD379" s="294"/>
      <c r="AE379" s="294"/>
      <c r="AF379" s="294"/>
      <c r="AG379" s="294"/>
      <c r="AH379" s="294"/>
      <c r="AI379" s="294"/>
      <c r="AJ379" s="294"/>
      <c r="AK379" s="294"/>
      <c r="AL379" s="294"/>
      <c r="AM379" s="294"/>
      <c r="AN379" s="294"/>
      <c r="AO379" s="294"/>
      <c r="AP379" s="294"/>
      <c r="AQ379" s="294"/>
      <c r="AR379" s="294"/>
      <c r="AS379" s="294"/>
      <c r="AT379" s="294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5"/>
      <c r="V380" s="295"/>
      <c r="W380" s="295"/>
      <c r="X380" s="294"/>
      <c r="Y380" s="294"/>
      <c r="Z380" s="294"/>
      <c r="AA380" s="294"/>
      <c r="AB380" s="294"/>
      <c r="AC380" s="294"/>
      <c r="AD380" s="294"/>
      <c r="AE380" s="294"/>
      <c r="AF380" s="294"/>
      <c r="AG380" s="294"/>
      <c r="AH380" s="294"/>
      <c r="AI380" s="294"/>
      <c r="AJ380" s="294"/>
      <c r="AK380" s="294"/>
      <c r="AL380" s="294"/>
      <c r="AM380" s="294"/>
      <c r="AN380" s="294"/>
      <c r="AO380" s="294"/>
      <c r="AP380" s="294"/>
      <c r="AQ380" s="294"/>
      <c r="AR380" s="294"/>
      <c r="AS380" s="294"/>
      <c r="AT380" s="294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5"/>
      <c r="V381" s="295"/>
      <c r="W381" s="295"/>
      <c r="X381" s="294"/>
      <c r="Y381" s="294"/>
      <c r="Z381" s="294"/>
      <c r="AA381" s="294"/>
      <c r="AB381" s="294"/>
      <c r="AC381" s="294"/>
      <c r="AD381" s="294"/>
      <c r="AE381" s="294"/>
      <c r="AF381" s="294"/>
      <c r="AG381" s="294"/>
      <c r="AH381" s="294"/>
      <c r="AI381" s="294"/>
      <c r="AJ381" s="294"/>
      <c r="AK381" s="294"/>
      <c r="AL381" s="294"/>
      <c r="AM381" s="294"/>
      <c r="AN381" s="294"/>
      <c r="AO381" s="294"/>
      <c r="AP381" s="294"/>
      <c r="AQ381" s="294"/>
      <c r="AR381" s="294"/>
      <c r="AS381" s="294"/>
      <c r="AT381" s="294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5"/>
      <c r="V382" s="295"/>
      <c r="W382" s="295"/>
      <c r="X382" s="294"/>
      <c r="Y382" s="294"/>
      <c r="Z382" s="294"/>
      <c r="AA382" s="294"/>
      <c r="AB382" s="294"/>
      <c r="AC382" s="294"/>
      <c r="AD382" s="294"/>
      <c r="AE382" s="294"/>
      <c r="AF382" s="294"/>
      <c r="AG382" s="294"/>
      <c r="AH382" s="294"/>
      <c r="AI382" s="294"/>
      <c r="AJ382" s="294"/>
      <c r="AK382" s="294"/>
      <c r="AL382" s="294"/>
      <c r="AM382" s="294"/>
      <c r="AN382" s="294"/>
      <c r="AO382" s="294"/>
      <c r="AP382" s="294"/>
      <c r="AQ382" s="294"/>
      <c r="AR382" s="294"/>
      <c r="AS382" s="294"/>
      <c r="AT382" s="294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5"/>
      <c r="V383" s="295"/>
      <c r="W383" s="295"/>
      <c r="X383" s="294"/>
      <c r="Y383" s="294"/>
      <c r="Z383" s="294"/>
      <c r="AA383" s="294"/>
      <c r="AB383" s="294"/>
      <c r="AC383" s="294"/>
      <c r="AD383" s="294"/>
      <c r="AE383" s="294"/>
      <c r="AF383" s="294"/>
      <c r="AG383" s="294"/>
      <c r="AH383" s="294"/>
      <c r="AI383" s="294"/>
      <c r="AJ383" s="294"/>
      <c r="AK383" s="294"/>
      <c r="AL383" s="294"/>
      <c r="AM383" s="294"/>
      <c r="AN383" s="294"/>
      <c r="AO383" s="294"/>
      <c r="AP383" s="294"/>
      <c r="AQ383" s="294"/>
      <c r="AR383" s="294"/>
      <c r="AS383" s="294"/>
      <c r="AT383" s="294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5"/>
      <c r="V384" s="295"/>
      <c r="W384" s="295"/>
      <c r="X384" s="294"/>
      <c r="Y384" s="294"/>
      <c r="Z384" s="294"/>
      <c r="AA384" s="294"/>
      <c r="AB384" s="294"/>
      <c r="AC384" s="294"/>
      <c r="AD384" s="294"/>
      <c r="AE384" s="294"/>
      <c r="AF384" s="294"/>
      <c r="AG384" s="294"/>
      <c r="AH384" s="294"/>
      <c r="AI384" s="294"/>
      <c r="AJ384" s="294"/>
      <c r="AK384" s="294"/>
      <c r="AL384" s="294"/>
      <c r="AM384" s="294"/>
      <c r="AN384" s="294"/>
      <c r="AO384" s="294"/>
      <c r="AP384" s="294"/>
      <c r="AQ384" s="294"/>
      <c r="AR384" s="294"/>
      <c r="AS384" s="294"/>
      <c r="AT384" s="294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5"/>
      <c r="V385" s="295"/>
      <c r="W385" s="295"/>
      <c r="X385" s="294"/>
      <c r="Y385" s="294"/>
      <c r="Z385" s="294"/>
      <c r="AA385" s="294"/>
      <c r="AB385" s="294"/>
      <c r="AC385" s="294"/>
      <c r="AD385" s="294"/>
      <c r="AE385" s="294"/>
      <c r="AF385" s="294"/>
      <c r="AG385" s="294"/>
      <c r="AH385" s="294"/>
      <c r="AI385" s="294"/>
      <c r="AJ385" s="294"/>
      <c r="AK385" s="294"/>
      <c r="AL385" s="294"/>
      <c r="AM385" s="294"/>
      <c r="AN385" s="294"/>
      <c r="AO385" s="294"/>
      <c r="AP385" s="294"/>
      <c r="AQ385" s="294"/>
      <c r="AR385" s="294"/>
      <c r="AS385" s="294"/>
      <c r="AT385" s="294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5"/>
      <c r="V386" s="295"/>
      <c r="W386" s="295"/>
      <c r="X386" s="294"/>
      <c r="Y386" s="294"/>
      <c r="Z386" s="294"/>
      <c r="AA386" s="294"/>
      <c r="AB386" s="294"/>
      <c r="AC386" s="294"/>
      <c r="AD386" s="294"/>
      <c r="AE386" s="294"/>
      <c r="AF386" s="294"/>
      <c r="AG386" s="294"/>
      <c r="AH386" s="294"/>
      <c r="AI386" s="294"/>
      <c r="AJ386" s="294"/>
      <c r="AK386" s="294"/>
      <c r="AL386" s="294"/>
      <c r="AM386" s="294"/>
      <c r="AN386" s="294"/>
      <c r="AO386" s="294"/>
      <c r="AP386" s="294"/>
      <c r="AQ386" s="294"/>
      <c r="AR386" s="294"/>
      <c r="AS386" s="294"/>
      <c r="AT386" s="294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5"/>
      <c r="V387" s="295"/>
      <c r="W387" s="295"/>
      <c r="X387" s="294"/>
      <c r="Y387" s="294"/>
      <c r="Z387" s="294"/>
      <c r="AA387" s="294"/>
      <c r="AB387" s="294"/>
      <c r="AC387" s="294"/>
      <c r="AD387" s="294"/>
      <c r="AE387" s="294"/>
      <c r="AF387" s="294"/>
      <c r="AG387" s="294"/>
      <c r="AH387" s="294"/>
      <c r="AI387" s="294"/>
      <c r="AJ387" s="294"/>
      <c r="AK387" s="294"/>
      <c r="AL387" s="294"/>
      <c r="AM387" s="294"/>
      <c r="AN387" s="294"/>
      <c r="AO387" s="294"/>
      <c r="AP387" s="294"/>
      <c r="AQ387" s="294"/>
      <c r="AR387" s="294"/>
      <c r="AS387" s="294"/>
      <c r="AT387" s="294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5"/>
      <c r="V388" s="295"/>
      <c r="W388" s="295"/>
      <c r="X388" s="294"/>
      <c r="Y388" s="294"/>
      <c r="Z388" s="294"/>
      <c r="AA388" s="294"/>
      <c r="AB388" s="294"/>
      <c r="AC388" s="294"/>
      <c r="AD388" s="294"/>
      <c r="AE388" s="294"/>
      <c r="AF388" s="294"/>
      <c r="AG388" s="294"/>
      <c r="AH388" s="294"/>
      <c r="AI388" s="294"/>
      <c r="AJ388" s="294"/>
      <c r="AK388" s="294"/>
      <c r="AL388" s="294"/>
      <c r="AM388" s="294"/>
      <c r="AN388" s="294"/>
      <c r="AO388" s="294"/>
      <c r="AP388" s="294"/>
      <c r="AQ388" s="294"/>
      <c r="AR388" s="294"/>
      <c r="AS388" s="294"/>
      <c r="AT388" s="294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5"/>
      <c r="V389" s="295"/>
      <c r="W389" s="295"/>
      <c r="X389" s="294"/>
      <c r="Y389" s="294"/>
      <c r="Z389" s="294"/>
      <c r="AA389" s="294"/>
      <c r="AB389" s="294"/>
      <c r="AC389" s="294"/>
      <c r="AD389" s="294"/>
      <c r="AE389" s="294"/>
      <c r="AF389" s="294"/>
      <c r="AG389" s="294"/>
      <c r="AH389" s="294"/>
      <c r="AI389" s="294"/>
      <c r="AJ389" s="294"/>
      <c r="AK389" s="294"/>
      <c r="AL389" s="294"/>
      <c r="AM389" s="294"/>
      <c r="AN389" s="294"/>
      <c r="AO389" s="294"/>
      <c r="AP389" s="294"/>
      <c r="AQ389" s="294"/>
      <c r="AR389" s="294"/>
      <c r="AS389" s="294"/>
      <c r="AT389" s="294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5"/>
      <c r="V390" s="295"/>
      <c r="W390" s="295"/>
      <c r="X390" s="294"/>
      <c r="Y390" s="294"/>
      <c r="Z390" s="294"/>
      <c r="AA390" s="294"/>
      <c r="AB390" s="294"/>
      <c r="AC390" s="294"/>
      <c r="AD390" s="294"/>
      <c r="AE390" s="294"/>
      <c r="AF390" s="294"/>
      <c r="AG390" s="294"/>
      <c r="AH390" s="294"/>
      <c r="AI390" s="294"/>
      <c r="AJ390" s="294"/>
      <c r="AK390" s="294"/>
      <c r="AL390" s="294"/>
      <c r="AM390" s="294"/>
      <c r="AN390" s="294"/>
      <c r="AO390" s="294"/>
      <c r="AP390" s="294"/>
      <c r="AQ390" s="294"/>
      <c r="AR390" s="294"/>
      <c r="AS390" s="294"/>
      <c r="AT390" s="294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5"/>
      <c r="V391" s="295"/>
      <c r="W391" s="295"/>
      <c r="X391" s="294"/>
      <c r="Y391" s="294"/>
      <c r="Z391" s="294"/>
      <c r="AA391" s="294"/>
      <c r="AB391" s="294"/>
      <c r="AC391" s="294"/>
      <c r="AD391" s="294"/>
      <c r="AE391" s="294"/>
      <c r="AF391" s="294"/>
      <c r="AG391" s="294"/>
      <c r="AH391" s="294"/>
      <c r="AI391" s="294"/>
      <c r="AJ391" s="294"/>
      <c r="AK391" s="294"/>
      <c r="AL391" s="294"/>
      <c r="AM391" s="294"/>
      <c r="AN391" s="294"/>
      <c r="AO391" s="294"/>
      <c r="AP391" s="294"/>
      <c r="AQ391" s="294"/>
      <c r="AR391" s="294"/>
      <c r="AS391" s="294"/>
      <c r="AT391" s="294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5"/>
      <c r="V392" s="295"/>
      <c r="W392" s="295"/>
      <c r="X392" s="294"/>
      <c r="Y392" s="294"/>
      <c r="Z392" s="294"/>
      <c r="AA392" s="294"/>
      <c r="AB392" s="294"/>
      <c r="AC392" s="294"/>
      <c r="AD392" s="294"/>
      <c r="AE392" s="294"/>
      <c r="AF392" s="294"/>
      <c r="AG392" s="294"/>
      <c r="AH392" s="294"/>
      <c r="AI392" s="294"/>
      <c r="AJ392" s="294"/>
      <c r="AK392" s="294"/>
      <c r="AL392" s="294"/>
      <c r="AM392" s="294"/>
      <c r="AN392" s="294"/>
      <c r="AO392" s="294"/>
      <c r="AP392" s="294"/>
      <c r="AQ392" s="294"/>
      <c r="AR392" s="294"/>
      <c r="AS392" s="294"/>
      <c r="AT392" s="294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5"/>
      <c r="V393" s="295"/>
      <c r="W393" s="295"/>
      <c r="X393" s="294"/>
      <c r="Y393" s="294"/>
      <c r="Z393" s="294"/>
      <c r="AA393" s="294"/>
      <c r="AB393" s="294"/>
      <c r="AC393" s="294"/>
      <c r="AD393" s="294"/>
      <c r="AE393" s="294"/>
      <c r="AF393" s="294"/>
      <c r="AG393" s="294"/>
      <c r="AH393" s="294"/>
      <c r="AI393" s="294"/>
      <c r="AJ393" s="294"/>
      <c r="AK393" s="294"/>
      <c r="AL393" s="294"/>
      <c r="AM393" s="294"/>
      <c r="AN393" s="294"/>
      <c r="AO393" s="294"/>
      <c r="AP393" s="294"/>
      <c r="AQ393" s="294"/>
      <c r="AR393" s="294"/>
      <c r="AS393" s="294"/>
      <c r="AT393" s="294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5"/>
      <c r="V394" s="295"/>
      <c r="W394" s="295"/>
      <c r="X394" s="294"/>
      <c r="Y394" s="294"/>
      <c r="Z394" s="294"/>
      <c r="AA394" s="294"/>
      <c r="AB394" s="294"/>
      <c r="AC394" s="294"/>
      <c r="AD394" s="294"/>
      <c r="AE394" s="294"/>
      <c r="AF394" s="294"/>
      <c r="AG394" s="294"/>
      <c r="AH394" s="294"/>
      <c r="AI394" s="294"/>
      <c r="AJ394" s="294"/>
      <c r="AK394" s="294"/>
      <c r="AL394" s="294"/>
      <c r="AM394" s="294"/>
      <c r="AN394" s="294"/>
      <c r="AO394" s="294"/>
      <c r="AP394" s="294"/>
      <c r="AQ394" s="294"/>
      <c r="AR394" s="294"/>
      <c r="AS394" s="294"/>
      <c r="AT394" s="294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5"/>
      <c r="V395" s="295"/>
      <c r="W395" s="295"/>
      <c r="X395" s="294"/>
      <c r="Y395" s="294"/>
      <c r="Z395" s="294"/>
      <c r="AA395" s="294"/>
      <c r="AB395" s="294"/>
      <c r="AC395" s="294"/>
      <c r="AD395" s="294"/>
      <c r="AE395" s="294"/>
      <c r="AF395" s="294"/>
      <c r="AG395" s="294"/>
      <c r="AH395" s="294"/>
      <c r="AI395" s="294"/>
      <c r="AJ395" s="294"/>
      <c r="AK395" s="294"/>
      <c r="AL395" s="294"/>
      <c r="AM395" s="294"/>
      <c r="AN395" s="294"/>
      <c r="AO395" s="294"/>
      <c r="AP395" s="294"/>
      <c r="AQ395" s="294"/>
      <c r="AR395" s="294"/>
      <c r="AS395" s="294"/>
      <c r="AT395" s="294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5"/>
      <c r="V396" s="295"/>
      <c r="W396" s="295"/>
      <c r="X396" s="294"/>
      <c r="Y396" s="294"/>
      <c r="Z396" s="294"/>
      <c r="AA396" s="294"/>
      <c r="AB396" s="294"/>
      <c r="AC396" s="294"/>
      <c r="AD396" s="294"/>
      <c r="AE396" s="294"/>
      <c r="AF396" s="294"/>
      <c r="AG396" s="294"/>
      <c r="AH396" s="294"/>
      <c r="AI396" s="294"/>
      <c r="AJ396" s="294"/>
      <c r="AK396" s="294"/>
      <c r="AL396" s="294"/>
      <c r="AM396" s="294"/>
      <c r="AN396" s="294"/>
      <c r="AO396" s="294"/>
      <c r="AP396" s="294"/>
      <c r="AQ396" s="294"/>
      <c r="AR396" s="294"/>
      <c r="AS396" s="294"/>
      <c r="AT396" s="294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5"/>
      <c r="V397" s="295"/>
      <c r="W397" s="295"/>
      <c r="X397" s="294"/>
      <c r="Y397" s="294"/>
      <c r="Z397" s="294"/>
      <c r="AA397" s="294"/>
      <c r="AB397" s="294"/>
      <c r="AC397" s="294"/>
      <c r="AD397" s="294"/>
      <c r="AE397" s="294"/>
      <c r="AF397" s="294"/>
      <c r="AG397" s="294"/>
      <c r="AH397" s="294"/>
      <c r="AI397" s="294"/>
      <c r="AJ397" s="294"/>
      <c r="AK397" s="294"/>
      <c r="AL397" s="294"/>
      <c r="AM397" s="294"/>
      <c r="AN397" s="294"/>
      <c r="AO397" s="294"/>
      <c r="AP397" s="294"/>
      <c r="AQ397" s="294"/>
      <c r="AR397" s="294"/>
      <c r="AS397" s="294"/>
      <c r="AT397" s="294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5"/>
      <c r="V398" s="295"/>
      <c r="W398" s="295"/>
      <c r="X398" s="294"/>
      <c r="Y398" s="294"/>
      <c r="Z398" s="294"/>
      <c r="AA398" s="294"/>
      <c r="AB398" s="294"/>
      <c r="AC398" s="294"/>
      <c r="AD398" s="294"/>
      <c r="AE398" s="294"/>
      <c r="AF398" s="294"/>
      <c r="AG398" s="294"/>
      <c r="AH398" s="294"/>
      <c r="AI398" s="294"/>
      <c r="AJ398" s="294"/>
      <c r="AK398" s="294"/>
      <c r="AL398" s="294"/>
      <c r="AM398" s="294"/>
      <c r="AN398" s="294"/>
      <c r="AO398" s="294"/>
      <c r="AP398" s="294"/>
      <c r="AQ398" s="294"/>
      <c r="AR398" s="294"/>
      <c r="AS398" s="294"/>
      <c r="AT398" s="294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5"/>
      <c r="V399" s="295"/>
      <c r="W399" s="295"/>
      <c r="X399" s="294"/>
      <c r="Y399" s="294"/>
      <c r="Z399" s="294"/>
      <c r="AA399" s="294"/>
      <c r="AB399" s="294"/>
      <c r="AC399" s="294"/>
      <c r="AD399" s="294"/>
      <c r="AE399" s="294"/>
      <c r="AF399" s="294"/>
      <c r="AG399" s="294"/>
      <c r="AH399" s="294"/>
      <c r="AI399" s="294"/>
      <c r="AJ399" s="294"/>
      <c r="AK399" s="294"/>
      <c r="AL399" s="294"/>
      <c r="AM399" s="294"/>
      <c r="AN399" s="294"/>
      <c r="AO399" s="294"/>
      <c r="AP399" s="294"/>
      <c r="AQ399" s="294"/>
      <c r="AR399" s="294"/>
      <c r="AS399" s="294"/>
      <c r="AT399" s="294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5"/>
      <c r="V400" s="295"/>
      <c r="W400" s="295"/>
      <c r="X400" s="294"/>
      <c r="Y400" s="294"/>
      <c r="Z400" s="294"/>
      <c r="AA400" s="294"/>
      <c r="AB400" s="294"/>
      <c r="AC400" s="294"/>
      <c r="AD400" s="294"/>
      <c r="AE400" s="294"/>
      <c r="AF400" s="294"/>
      <c r="AG400" s="294"/>
      <c r="AH400" s="294"/>
      <c r="AI400" s="294"/>
      <c r="AJ400" s="294"/>
      <c r="AK400" s="294"/>
      <c r="AL400" s="294"/>
      <c r="AM400" s="294"/>
      <c r="AN400" s="294"/>
      <c r="AO400" s="294"/>
      <c r="AP400" s="294"/>
      <c r="AQ400" s="294"/>
      <c r="AR400" s="294"/>
      <c r="AS400" s="294"/>
      <c r="AT400" s="294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5"/>
      <c r="V401" s="295"/>
      <c r="W401" s="295"/>
      <c r="X401" s="294"/>
      <c r="Y401" s="294"/>
      <c r="Z401" s="294"/>
      <c r="AA401" s="294"/>
      <c r="AB401" s="294"/>
      <c r="AC401" s="294"/>
      <c r="AD401" s="294"/>
      <c r="AE401" s="294"/>
      <c r="AF401" s="294"/>
      <c r="AG401" s="294"/>
      <c r="AH401" s="294"/>
      <c r="AI401" s="294"/>
      <c r="AJ401" s="294"/>
      <c r="AK401" s="294"/>
      <c r="AL401" s="294"/>
      <c r="AM401" s="294"/>
      <c r="AN401" s="294"/>
      <c r="AO401" s="294"/>
      <c r="AP401" s="294"/>
      <c r="AQ401" s="294"/>
      <c r="AR401" s="294"/>
      <c r="AS401" s="294"/>
      <c r="AT401" s="294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5"/>
      <c r="V402" s="295"/>
      <c r="W402" s="295"/>
      <c r="X402" s="294"/>
      <c r="Y402" s="294"/>
      <c r="Z402" s="294"/>
      <c r="AA402" s="294"/>
      <c r="AB402" s="294"/>
      <c r="AC402" s="294"/>
      <c r="AD402" s="294"/>
      <c r="AE402" s="294"/>
      <c r="AF402" s="294"/>
      <c r="AG402" s="294"/>
      <c r="AH402" s="294"/>
      <c r="AI402" s="294"/>
      <c r="AJ402" s="294"/>
      <c r="AK402" s="294"/>
      <c r="AL402" s="294"/>
      <c r="AM402" s="294"/>
      <c r="AN402" s="294"/>
      <c r="AO402" s="294"/>
      <c r="AP402" s="294"/>
      <c r="AQ402" s="294"/>
      <c r="AR402" s="294"/>
      <c r="AS402" s="294"/>
      <c r="AT402" s="294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5"/>
      <c r="V403" s="295"/>
      <c r="W403" s="295"/>
      <c r="X403" s="294"/>
      <c r="Y403" s="294"/>
      <c r="Z403" s="294"/>
      <c r="AA403" s="294"/>
      <c r="AB403" s="294"/>
      <c r="AC403" s="294"/>
      <c r="AD403" s="294"/>
      <c r="AE403" s="294"/>
      <c r="AF403" s="294"/>
      <c r="AG403" s="294"/>
      <c r="AH403" s="294"/>
      <c r="AI403" s="294"/>
      <c r="AJ403" s="294"/>
      <c r="AK403" s="294"/>
      <c r="AL403" s="294"/>
      <c r="AM403" s="294"/>
      <c r="AN403" s="294"/>
      <c r="AO403" s="294"/>
      <c r="AP403" s="294"/>
      <c r="AQ403" s="294"/>
      <c r="AR403" s="294"/>
      <c r="AS403" s="294"/>
      <c r="AT403" s="294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5"/>
      <c r="V404" s="295"/>
      <c r="W404" s="295"/>
      <c r="X404" s="294"/>
      <c r="Y404" s="294"/>
      <c r="Z404" s="294"/>
      <c r="AA404" s="294"/>
      <c r="AB404" s="294"/>
      <c r="AC404" s="294"/>
      <c r="AD404" s="294"/>
      <c r="AE404" s="294"/>
      <c r="AF404" s="294"/>
      <c r="AG404" s="294"/>
      <c r="AH404" s="294"/>
      <c r="AI404" s="294"/>
      <c r="AJ404" s="294"/>
      <c r="AK404" s="294"/>
      <c r="AL404" s="294"/>
      <c r="AM404" s="294"/>
      <c r="AN404" s="294"/>
      <c r="AO404" s="294"/>
      <c r="AP404" s="294"/>
      <c r="AQ404" s="294"/>
      <c r="AR404" s="294"/>
      <c r="AS404" s="294"/>
      <c r="AT404" s="294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5"/>
      <c r="V405" s="295"/>
      <c r="W405" s="295"/>
      <c r="X405" s="294"/>
      <c r="Y405" s="294"/>
      <c r="Z405" s="294"/>
      <c r="AA405" s="294"/>
      <c r="AB405" s="294"/>
      <c r="AC405" s="294"/>
      <c r="AD405" s="294"/>
      <c r="AE405" s="294"/>
      <c r="AF405" s="294"/>
      <c r="AG405" s="294"/>
      <c r="AH405" s="294"/>
      <c r="AI405" s="294"/>
      <c r="AJ405" s="294"/>
      <c r="AK405" s="294"/>
      <c r="AL405" s="294"/>
      <c r="AM405" s="294"/>
      <c r="AN405" s="294"/>
      <c r="AO405" s="294"/>
      <c r="AP405" s="294"/>
      <c r="AQ405" s="294"/>
      <c r="AR405" s="294"/>
      <c r="AS405" s="294"/>
      <c r="AT405" s="294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5"/>
      <c r="V406" s="295"/>
      <c r="W406" s="295"/>
      <c r="X406" s="294"/>
      <c r="Y406" s="294"/>
      <c r="Z406" s="294"/>
      <c r="AA406" s="294"/>
      <c r="AB406" s="294"/>
      <c r="AC406" s="294"/>
      <c r="AD406" s="294"/>
      <c r="AE406" s="294"/>
      <c r="AF406" s="294"/>
      <c r="AG406" s="294"/>
      <c r="AH406" s="294"/>
      <c r="AI406" s="294"/>
      <c r="AJ406" s="294"/>
      <c r="AK406" s="294"/>
      <c r="AL406" s="294"/>
      <c r="AM406" s="294"/>
      <c r="AN406" s="294"/>
      <c r="AO406" s="294"/>
      <c r="AP406" s="294"/>
      <c r="AQ406" s="294"/>
      <c r="AR406" s="294"/>
      <c r="AS406" s="294"/>
      <c r="AT406" s="294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5"/>
      <c r="V407" s="295"/>
      <c r="W407" s="295"/>
      <c r="X407" s="294"/>
      <c r="Y407" s="294"/>
      <c r="Z407" s="294"/>
      <c r="AA407" s="294"/>
      <c r="AB407" s="294"/>
      <c r="AC407" s="294"/>
      <c r="AD407" s="294"/>
      <c r="AE407" s="294"/>
      <c r="AF407" s="294"/>
      <c r="AG407" s="294"/>
      <c r="AH407" s="294"/>
      <c r="AI407" s="294"/>
      <c r="AJ407" s="294"/>
      <c r="AK407" s="294"/>
      <c r="AL407" s="294"/>
      <c r="AM407" s="294"/>
      <c r="AN407" s="294"/>
      <c r="AO407" s="294"/>
      <c r="AP407" s="294"/>
      <c r="AQ407" s="294"/>
      <c r="AR407" s="294"/>
      <c r="AS407" s="294"/>
      <c r="AT407" s="294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5"/>
      <c r="V408" s="295"/>
      <c r="W408" s="295"/>
      <c r="X408" s="294"/>
      <c r="Y408" s="294"/>
      <c r="Z408" s="294"/>
      <c r="AA408" s="294"/>
      <c r="AB408" s="294"/>
      <c r="AC408" s="294"/>
      <c r="AD408" s="294"/>
      <c r="AE408" s="294"/>
      <c r="AF408" s="294"/>
      <c r="AG408" s="294"/>
      <c r="AH408" s="294"/>
      <c r="AI408" s="294"/>
      <c r="AJ408" s="294"/>
      <c r="AK408" s="294"/>
      <c r="AL408" s="294"/>
      <c r="AM408" s="294"/>
      <c r="AN408" s="294"/>
      <c r="AO408" s="294"/>
      <c r="AP408" s="294"/>
      <c r="AQ408" s="294"/>
      <c r="AR408" s="294"/>
      <c r="AS408" s="294"/>
      <c r="AT408" s="294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5"/>
      <c r="V409" s="295"/>
      <c r="W409" s="295"/>
      <c r="X409" s="294"/>
      <c r="Y409" s="294"/>
      <c r="Z409" s="294"/>
      <c r="AA409" s="294"/>
      <c r="AB409" s="294"/>
      <c r="AC409" s="294"/>
      <c r="AD409" s="294"/>
      <c r="AE409" s="294"/>
      <c r="AF409" s="294"/>
      <c r="AG409" s="294"/>
      <c r="AH409" s="294"/>
      <c r="AI409" s="294"/>
      <c r="AJ409" s="294"/>
      <c r="AK409" s="294"/>
      <c r="AL409" s="294"/>
      <c r="AM409" s="294"/>
      <c r="AN409" s="294"/>
      <c r="AO409" s="294"/>
      <c r="AP409" s="294"/>
      <c r="AQ409" s="294"/>
      <c r="AR409" s="294"/>
      <c r="AS409" s="294"/>
      <c r="AT409" s="294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5"/>
      <c r="V410" s="295"/>
      <c r="W410" s="295"/>
      <c r="X410" s="294"/>
      <c r="Y410" s="294"/>
      <c r="Z410" s="294"/>
      <c r="AA410" s="294"/>
      <c r="AB410" s="294"/>
      <c r="AC410" s="294"/>
      <c r="AD410" s="294"/>
      <c r="AE410" s="294"/>
      <c r="AF410" s="294"/>
      <c r="AG410" s="294"/>
      <c r="AH410" s="294"/>
      <c r="AI410" s="294"/>
      <c r="AJ410" s="294"/>
      <c r="AK410" s="294"/>
      <c r="AL410" s="294"/>
      <c r="AM410" s="294"/>
      <c r="AN410" s="294"/>
      <c r="AO410" s="294"/>
      <c r="AP410" s="294"/>
      <c r="AQ410" s="294"/>
      <c r="AR410" s="294"/>
      <c r="AS410" s="294"/>
      <c r="AT410" s="294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5"/>
      <c r="V411" s="295"/>
      <c r="W411" s="295"/>
      <c r="X411" s="294"/>
      <c r="Y411" s="294"/>
      <c r="Z411" s="294"/>
      <c r="AA411" s="294"/>
      <c r="AB411" s="294"/>
      <c r="AC411" s="294"/>
      <c r="AD411" s="294"/>
      <c r="AE411" s="294"/>
      <c r="AF411" s="294"/>
      <c r="AG411" s="294"/>
      <c r="AH411" s="294"/>
      <c r="AI411" s="294"/>
      <c r="AJ411" s="294"/>
      <c r="AK411" s="294"/>
      <c r="AL411" s="294"/>
      <c r="AM411" s="294"/>
      <c r="AN411" s="294"/>
      <c r="AO411" s="294"/>
      <c r="AP411" s="294"/>
      <c r="AQ411" s="294"/>
      <c r="AR411" s="294"/>
      <c r="AS411" s="294"/>
      <c r="AT411" s="294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5"/>
      <c r="V412" s="295"/>
      <c r="W412" s="295"/>
      <c r="X412" s="294"/>
      <c r="Y412" s="294"/>
      <c r="Z412" s="294"/>
      <c r="AA412" s="294"/>
      <c r="AB412" s="294"/>
      <c r="AC412" s="294"/>
      <c r="AD412" s="294"/>
      <c r="AE412" s="294"/>
      <c r="AF412" s="294"/>
      <c r="AG412" s="294"/>
      <c r="AH412" s="294"/>
      <c r="AI412" s="294"/>
      <c r="AJ412" s="294"/>
      <c r="AK412" s="294"/>
      <c r="AL412" s="294"/>
      <c r="AM412" s="294"/>
      <c r="AN412" s="294"/>
      <c r="AO412" s="294"/>
      <c r="AP412" s="294"/>
      <c r="AQ412" s="294"/>
      <c r="AR412" s="294"/>
      <c r="AS412" s="294"/>
      <c r="AT412" s="294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5"/>
      <c r="V413" s="295"/>
      <c r="W413" s="295"/>
      <c r="X413" s="294"/>
      <c r="Y413" s="294"/>
      <c r="Z413" s="294"/>
      <c r="AA413" s="294"/>
      <c r="AB413" s="294"/>
      <c r="AC413" s="294"/>
      <c r="AD413" s="294"/>
      <c r="AE413" s="294"/>
      <c r="AF413" s="294"/>
      <c r="AG413" s="294"/>
      <c r="AH413" s="294"/>
      <c r="AI413" s="294"/>
      <c r="AJ413" s="294"/>
      <c r="AK413" s="294"/>
      <c r="AL413" s="294"/>
      <c r="AM413" s="294"/>
      <c r="AN413" s="294"/>
      <c r="AO413" s="294"/>
      <c r="AP413" s="294"/>
      <c r="AQ413" s="294"/>
      <c r="AR413" s="294"/>
      <c r="AS413" s="294"/>
      <c r="AT413" s="294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5"/>
      <c r="V414" s="295"/>
      <c r="W414" s="295"/>
      <c r="X414" s="294"/>
      <c r="Y414" s="294"/>
      <c r="Z414" s="294"/>
      <c r="AA414" s="294"/>
      <c r="AB414" s="294"/>
      <c r="AC414" s="294"/>
      <c r="AD414" s="294"/>
      <c r="AE414" s="294"/>
      <c r="AF414" s="294"/>
      <c r="AG414" s="294"/>
      <c r="AH414" s="294"/>
      <c r="AI414" s="294"/>
      <c r="AJ414" s="294"/>
      <c r="AK414" s="294"/>
      <c r="AL414" s="294"/>
      <c r="AM414" s="294"/>
      <c r="AN414" s="294"/>
      <c r="AO414" s="294"/>
      <c r="AP414" s="294"/>
      <c r="AQ414" s="294"/>
      <c r="AR414" s="294"/>
      <c r="AS414" s="294"/>
      <c r="AT414" s="294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5"/>
      <c r="V415" s="295"/>
      <c r="W415" s="295"/>
      <c r="X415" s="294"/>
      <c r="Y415" s="294"/>
      <c r="Z415" s="294"/>
      <c r="AA415" s="294"/>
      <c r="AB415" s="294"/>
      <c r="AC415" s="294"/>
      <c r="AD415" s="294"/>
      <c r="AE415" s="294"/>
      <c r="AF415" s="294"/>
      <c r="AG415" s="294"/>
      <c r="AH415" s="294"/>
      <c r="AI415" s="294"/>
      <c r="AJ415" s="294"/>
      <c r="AK415" s="294"/>
      <c r="AL415" s="294"/>
      <c r="AM415" s="294"/>
      <c r="AN415" s="294"/>
      <c r="AO415" s="294"/>
      <c r="AP415" s="294"/>
      <c r="AQ415" s="294"/>
      <c r="AR415" s="294"/>
      <c r="AS415" s="294"/>
      <c r="AT415" s="294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5"/>
      <c r="V416" s="295"/>
      <c r="W416" s="295"/>
      <c r="X416" s="294"/>
      <c r="Y416" s="294"/>
      <c r="Z416" s="294"/>
      <c r="AA416" s="294"/>
      <c r="AB416" s="294"/>
      <c r="AC416" s="294"/>
      <c r="AD416" s="294"/>
      <c r="AE416" s="294"/>
      <c r="AF416" s="294"/>
      <c r="AG416" s="294"/>
      <c r="AH416" s="294"/>
      <c r="AI416" s="294"/>
      <c r="AJ416" s="294"/>
      <c r="AK416" s="294"/>
      <c r="AL416" s="294"/>
      <c r="AM416" s="294"/>
      <c r="AN416" s="294"/>
      <c r="AO416" s="294"/>
      <c r="AP416" s="294"/>
      <c r="AQ416" s="294"/>
      <c r="AR416" s="294"/>
      <c r="AS416" s="294"/>
      <c r="AT416" s="294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5"/>
      <c r="V417" s="295"/>
      <c r="W417" s="295"/>
      <c r="X417" s="294"/>
      <c r="Y417" s="294"/>
      <c r="Z417" s="294"/>
      <c r="AA417" s="294"/>
      <c r="AB417" s="294"/>
      <c r="AC417" s="294"/>
      <c r="AD417" s="294"/>
      <c r="AE417" s="294"/>
      <c r="AF417" s="294"/>
      <c r="AG417" s="294"/>
      <c r="AH417" s="294"/>
      <c r="AI417" s="294"/>
      <c r="AJ417" s="294"/>
      <c r="AK417" s="294"/>
      <c r="AL417" s="294"/>
      <c r="AM417" s="294"/>
      <c r="AN417" s="294"/>
      <c r="AO417" s="294"/>
      <c r="AP417" s="294"/>
      <c r="AQ417" s="294"/>
      <c r="AR417" s="294"/>
      <c r="AS417" s="294"/>
      <c r="AT417" s="294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5"/>
      <c r="V418" s="295"/>
      <c r="W418" s="295"/>
      <c r="X418" s="294"/>
      <c r="Y418" s="294"/>
      <c r="Z418" s="294"/>
      <c r="AA418" s="294"/>
      <c r="AB418" s="294"/>
      <c r="AC418" s="294"/>
      <c r="AD418" s="294"/>
      <c r="AE418" s="294"/>
      <c r="AF418" s="294"/>
      <c r="AG418" s="294"/>
      <c r="AH418" s="294"/>
      <c r="AI418" s="294"/>
      <c r="AJ418" s="294"/>
      <c r="AK418" s="294"/>
      <c r="AL418" s="294"/>
      <c r="AM418" s="294"/>
      <c r="AN418" s="294"/>
      <c r="AO418" s="294"/>
      <c r="AP418" s="294"/>
      <c r="AQ418" s="294"/>
      <c r="AR418" s="294"/>
      <c r="AS418" s="294"/>
      <c r="AT418" s="294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5"/>
      <c r="V419" s="295"/>
      <c r="W419" s="295"/>
      <c r="X419" s="294"/>
      <c r="Y419" s="294"/>
      <c r="Z419" s="294"/>
      <c r="AA419" s="294"/>
      <c r="AB419" s="294"/>
      <c r="AC419" s="294"/>
      <c r="AD419" s="294"/>
      <c r="AE419" s="294"/>
      <c r="AF419" s="294"/>
      <c r="AG419" s="294"/>
      <c r="AH419" s="294"/>
      <c r="AI419" s="294"/>
      <c r="AJ419" s="294"/>
      <c r="AK419" s="294"/>
      <c r="AL419" s="294"/>
      <c r="AM419" s="294"/>
      <c r="AN419" s="294"/>
      <c r="AO419" s="294"/>
      <c r="AP419" s="294"/>
      <c r="AQ419" s="294"/>
      <c r="AR419" s="294"/>
      <c r="AS419" s="294"/>
      <c r="AT419" s="294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5"/>
      <c r="V420" s="295"/>
      <c r="W420" s="295"/>
      <c r="X420" s="294"/>
      <c r="Y420" s="294"/>
      <c r="Z420" s="294"/>
      <c r="AA420" s="294"/>
      <c r="AB420" s="294"/>
      <c r="AC420" s="294"/>
      <c r="AD420" s="294"/>
      <c r="AE420" s="294"/>
      <c r="AF420" s="294"/>
      <c r="AG420" s="294"/>
      <c r="AH420" s="294"/>
      <c r="AI420" s="294"/>
      <c r="AJ420" s="294"/>
      <c r="AK420" s="294"/>
      <c r="AL420" s="294"/>
      <c r="AM420" s="294"/>
      <c r="AN420" s="294"/>
      <c r="AO420" s="294"/>
      <c r="AP420" s="294"/>
      <c r="AQ420" s="294"/>
      <c r="AR420" s="294"/>
      <c r="AS420" s="294"/>
      <c r="AT420" s="294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5"/>
      <c r="V421" s="295"/>
      <c r="W421" s="295"/>
      <c r="X421" s="294"/>
      <c r="Y421" s="294"/>
      <c r="Z421" s="294"/>
      <c r="AA421" s="294"/>
      <c r="AB421" s="294"/>
      <c r="AC421" s="294"/>
      <c r="AD421" s="294"/>
      <c r="AE421" s="294"/>
      <c r="AF421" s="294"/>
      <c r="AG421" s="294"/>
      <c r="AH421" s="294"/>
      <c r="AI421" s="294"/>
      <c r="AJ421" s="294"/>
      <c r="AK421" s="294"/>
      <c r="AL421" s="294"/>
      <c r="AM421" s="294"/>
      <c r="AN421" s="294"/>
      <c r="AO421" s="294"/>
      <c r="AP421" s="294"/>
      <c r="AQ421" s="294"/>
      <c r="AR421" s="294"/>
      <c r="AS421" s="294"/>
      <c r="AT421" s="294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5"/>
      <c r="V422" s="295"/>
      <c r="W422" s="295"/>
      <c r="X422" s="294"/>
      <c r="Y422" s="294"/>
      <c r="Z422" s="294"/>
      <c r="AA422" s="294"/>
      <c r="AB422" s="294"/>
      <c r="AC422" s="294"/>
      <c r="AD422" s="294"/>
      <c r="AE422" s="294"/>
      <c r="AF422" s="294"/>
      <c r="AG422" s="294"/>
      <c r="AH422" s="294"/>
      <c r="AI422" s="294"/>
      <c r="AJ422" s="294"/>
      <c r="AK422" s="294"/>
      <c r="AL422" s="294"/>
      <c r="AM422" s="294"/>
      <c r="AN422" s="294"/>
      <c r="AO422" s="294"/>
      <c r="AP422" s="294"/>
      <c r="AQ422" s="294"/>
      <c r="AR422" s="294"/>
      <c r="AS422" s="294"/>
      <c r="AT422" s="294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5"/>
      <c r="V423" s="295"/>
      <c r="W423" s="295"/>
      <c r="X423" s="294"/>
      <c r="Y423" s="294"/>
      <c r="Z423" s="294"/>
      <c r="AA423" s="294"/>
      <c r="AB423" s="294"/>
      <c r="AC423" s="294"/>
      <c r="AD423" s="294"/>
      <c r="AE423" s="294"/>
      <c r="AF423" s="294"/>
      <c r="AG423" s="294"/>
      <c r="AH423" s="294"/>
      <c r="AI423" s="294"/>
      <c r="AJ423" s="294"/>
      <c r="AK423" s="294"/>
      <c r="AL423" s="294"/>
      <c r="AM423" s="294"/>
      <c r="AN423" s="294"/>
      <c r="AO423" s="294"/>
      <c r="AP423" s="294"/>
      <c r="AQ423" s="294"/>
      <c r="AR423" s="294"/>
      <c r="AS423" s="294"/>
      <c r="AT423" s="294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5"/>
      <c r="V424" s="295"/>
      <c r="W424" s="295"/>
      <c r="X424" s="294"/>
      <c r="Y424" s="294"/>
      <c r="Z424" s="294"/>
      <c r="AA424" s="294"/>
      <c r="AB424" s="294"/>
      <c r="AC424" s="294"/>
      <c r="AD424" s="294"/>
      <c r="AE424" s="294"/>
      <c r="AF424" s="294"/>
      <c r="AG424" s="294"/>
      <c r="AH424" s="294"/>
      <c r="AI424" s="294"/>
      <c r="AJ424" s="294"/>
      <c r="AK424" s="294"/>
      <c r="AL424" s="294"/>
      <c r="AM424" s="294"/>
      <c r="AN424" s="294"/>
      <c r="AO424" s="294"/>
      <c r="AP424" s="294"/>
      <c r="AQ424" s="294"/>
      <c r="AR424" s="294"/>
      <c r="AS424" s="294"/>
      <c r="AT424" s="294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5"/>
      <c r="V425" s="295"/>
      <c r="W425" s="295"/>
      <c r="X425" s="294"/>
      <c r="Y425" s="294"/>
      <c r="Z425" s="294"/>
      <c r="AA425" s="294"/>
      <c r="AB425" s="294"/>
      <c r="AC425" s="294"/>
      <c r="AD425" s="294"/>
      <c r="AE425" s="294"/>
      <c r="AF425" s="294"/>
      <c r="AG425" s="294"/>
      <c r="AH425" s="294"/>
      <c r="AI425" s="294"/>
      <c r="AJ425" s="294"/>
      <c r="AK425" s="294"/>
      <c r="AL425" s="294"/>
      <c r="AM425" s="294"/>
      <c r="AN425" s="294"/>
      <c r="AO425" s="294"/>
      <c r="AP425" s="294"/>
      <c r="AQ425" s="294"/>
      <c r="AR425" s="294"/>
      <c r="AS425" s="294"/>
      <c r="AT425" s="294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5"/>
      <c r="V426" s="295"/>
      <c r="W426" s="295"/>
      <c r="X426" s="294"/>
      <c r="Y426" s="294"/>
      <c r="Z426" s="294"/>
      <c r="AA426" s="294"/>
      <c r="AB426" s="294"/>
      <c r="AC426" s="294"/>
      <c r="AD426" s="294"/>
      <c r="AE426" s="294"/>
      <c r="AF426" s="294"/>
      <c r="AG426" s="294"/>
      <c r="AH426" s="294"/>
      <c r="AI426" s="294"/>
      <c r="AJ426" s="294"/>
      <c r="AK426" s="294"/>
      <c r="AL426" s="294"/>
      <c r="AM426" s="294"/>
      <c r="AN426" s="294"/>
      <c r="AO426" s="294"/>
      <c r="AP426" s="294"/>
      <c r="AQ426" s="294"/>
      <c r="AR426" s="294"/>
      <c r="AS426" s="294"/>
      <c r="AT426" s="294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5"/>
      <c r="V427" s="295"/>
      <c r="W427" s="295"/>
      <c r="X427" s="294"/>
      <c r="Y427" s="294"/>
      <c r="Z427" s="294"/>
      <c r="AA427" s="294"/>
      <c r="AB427" s="294"/>
      <c r="AC427" s="294"/>
      <c r="AD427" s="294"/>
      <c r="AE427" s="294"/>
      <c r="AF427" s="294"/>
      <c r="AG427" s="294"/>
      <c r="AH427" s="294"/>
      <c r="AI427" s="294"/>
      <c r="AJ427" s="294"/>
      <c r="AK427" s="294"/>
      <c r="AL427" s="294"/>
      <c r="AM427" s="294"/>
      <c r="AN427" s="294"/>
      <c r="AO427" s="294"/>
      <c r="AP427" s="294"/>
      <c r="AQ427" s="294"/>
      <c r="AR427" s="294"/>
      <c r="AS427" s="294"/>
      <c r="AT427" s="294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5"/>
      <c r="V428" s="295"/>
      <c r="W428" s="295"/>
      <c r="X428" s="294"/>
      <c r="Y428" s="294"/>
      <c r="Z428" s="294"/>
      <c r="AA428" s="294"/>
      <c r="AB428" s="294"/>
      <c r="AC428" s="294"/>
      <c r="AD428" s="294"/>
      <c r="AE428" s="294"/>
      <c r="AF428" s="294"/>
      <c r="AG428" s="294"/>
      <c r="AH428" s="294"/>
      <c r="AI428" s="294"/>
      <c r="AJ428" s="294"/>
      <c r="AK428" s="294"/>
      <c r="AL428" s="294"/>
      <c r="AM428" s="294"/>
      <c r="AN428" s="294"/>
      <c r="AO428" s="294"/>
      <c r="AP428" s="294"/>
      <c r="AQ428" s="294"/>
      <c r="AR428" s="294"/>
      <c r="AS428" s="294"/>
      <c r="AT428" s="294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5"/>
      <c r="V429" s="295"/>
      <c r="W429" s="295"/>
      <c r="X429" s="294"/>
      <c r="Y429" s="294"/>
      <c r="Z429" s="294"/>
      <c r="AA429" s="294"/>
      <c r="AB429" s="294"/>
      <c r="AC429" s="294"/>
      <c r="AD429" s="294"/>
      <c r="AE429" s="294"/>
      <c r="AF429" s="294"/>
      <c r="AG429" s="294"/>
      <c r="AH429" s="294"/>
      <c r="AI429" s="294"/>
      <c r="AJ429" s="294"/>
      <c r="AK429" s="294"/>
      <c r="AL429" s="294"/>
      <c r="AM429" s="294"/>
      <c r="AN429" s="294"/>
      <c r="AO429" s="294"/>
      <c r="AP429" s="294"/>
      <c r="AQ429" s="294"/>
      <c r="AR429" s="294"/>
      <c r="AS429" s="294"/>
      <c r="AT429" s="294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5"/>
      <c r="V430" s="295"/>
      <c r="W430" s="295"/>
      <c r="X430" s="294"/>
      <c r="Y430" s="294"/>
      <c r="Z430" s="294"/>
      <c r="AA430" s="294"/>
      <c r="AB430" s="294"/>
      <c r="AC430" s="294"/>
      <c r="AD430" s="294"/>
      <c r="AE430" s="294"/>
      <c r="AF430" s="294"/>
      <c r="AG430" s="294"/>
      <c r="AH430" s="294"/>
      <c r="AI430" s="294"/>
      <c r="AJ430" s="294"/>
      <c r="AK430" s="294"/>
      <c r="AL430" s="294"/>
      <c r="AM430" s="294"/>
      <c r="AN430" s="294"/>
      <c r="AO430" s="294"/>
      <c r="AP430" s="294"/>
      <c r="AQ430" s="294"/>
      <c r="AR430" s="294"/>
      <c r="AS430" s="294"/>
      <c r="AT430" s="294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5"/>
      <c r="V431" s="295"/>
      <c r="W431" s="295"/>
      <c r="X431" s="294"/>
      <c r="Y431" s="294"/>
      <c r="Z431" s="294"/>
      <c r="AA431" s="294"/>
      <c r="AB431" s="294"/>
      <c r="AC431" s="294"/>
      <c r="AD431" s="294"/>
      <c r="AE431" s="294"/>
      <c r="AF431" s="294"/>
      <c r="AG431" s="294"/>
      <c r="AH431" s="294"/>
      <c r="AI431" s="294"/>
      <c r="AJ431" s="294"/>
      <c r="AK431" s="294"/>
      <c r="AL431" s="294"/>
      <c r="AM431" s="294"/>
      <c r="AN431" s="294"/>
      <c r="AO431" s="294"/>
      <c r="AP431" s="294"/>
      <c r="AQ431" s="294"/>
      <c r="AR431" s="294"/>
      <c r="AS431" s="294"/>
      <c r="AT431" s="294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5"/>
      <c r="V432" s="295"/>
      <c r="W432" s="295"/>
      <c r="X432" s="294"/>
      <c r="Y432" s="294"/>
      <c r="Z432" s="294"/>
      <c r="AA432" s="294"/>
      <c r="AB432" s="294"/>
      <c r="AC432" s="294"/>
      <c r="AD432" s="294"/>
      <c r="AE432" s="294"/>
      <c r="AF432" s="294"/>
      <c r="AG432" s="294"/>
      <c r="AH432" s="294"/>
      <c r="AI432" s="294"/>
      <c r="AJ432" s="294"/>
      <c r="AK432" s="294"/>
      <c r="AL432" s="294"/>
      <c r="AM432" s="294"/>
      <c r="AN432" s="294"/>
      <c r="AO432" s="294"/>
      <c r="AP432" s="294"/>
      <c r="AQ432" s="294"/>
      <c r="AR432" s="294"/>
      <c r="AS432" s="294"/>
      <c r="AT432" s="294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5"/>
      <c r="V433" s="295"/>
      <c r="W433" s="295"/>
      <c r="X433" s="294"/>
      <c r="Y433" s="294"/>
      <c r="Z433" s="294"/>
      <c r="AA433" s="294"/>
      <c r="AB433" s="294"/>
      <c r="AC433" s="294"/>
      <c r="AD433" s="294"/>
      <c r="AE433" s="294"/>
      <c r="AF433" s="294"/>
      <c r="AG433" s="294"/>
      <c r="AH433" s="294"/>
      <c r="AI433" s="294"/>
      <c r="AJ433" s="294"/>
      <c r="AK433" s="294"/>
      <c r="AL433" s="294"/>
      <c r="AM433" s="294"/>
      <c r="AN433" s="294"/>
      <c r="AO433" s="294"/>
      <c r="AP433" s="294"/>
      <c r="AQ433" s="294"/>
      <c r="AR433" s="294"/>
      <c r="AS433" s="294"/>
      <c r="AT433" s="294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5"/>
      <c r="V434" s="295"/>
      <c r="W434" s="295"/>
      <c r="X434" s="294"/>
      <c r="Y434" s="294"/>
      <c r="Z434" s="294"/>
      <c r="AA434" s="294"/>
      <c r="AB434" s="294"/>
      <c r="AC434" s="294"/>
      <c r="AD434" s="294"/>
      <c r="AE434" s="294"/>
      <c r="AF434" s="294"/>
      <c r="AG434" s="294"/>
      <c r="AH434" s="294"/>
      <c r="AI434" s="294"/>
      <c r="AJ434" s="294"/>
      <c r="AK434" s="294"/>
      <c r="AL434" s="294"/>
      <c r="AM434" s="294"/>
      <c r="AN434" s="294"/>
      <c r="AO434" s="294"/>
      <c r="AP434" s="294"/>
      <c r="AQ434" s="294"/>
      <c r="AR434" s="294"/>
      <c r="AS434" s="294"/>
      <c r="AT434" s="294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5"/>
      <c r="V435" s="295"/>
      <c r="W435" s="295"/>
      <c r="X435" s="294"/>
      <c r="Y435" s="294"/>
      <c r="Z435" s="294"/>
      <c r="AA435" s="294"/>
      <c r="AB435" s="294"/>
      <c r="AC435" s="294"/>
      <c r="AD435" s="294"/>
      <c r="AE435" s="294"/>
      <c r="AF435" s="294"/>
      <c r="AG435" s="294"/>
      <c r="AH435" s="294"/>
      <c r="AI435" s="294"/>
      <c r="AJ435" s="294"/>
      <c r="AK435" s="294"/>
      <c r="AL435" s="294"/>
      <c r="AM435" s="294"/>
      <c r="AN435" s="294"/>
      <c r="AO435" s="294"/>
      <c r="AP435" s="294"/>
      <c r="AQ435" s="294"/>
      <c r="AR435" s="294"/>
      <c r="AS435" s="294"/>
      <c r="AT435" s="294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5"/>
      <c r="V436" s="295"/>
      <c r="W436" s="295"/>
      <c r="X436" s="294"/>
      <c r="Y436" s="294"/>
      <c r="Z436" s="294"/>
      <c r="AA436" s="294"/>
      <c r="AB436" s="294"/>
      <c r="AC436" s="294"/>
      <c r="AD436" s="294"/>
      <c r="AE436" s="294"/>
      <c r="AF436" s="294"/>
      <c r="AG436" s="294"/>
      <c r="AH436" s="294"/>
      <c r="AI436" s="294"/>
      <c r="AJ436" s="294"/>
      <c r="AK436" s="294"/>
      <c r="AL436" s="294"/>
      <c r="AM436" s="294"/>
      <c r="AN436" s="294"/>
      <c r="AO436" s="294"/>
      <c r="AP436" s="294"/>
      <c r="AQ436" s="294"/>
      <c r="AR436" s="294"/>
      <c r="AS436" s="294"/>
      <c r="AT436" s="294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5"/>
      <c r="V437" s="295"/>
      <c r="W437" s="295"/>
      <c r="X437" s="294"/>
      <c r="Y437" s="294"/>
      <c r="Z437" s="294"/>
      <c r="AA437" s="294"/>
      <c r="AB437" s="294"/>
      <c r="AC437" s="294"/>
      <c r="AD437" s="294"/>
      <c r="AE437" s="294"/>
      <c r="AF437" s="294"/>
      <c r="AG437" s="294"/>
      <c r="AH437" s="294"/>
      <c r="AI437" s="294"/>
      <c r="AJ437" s="294"/>
      <c r="AK437" s="294"/>
      <c r="AL437" s="294"/>
      <c r="AM437" s="294"/>
      <c r="AN437" s="294"/>
      <c r="AO437" s="294"/>
      <c r="AP437" s="294"/>
      <c r="AQ437" s="294"/>
      <c r="AR437" s="294"/>
      <c r="AS437" s="294"/>
      <c r="AT437" s="294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5"/>
      <c r="V438" s="295"/>
      <c r="W438" s="295"/>
      <c r="X438" s="294"/>
      <c r="Y438" s="294"/>
      <c r="Z438" s="294"/>
      <c r="AA438" s="294"/>
      <c r="AB438" s="294"/>
      <c r="AC438" s="294"/>
      <c r="AD438" s="294"/>
      <c r="AE438" s="294"/>
      <c r="AF438" s="294"/>
      <c r="AG438" s="294"/>
      <c r="AH438" s="294"/>
      <c r="AI438" s="294"/>
      <c r="AJ438" s="294"/>
      <c r="AK438" s="294"/>
      <c r="AL438" s="294"/>
      <c r="AM438" s="294"/>
      <c r="AN438" s="294"/>
      <c r="AO438" s="294"/>
      <c r="AP438" s="294"/>
      <c r="AQ438" s="294"/>
      <c r="AR438" s="294"/>
      <c r="AS438" s="294"/>
      <c r="AT438" s="294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5"/>
      <c r="V439" s="295"/>
      <c r="W439" s="295"/>
      <c r="X439" s="294"/>
      <c r="Y439" s="294"/>
      <c r="Z439" s="294"/>
      <c r="AA439" s="294"/>
      <c r="AB439" s="294"/>
      <c r="AC439" s="294"/>
      <c r="AD439" s="294"/>
      <c r="AE439" s="294"/>
      <c r="AF439" s="294"/>
      <c r="AG439" s="294"/>
      <c r="AH439" s="294"/>
      <c r="AI439" s="294"/>
      <c r="AJ439" s="294"/>
      <c r="AK439" s="294"/>
      <c r="AL439" s="294"/>
      <c r="AM439" s="294"/>
      <c r="AN439" s="294"/>
      <c r="AO439" s="294"/>
      <c r="AP439" s="294"/>
      <c r="AQ439" s="294"/>
      <c r="AR439" s="294"/>
      <c r="AS439" s="294"/>
      <c r="AT439" s="294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5"/>
      <c r="V440" s="295"/>
      <c r="W440" s="295"/>
      <c r="X440" s="294"/>
      <c r="Y440" s="294"/>
      <c r="Z440" s="294"/>
      <c r="AA440" s="294"/>
      <c r="AB440" s="294"/>
      <c r="AC440" s="294"/>
      <c r="AD440" s="294"/>
      <c r="AE440" s="294"/>
      <c r="AF440" s="294"/>
      <c r="AG440" s="294"/>
      <c r="AH440" s="294"/>
      <c r="AI440" s="294"/>
      <c r="AJ440" s="294"/>
      <c r="AK440" s="294"/>
      <c r="AL440" s="294"/>
      <c r="AM440" s="294"/>
      <c r="AN440" s="294"/>
      <c r="AO440" s="294"/>
      <c r="AP440" s="294"/>
      <c r="AQ440" s="294"/>
      <c r="AR440" s="294"/>
      <c r="AS440" s="294"/>
      <c r="AT440" s="294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5"/>
      <c r="V441" s="295"/>
      <c r="W441" s="295"/>
      <c r="X441" s="294"/>
      <c r="Y441" s="294"/>
      <c r="Z441" s="294"/>
      <c r="AA441" s="294"/>
      <c r="AB441" s="294"/>
      <c r="AC441" s="294"/>
      <c r="AD441" s="294"/>
      <c r="AE441" s="294"/>
      <c r="AF441" s="294"/>
      <c r="AG441" s="294"/>
      <c r="AH441" s="294"/>
      <c r="AI441" s="294"/>
      <c r="AJ441" s="294"/>
      <c r="AK441" s="294"/>
      <c r="AL441" s="294"/>
      <c r="AM441" s="294"/>
      <c r="AN441" s="294"/>
      <c r="AO441" s="294"/>
      <c r="AP441" s="294"/>
      <c r="AQ441" s="294"/>
      <c r="AR441" s="294"/>
      <c r="AS441" s="294"/>
      <c r="AT441" s="294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5"/>
      <c r="V442" s="295"/>
      <c r="W442" s="295"/>
      <c r="X442" s="294"/>
      <c r="Y442" s="294"/>
      <c r="Z442" s="294"/>
      <c r="AA442" s="294"/>
      <c r="AB442" s="294"/>
      <c r="AC442" s="294"/>
      <c r="AD442" s="294"/>
      <c r="AE442" s="294"/>
      <c r="AF442" s="294"/>
      <c r="AG442" s="294"/>
      <c r="AH442" s="294"/>
      <c r="AI442" s="294"/>
      <c r="AJ442" s="294"/>
      <c r="AK442" s="294"/>
      <c r="AL442" s="294"/>
      <c r="AM442" s="294"/>
      <c r="AN442" s="294"/>
      <c r="AO442" s="294"/>
      <c r="AP442" s="294"/>
      <c r="AQ442" s="294"/>
      <c r="AR442" s="294"/>
      <c r="AS442" s="294"/>
      <c r="AT442" s="294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5"/>
      <c r="V443" s="295"/>
      <c r="W443" s="295"/>
      <c r="X443" s="294"/>
      <c r="Y443" s="294"/>
      <c r="Z443" s="294"/>
      <c r="AA443" s="294"/>
      <c r="AB443" s="294"/>
      <c r="AC443" s="294"/>
      <c r="AD443" s="294"/>
      <c r="AE443" s="294"/>
      <c r="AF443" s="294"/>
      <c r="AG443" s="294"/>
      <c r="AH443" s="294"/>
      <c r="AI443" s="294"/>
      <c r="AJ443" s="294"/>
      <c r="AK443" s="294"/>
      <c r="AL443" s="294"/>
      <c r="AM443" s="294"/>
      <c r="AN443" s="294"/>
      <c r="AO443" s="294"/>
      <c r="AP443" s="294"/>
      <c r="AQ443" s="294"/>
      <c r="AR443" s="294"/>
      <c r="AS443" s="294"/>
      <c r="AT443" s="294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5"/>
      <c r="V444" s="295"/>
      <c r="W444" s="295"/>
      <c r="X444" s="294"/>
      <c r="Y444" s="294"/>
      <c r="Z444" s="294"/>
      <c r="AA444" s="294"/>
      <c r="AB444" s="294"/>
      <c r="AC444" s="294"/>
      <c r="AD444" s="294"/>
      <c r="AE444" s="294"/>
      <c r="AF444" s="294"/>
      <c r="AG444" s="294"/>
      <c r="AH444" s="294"/>
      <c r="AI444" s="294"/>
      <c r="AJ444" s="294"/>
      <c r="AK444" s="294"/>
      <c r="AL444" s="294"/>
      <c r="AM444" s="294"/>
      <c r="AN444" s="294"/>
      <c r="AO444" s="294"/>
      <c r="AP444" s="294"/>
      <c r="AQ444" s="294"/>
      <c r="AR444" s="294"/>
      <c r="AS444" s="294"/>
      <c r="AT444" s="294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5"/>
      <c r="V445" s="295"/>
      <c r="W445" s="295"/>
      <c r="X445" s="294"/>
      <c r="Y445" s="294"/>
      <c r="Z445" s="294"/>
      <c r="AA445" s="294"/>
      <c r="AB445" s="294"/>
      <c r="AC445" s="294"/>
      <c r="AD445" s="294"/>
      <c r="AE445" s="294"/>
      <c r="AF445" s="294"/>
      <c r="AG445" s="294"/>
      <c r="AH445" s="294"/>
      <c r="AI445" s="294"/>
      <c r="AJ445" s="294"/>
      <c r="AK445" s="294"/>
      <c r="AL445" s="294"/>
      <c r="AM445" s="294"/>
      <c r="AN445" s="294"/>
      <c r="AO445" s="294"/>
      <c r="AP445" s="294"/>
      <c r="AQ445" s="294"/>
      <c r="AR445" s="294"/>
      <c r="AS445" s="294"/>
      <c r="AT445" s="294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5"/>
      <c r="V446" s="295"/>
      <c r="W446" s="295"/>
      <c r="X446" s="294"/>
      <c r="Y446" s="294"/>
      <c r="Z446" s="294"/>
      <c r="AA446" s="294"/>
      <c r="AB446" s="294"/>
      <c r="AC446" s="294"/>
      <c r="AD446" s="294"/>
      <c r="AE446" s="294"/>
      <c r="AF446" s="294"/>
      <c r="AG446" s="294"/>
      <c r="AH446" s="294"/>
      <c r="AI446" s="294"/>
      <c r="AJ446" s="294"/>
      <c r="AK446" s="294"/>
      <c r="AL446" s="294"/>
      <c r="AM446" s="294"/>
      <c r="AN446" s="294"/>
      <c r="AO446" s="294"/>
      <c r="AP446" s="294"/>
      <c r="AQ446" s="294"/>
      <c r="AR446" s="294"/>
      <c r="AS446" s="294"/>
      <c r="AT446" s="294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5"/>
      <c r="V447" s="295"/>
      <c r="W447" s="295"/>
      <c r="X447" s="294"/>
      <c r="Y447" s="294"/>
      <c r="Z447" s="294"/>
      <c r="AA447" s="294"/>
      <c r="AB447" s="294"/>
      <c r="AC447" s="294"/>
      <c r="AD447" s="294"/>
      <c r="AE447" s="294"/>
      <c r="AF447" s="294"/>
      <c r="AG447" s="294"/>
      <c r="AH447" s="294"/>
      <c r="AI447" s="294"/>
      <c r="AJ447" s="294"/>
      <c r="AK447" s="294"/>
      <c r="AL447" s="294"/>
      <c r="AM447" s="294"/>
      <c r="AN447" s="294"/>
      <c r="AO447" s="294"/>
      <c r="AP447" s="294"/>
      <c r="AQ447" s="294"/>
      <c r="AR447" s="294"/>
      <c r="AS447" s="294"/>
      <c r="AT447" s="294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5"/>
      <c r="V448" s="295"/>
      <c r="W448" s="295"/>
      <c r="X448" s="294"/>
      <c r="Y448" s="294"/>
      <c r="Z448" s="294"/>
      <c r="AA448" s="294"/>
      <c r="AB448" s="294"/>
      <c r="AC448" s="294"/>
      <c r="AD448" s="294"/>
      <c r="AE448" s="294"/>
      <c r="AF448" s="294"/>
      <c r="AG448" s="294"/>
      <c r="AH448" s="294"/>
      <c r="AI448" s="294"/>
      <c r="AJ448" s="294"/>
      <c r="AK448" s="294"/>
      <c r="AL448" s="294"/>
      <c r="AM448" s="294"/>
      <c r="AN448" s="294"/>
      <c r="AO448" s="294"/>
      <c r="AP448" s="294"/>
      <c r="AQ448" s="294"/>
      <c r="AR448" s="294"/>
      <c r="AS448" s="294"/>
      <c r="AT448" s="294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5"/>
      <c r="V449" s="295"/>
      <c r="W449" s="295"/>
      <c r="X449" s="294"/>
      <c r="Y449" s="294"/>
      <c r="Z449" s="294"/>
      <c r="AA449" s="294"/>
      <c r="AB449" s="294"/>
      <c r="AC449" s="294"/>
      <c r="AD449" s="294"/>
      <c r="AE449" s="294"/>
      <c r="AF449" s="294"/>
      <c r="AG449" s="294"/>
      <c r="AH449" s="294"/>
      <c r="AI449" s="294"/>
      <c r="AJ449" s="294"/>
      <c r="AK449" s="294"/>
      <c r="AL449" s="294"/>
      <c r="AM449" s="294"/>
      <c r="AN449" s="294"/>
      <c r="AO449" s="294"/>
      <c r="AP449" s="294"/>
      <c r="AQ449" s="294"/>
      <c r="AR449" s="294"/>
      <c r="AS449" s="294"/>
      <c r="AT449" s="294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5"/>
      <c r="V450" s="295"/>
      <c r="W450" s="295"/>
      <c r="X450" s="294"/>
      <c r="Y450" s="294"/>
      <c r="Z450" s="294"/>
      <c r="AA450" s="294"/>
      <c r="AB450" s="294"/>
      <c r="AC450" s="294"/>
      <c r="AD450" s="294"/>
      <c r="AE450" s="294"/>
      <c r="AF450" s="294"/>
      <c r="AG450" s="294"/>
      <c r="AH450" s="294"/>
      <c r="AI450" s="294"/>
      <c r="AJ450" s="294"/>
      <c r="AK450" s="294"/>
      <c r="AL450" s="294"/>
      <c r="AM450" s="294"/>
      <c r="AN450" s="294"/>
      <c r="AO450" s="294"/>
      <c r="AP450" s="294"/>
      <c r="AQ450" s="294"/>
      <c r="AR450" s="294"/>
      <c r="AS450" s="294"/>
      <c r="AT450" s="294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5"/>
      <c r="V451" s="295"/>
      <c r="W451" s="295"/>
      <c r="X451" s="294"/>
      <c r="Y451" s="294"/>
      <c r="Z451" s="294"/>
      <c r="AA451" s="294"/>
      <c r="AB451" s="294"/>
      <c r="AC451" s="294"/>
      <c r="AD451" s="294"/>
      <c r="AE451" s="294"/>
      <c r="AF451" s="294"/>
      <c r="AG451" s="294"/>
      <c r="AH451" s="294"/>
      <c r="AI451" s="294"/>
      <c r="AJ451" s="294"/>
      <c r="AK451" s="294"/>
      <c r="AL451" s="294"/>
      <c r="AM451" s="294"/>
      <c r="AN451" s="294"/>
      <c r="AO451" s="294"/>
      <c r="AP451" s="294"/>
      <c r="AQ451" s="294"/>
      <c r="AR451" s="294"/>
      <c r="AS451" s="294"/>
      <c r="AT451" s="294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5"/>
      <c r="V452" s="295"/>
      <c r="W452" s="295"/>
      <c r="X452" s="294"/>
      <c r="Y452" s="294"/>
      <c r="Z452" s="294"/>
      <c r="AA452" s="294"/>
      <c r="AB452" s="294"/>
      <c r="AC452" s="294"/>
      <c r="AD452" s="294"/>
      <c r="AE452" s="294"/>
      <c r="AF452" s="294"/>
      <c r="AG452" s="294"/>
      <c r="AH452" s="294"/>
      <c r="AI452" s="294"/>
      <c r="AJ452" s="294"/>
      <c r="AK452" s="294"/>
      <c r="AL452" s="294"/>
      <c r="AM452" s="294"/>
      <c r="AN452" s="294"/>
      <c r="AO452" s="294"/>
      <c r="AP452" s="294"/>
      <c r="AQ452" s="294"/>
      <c r="AR452" s="294"/>
      <c r="AS452" s="294"/>
      <c r="AT452" s="294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5"/>
      <c r="V453" s="295"/>
      <c r="W453" s="295"/>
      <c r="X453" s="294"/>
      <c r="Y453" s="294"/>
      <c r="Z453" s="294"/>
      <c r="AA453" s="294"/>
      <c r="AB453" s="294"/>
      <c r="AC453" s="294"/>
      <c r="AD453" s="294"/>
      <c r="AE453" s="294"/>
      <c r="AF453" s="294"/>
      <c r="AG453" s="294"/>
      <c r="AH453" s="294"/>
      <c r="AI453" s="294"/>
      <c r="AJ453" s="294"/>
      <c r="AK453" s="294"/>
      <c r="AL453" s="294"/>
      <c r="AM453" s="294"/>
      <c r="AN453" s="294"/>
      <c r="AO453" s="294"/>
      <c r="AP453" s="294"/>
      <c r="AQ453" s="294"/>
      <c r="AR453" s="294"/>
      <c r="AS453" s="294"/>
      <c r="AT453" s="294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5"/>
      <c r="V454" s="295"/>
      <c r="W454" s="295"/>
      <c r="X454" s="294"/>
      <c r="Y454" s="294"/>
      <c r="Z454" s="294"/>
      <c r="AA454" s="294"/>
      <c r="AB454" s="294"/>
      <c r="AC454" s="294"/>
      <c r="AD454" s="294"/>
      <c r="AE454" s="294"/>
      <c r="AF454" s="294"/>
      <c r="AG454" s="294"/>
      <c r="AH454" s="294"/>
      <c r="AI454" s="294"/>
      <c r="AJ454" s="294"/>
      <c r="AK454" s="294"/>
      <c r="AL454" s="294"/>
      <c r="AM454" s="294"/>
      <c r="AN454" s="294"/>
      <c r="AO454" s="294"/>
      <c r="AP454" s="294"/>
      <c r="AQ454" s="294"/>
      <c r="AR454" s="294"/>
      <c r="AS454" s="294"/>
      <c r="AT454" s="294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5"/>
      <c r="V455" s="295"/>
      <c r="W455" s="295"/>
      <c r="X455" s="294"/>
      <c r="Y455" s="294"/>
      <c r="Z455" s="294"/>
      <c r="AA455" s="294"/>
      <c r="AB455" s="294"/>
      <c r="AC455" s="294"/>
      <c r="AD455" s="294"/>
      <c r="AE455" s="294"/>
      <c r="AF455" s="294"/>
      <c r="AG455" s="294"/>
      <c r="AH455" s="294"/>
      <c r="AI455" s="294"/>
      <c r="AJ455" s="294"/>
      <c r="AK455" s="294"/>
      <c r="AL455" s="294"/>
      <c r="AM455" s="294"/>
      <c r="AN455" s="294"/>
      <c r="AO455" s="294"/>
      <c r="AP455" s="294"/>
      <c r="AQ455" s="294"/>
      <c r="AR455" s="294"/>
      <c r="AS455" s="294"/>
      <c r="AT455" s="294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5"/>
      <c r="V456" s="295"/>
      <c r="W456" s="295"/>
      <c r="X456" s="294"/>
      <c r="Y456" s="294"/>
      <c r="Z456" s="294"/>
      <c r="AA456" s="294"/>
      <c r="AB456" s="294"/>
      <c r="AC456" s="294"/>
      <c r="AD456" s="294"/>
      <c r="AE456" s="294"/>
      <c r="AF456" s="294"/>
      <c r="AG456" s="294"/>
      <c r="AH456" s="294"/>
      <c r="AI456" s="294"/>
      <c r="AJ456" s="294"/>
      <c r="AK456" s="294"/>
      <c r="AL456" s="294"/>
      <c r="AM456" s="294"/>
      <c r="AN456" s="294"/>
      <c r="AO456" s="294"/>
      <c r="AP456" s="294"/>
      <c r="AQ456" s="294"/>
      <c r="AR456" s="294"/>
      <c r="AS456" s="294"/>
      <c r="AT456" s="294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5"/>
      <c r="V457" s="295"/>
      <c r="W457" s="295"/>
      <c r="X457" s="294"/>
      <c r="Y457" s="294"/>
      <c r="Z457" s="294"/>
      <c r="AA457" s="294"/>
      <c r="AB457" s="294"/>
      <c r="AC457" s="294"/>
      <c r="AD457" s="294"/>
      <c r="AE457" s="294"/>
      <c r="AF457" s="294"/>
      <c r="AG457" s="294"/>
      <c r="AH457" s="294"/>
      <c r="AI457" s="294"/>
      <c r="AJ457" s="294"/>
      <c r="AK457" s="294"/>
      <c r="AL457" s="294"/>
      <c r="AM457" s="294"/>
      <c r="AN457" s="294"/>
      <c r="AO457" s="294"/>
      <c r="AP457" s="294"/>
      <c r="AQ457" s="294"/>
      <c r="AR457" s="294"/>
      <c r="AS457" s="294"/>
      <c r="AT457" s="294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5"/>
      <c r="V458" s="295"/>
      <c r="W458" s="295"/>
      <c r="X458" s="294"/>
      <c r="Y458" s="294"/>
      <c r="Z458" s="294"/>
      <c r="AA458" s="294"/>
      <c r="AB458" s="294"/>
      <c r="AC458" s="294"/>
      <c r="AD458" s="294"/>
      <c r="AE458" s="294"/>
      <c r="AF458" s="294"/>
      <c r="AG458" s="294"/>
      <c r="AH458" s="294"/>
      <c r="AI458" s="294"/>
      <c r="AJ458" s="294"/>
      <c r="AK458" s="294"/>
      <c r="AL458" s="294"/>
      <c r="AM458" s="294"/>
      <c r="AN458" s="294"/>
      <c r="AO458" s="294"/>
      <c r="AP458" s="294"/>
      <c r="AQ458" s="294"/>
      <c r="AR458" s="294"/>
      <c r="AS458" s="294"/>
      <c r="AT458" s="294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5"/>
      <c r="V459" s="295"/>
      <c r="W459" s="295"/>
      <c r="X459" s="294"/>
      <c r="Y459" s="294"/>
      <c r="Z459" s="294"/>
      <c r="AA459" s="294"/>
      <c r="AB459" s="294"/>
      <c r="AC459" s="294"/>
      <c r="AD459" s="294"/>
      <c r="AE459" s="294"/>
      <c r="AF459" s="294"/>
      <c r="AG459" s="294"/>
      <c r="AH459" s="294"/>
      <c r="AI459" s="294"/>
      <c r="AJ459" s="294"/>
      <c r="AK459" s="294"/>
      <c r="AL459" s="294"/>
      <c r="AM459" s="294"/>
      <c r="AN459" s="294"/>
      <c r="AO459" s="294"/>
      <c r="AP459" s="294"/>
      <c r="AQ459" s="294"/>
      <c r="AR459" s="294"/>
      <c r="AS459" s="294"/>
      <c r="AT459" s="294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5"/>
      <c r="V460" s="295"/>
      <c r="W460" s="295"/>
      <c r="X460" s="294"/>
      <c r="Y460" s="294"/>
      <c r="Z460" s="294"/>
      <c r="AA460" s="294"/>
      <c r="AB460" s="294"/>
      <c r="AC460" s="294"/>
      <c r="AD460" s="294"/>
      <c r="AE460" s="294"/>
      <c r="AF460" s="294"/>
      <c r="AG460" s="294"/>
      <c r="AH460" s="294"/>
      <c r="AI460" s="294"/>
      <c r="AJ460" s="294"/>
      <c r="AK460" s="294"/>
      <c r="AL460" s="294"/>
      <c r="AM460" s="294"/>
      <c r="AN460" s="294"/>
      <c r="AO460" s="294"/>
      <c r="AP460" s="294"/>
      <c r="AQ460" s="294"/>
      <c r="AR460" s="294"/>
      <c r="AS460" s="294"/>
      <c r="AT460" s="294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5"/>
      <c r="V461" s="295"/>
      <c r="W461" s="295"/>
      <c r="X461" s="294"/>
      <c r="Y461" s="294"/>
      <c r="Z461" s="294"/>
      <c r="AA461" s="294"/>
      <c r="AB461" s="294"/>
      <c r="AC461" s="294"/>
      <c r="AD461" s="294"/>
      <c r="AE461" s="294"/>
      <c r="AF461" s="294"/>
      <c r="AG461" s="294"/>
      <c r="AH461" s="294"/>
      <c r="AI461" s="294"/>
      <c r="AJ461" s="294"/>
      <c r="AK461" s="294"/>
      <c r="AL461" s="294"/>
      <c r="AM461" s="294"/>
      <c r="AN461" s="294"/>
      <c r="AO461" s="294"/>
      <c r="AP461" s="294"/>
      <c r="AQ461" s="294"/>
      <c r="AR461" s="294"/>
      <c r="AS461" s="294"/>
      <c r="AT461" s="294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5"/>
      <c r="V462" s="295"/>
      <c r="W462" s="295"/>
      <c r="X462" s="294"/>
      <c r="Y462" s="294"/>
      <c r="Z462" s="294"/>
      <c r="AA462" s="294"/>
      <c r="AB462" s="294"/>
      <c r="AC462" s="294"/>
      <c r="AD462" s="294"/>
      <c r="AE462" s="294"/>
      <c r="AF462" s="294"/>
      <c r="AG462" s="294"/>
      <c r="AH462" s="294"/>
      <c r="AI462" s="294"/>
      <c r="AJ462" s="294"/>
      <c r="AK462" s="294"/>
      <c r="AL462" s="294"/>
      <c r="AM462" s="294"/>
      <c r="AN462" s="294"/>
      <c r="AO462" s="294"/>
      <c r="AP462" s="294"/>
      <c r="AQ462" s="294"/>
      <c r="AR462" s="294"/>
      <c r="AS462" s="294"/>
      <c r="AT462" s="294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5"/>
      <c r="V463" s="295"/>
      <c r="W463" s="295"/>
      <c r="X463" s="294"/>
      <c r="Y463" s="294"/>
      <c r="Z463" s="294"/>
      <c r="AA463" s="294"/>
      <c r="AB463" s="294"/>
      <c r="AC463" s="294"/>
      <c r="AD463" s="294"/>
      <c r="AE463" s="294"/>
      <c r="AF463" s="294"/>
      <c r="AG463" s="294"/>
      <c r="AH463" s="294"/>
      <c r="AI463" s="294"/>
      <c r="AJ463" s="294"/>
      <c r="AK463" s="294"/>
      <c r="AL463" s="294"/>
      <c r="AM463" s="294"/>
      <c r="AN463" s="294"/>
      <c r="AO463" s="294"/>
      <c r="AP463" s="294"/>
      <c r="AQ463" s="294"/>
      <c r="AR463" s="294"/>
      <c r="AS463" s="294"/>
      <c r="AT463" s="294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5"/>
      <c r="V464" s="295"/>
      <c r="W464" s="295"/>
      <c r="X464" s="294"/>
      <c r="Y464" s="294"/>
      <c r="Z464" s="294"/>
      <c r="AA464" s="294"/>
      <c r="AB464" s="294"/>
      <c r="AC464" s="294"/>
      <c r="AD464" s="294"/>
      <c r="AE464" s="294"/>
      <c r="AF464" s="294"/>
      <c r="AG464" s="294"/>
      <c r="AH464" s="294"/>
      <c r="AI464" s="294"/>
      <c r="AJ464" s="294"/>
      <c r="AK464" s="294"/>
      <c r="AL464" s="294"/>
      <c r="AM464" s="294"/>
      <c r="AN464" s="294"/>
      <c r="AO464" s="294"/>
      <c r="AP464" s="294"/>
      <c r="AQ464" s="294"/>
      <c r="AR464" s="294"/>
      <c r="AS464" s="294"/>
      <c r="AT464" s="294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5"/>
      <c r="V465" s="295"/>
      <c r="W465" s="295"/>
      <c r="X465" s="294"/>
      <c r="Y465" s="294"/>
      <c r="Z465" s="294"/>
      <c r="AA465" s="294"/>
      <c r="AB465" s="294"/>
      <c r="AC465" s="294"/>
      <c r="AD465" s="294"/>
      <c r="AE465" s="294"/>
      <c r="AF465" s="294"/>
      <c r="AG465" s="294"/>
      <c r="AH465" s="294"/>
      <c r="AI465" s="294"/>
      <c r="AJ465" s="294"/>
      <c r="AK465" s="294"/>
      <c r="AL465" s="294"/>
      <c r="AM465" s="294"/>
      <c r="AN465" s="294"/>
      <c r="AO465" s="294"/>
      <c r="AP465" s="294"/>
      <c r="AQ465" s="294"/>
      <c r="AR465" s="294"/>
      <c r="AS465" s="294"/>
      <c r="AT465" s="294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5"/>
      <c r="V466" s="295"/>
      <c r="W466" s="295"/>
      <c r="X466" s="294"/>
      <c r="Y466" s="294"/>
      <c r="Z466" s="294"/>
      <c r="AA466" s="294"/>
      <c r="AB466" s="294"/>
      <c r="AC466" s="294"/>
      <c r="AD466" s="294"/>
      <c r="AE466" s="294"/>
      <c r="AF466" s="294"/>
      <c r="AG466" s="294"/>
      <c r="AH466" s="294"/>
      <c r="AI466" s="294"/>
      <c r="AJ466" s="294"/>
      <c r="AK466" s="294"/>
      <c r="AL466" s="294"/>
      <c r="AM466" s="294"/>
      <c r="AN466" s="294"/>
      <c r="AO466" s="294"/>
      <c r="AP466" s="294"/>
      <c r="AQ466" s="294"/>
      <c r="AR466" s="294"/>
      <c r="AS466" s="294"/>
      <c r="AT466" s="294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5"/>
      <c r="V467" s="295"/>
      <c r="W467" s="295"/>
      <c r="X467" s="294"/>
      <c r="Y467" s="294"/>
      <c r="Z467" s="294"/>
      <c r="AA467" s="294"/>
      <c r="AB467" s="294"/>
      <c r="AC467" s="294"/>
      <c r="AD467" s="294"/>
      <c r="AE467" s="294"/>
      <c r="AF467" s="294"/>
      <c r="AG467" s="294"/>
      <c r="AH467" s="294"/>
      <c r="AI467" s="294"/>
      <c r="AJ467" s="294"/>
      <c r="AK467" s="294"/>
      <c r="AL467" s="294"/>
      <c r="AM467" s="294"/>
      <c r="AN467" s="294"/>
      <c r="AO467" s="294"/>
      <c r="AP467" s="294"/>
      <c r="AQ467" s="294"/>
      <c r="AR467" s="294"/>
      <c r="AS467" s="294"/>
      <c r="AT467" s="294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5"/>
      <c r="V468" s="295"/>
      <c r="W468" s="295"/>
      <c r="X468" s="294"/>
      <c r="Y468" s="294"/>
      <c r="Z468" s="294"/>
      <c r="AA468" s="294"/>
      <c r="AB468" s="294"/>
      <c r="AC468" s="294"/>
      <c r="AD468" s="294"/>
      <c r="AE468" s="294"/>
      <c r="AF468" s="294"/>
      <c r="AG468" s="294"/>
      <c r="AH468" s="294"/>
      <c r="AI468" s="294"/>
      <c r="AJ468" s="294"/>
      <c r="AK468" s="294"/>
      <c r="AL468" s="294"/>
      <c r="AM468" s="294"/>
      <c r="AN468" s="294"/>
      <c r="AO468" s="294"/>
      <c r="AP468" s="294"/>
      <c r="AQ468" s="294"/>
      <c r="AR468" s="294"/>
      <c r="AS468" s="294"/>
      <c r="AT468" s="294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5"/>
      <c r="V469" s="295"/>
      <c r="W469" s="295"/>
      <c r="X469" s="294"/>
      <c r="Y469" s="294"/>
      <c r="Z469" s="294"/>
      <c r="AA469" s="294"/>
      <c r="AB469" s="294"/>
      <c r="AC469" s="294"/>
      <c r="AD469" s="294"/>
      <c r="AE469" s="294"/>
      <c r="AF469" s="294"/>
      <c r="AG469" s="294"/>
      <c r="AH469" s="294"/>
      <c r="AI469" s="294"/>
      <c r="AJ469" s="294"/>
      <c r="AK469" s="294"/>
      <c r="AL469" s="294"/>
      <c r="AM469" s="294"/>
      <c r="AN469" s="294"/>
      <c r="AO469" s="294"/>
      <c r="AP469" s="294"/>
      <c r="AQ469" s="294"/>
      <c r="AR469" s="294"/>
      <c r="AS469" s="294"/>
      <c r="AT469" s="294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5"/>
      <c r="V470" s="295"/>
      <c r="W470" s="295"/>
      <c r="X470" s="294"/>
      <c r="Y470" s="294"/>
      <c r="Z470" s="294"/>
      <c r="AA470" s="294"/>
      <c r="AB470" s="294"/>
      <c r="AC470" s="294"/>
      <c r="AD470" s="294"/>
      <c r="AE470" s="294"/>
      <c r="AF470" s="294"/>
      <c r="AG470" s="294"/>
      <c r="AH470" s="294"/>
      <c r="AI470" s="294"/>
      <c r="AJ470" s="294"/>
      <c r="AK470" s="294"/>
      <c r="AL470" s="294"/>
      <c r="AM470" s="294"/>
      <c r="AN470" s="294"/>
      <c r="AO470" s="294"/>
      <c r="AP470" s="294"/>
      <c r="AQ470" s="294"/>
      <c r="AR470" s="294"/>
      <c r="AS470" s="294"/>
      <c r="AT470" s="294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5"/>
      <c r="V471" s="295"/>
      <c r="W471" s="295"/>
      <c r="X471" s="294"/>
      <c r="Y471" s="294"/>
      <c r="Z471" s="294"/>
      <c r="AA471" s="294"/>
      <c r="AB471" s="294"/>
      <c r="AC471" s="294"/>
      <c r="AD471" s="294"/>
      <c r="AE471" s="294"/>
      <c r="AF471" s="294"/>
      <c r="AG471" s="294"/>
      <c r="AH471" s="294"/>
      <c r="AI471" s="294"/>
      <c r="AJ471" s="294"/>
      <c r="AK471" s="294"/>
      <c r="AL471" s="294"/>
      <c r="AM471" s="294"/>
      <c r="AN471" s="294"/>
      <c r="AO471" s="294"/>
      <c r="AP471" s="294"/>
      <c r="AQ471" s="294"/>
      <c r="AR471" s="294"/>
      <c r="AS471" s="294"/>
      <c r="AT471" s="294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5"/>
      <c r="V472" s="295"/>
      <c r="W472" s="295"/>
      <c r="X472" s="294"/>
      <c r="Y472" s="294"/>
      <c r="Z472" s="294"/>
      <c r="AA472" s="294"/>
      <c r="AB472" s="294"/>
      <c r="AC472" s="294"/>
      <c r="AD472" s="294"/>
      <c r="AE472" s="294"/>
      <c r="AF472" s="294"/>
      <c r="AG472" s="294"/>
      <c r="AH472" s="294"/>
      <c r="AI472" s="294"/>
      <c r="AJ472" s="294"/>
      <c r="AK472" s="294"/>
      <c r="AL472" s="294"/>
      <c r="AM472" s="294"/>
      <c r="AN472" s="294"/>
      <c r="AO472" s="294"/>
      <c r="AP472" s="294"/>
      <c r="AQ472" s="294"/>
      <c r="AR472" s="294"/>
      <c r="AS472" s="294"/>
      <c r="AT472" s="294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5"/>
      <c r="V473" s="295"/>
      <c r="W473" s="295"/>
      <c r="X473" s="294"/>
      <c r="Y473" s="294"/>
      <c r="Z473" s="294"/>
      <c r="AA473" s="294"/>
      <c r="AB473" s="294"/>
      <c r="AC473" s="294"/>
      <c r="AD473" s="294"/>
      <c r="AE473" s="294"/>
      <c r="AF473" s="294"/>
      <c r="AG473" s="294"/>
      <c r="AH473" s="294"/>
      <c r="AI473" s="294"/>
      <c r="AJ473" s="294"/>
      <c r="AK473" s="294"/>
      <c r="AL473" s="294"/>
      <c r="AM473" s="294"/>
      <c r="AN473" s="294"/>
      <c r="AO473" s="294"/>
      <c r="AP473" s="294"/>
      <c r="AQ473" s="294"/>
      <c r="AR473" s="294"/>
      <c r="AS473" s="294"/>
      <c r="AT473" s="294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5"/>
      <c r="V474" s="295"/>
      <c r="W474" s="295"/>
      <c r="X474" s="294"/>
      <c r="Y474" s="294"/>
      <c r="Z474" s="294"/>
      <c r="AA474" s="294"/>
      <c r="AB474" s="294"/>
      <c r="AC474" s="294"/>
      <c r="AD474" s="294"/>
      <c r="AE474" s="294"/>
      <c r="AF474" s="294"/>
      <c r="AG474" s="294"/>
      <c r="AH474" s="294"/>
      <c r="AI474" s="294"/>
      <c r="AJ474" s="294"/>
      <c r="AK474" s="294"/>
      <c r="AL474" s="294"/>
      <c r="AM474" s="294"/>
      <c r="AN474" s="294"/>
      <c r="AO474" s="294"/>
      <c r="AP474" s="294"/>
      <c r="AQ474" s="294"/>
      <c r="AR474" s="294"/>
      <c r="AS474" s="294"/>
      <c r="AT474" s="294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5"/>
      <c r="V475" s="295"/>
      <c r="W475" s="295"/>
      <c r="X475" s="294"/>
      <c r="Y475" s="294"/>
      <c r="Z475" s="294"/>
      <c r="AA475" s="294"/>
      <c r="AB475" s="294"/>
      <c r="AC475" s="294"/>
      <c r="AD475" s="294"/>
      <c r="AE475" s="294"/>
      <c r="AF475" s="294"/>
      <c r="AG475" s="294"/>
      <c r="AH475" s="294"/>
      <c r="AI475" s="294"/>
      <c r="AJ475" s="294"/>
      <c r="AK475" s="294"/>
      <c r="AL475" s="294"/>
      <c r="AM475" s="294"/>
      <c r="AN475" s="294"/>
      <c r="AO475" s="294"/>
      <c r="AP475" s="294"/>
      <c r="AQ475" s="294"/>
      <c r="AR475" s="294"/>
      <c r="AS475" s="294"/>
      <c r="AT475" s="294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5"/>
      <c r="V476" s="295"/>
      <c r="W476" s="295"/>
      <c r="X476" s="294"/>
      <c r="Y476" s="294"/>
      <c r="Z476" s="294"/>
      <c r="AA476" s="294"/>
      <c r="AB476" s="294"/>
      <c r="AC476" s="294"/>
      <c r="AD476" s="294"/>
      <c r="AE476" s="294"/>
      <c r="AF476" s="294"/>
      <c r="AG476" s="294"/>
      <c r="AH476" s="294"/>
      <c r="AI476" s="294"/>
      <c r="AJ476" s="294"/>
      <c r="AK476" s="294"/>
      <c r="AL476" s="294"/>
      <c r="AM476" s="294"/>
      <c r="AN476" s="294"/>
      <c r="AO476" s="294"/>
      <c r="AP476" s="294"/>
      <c r="AQ476" s="294"/>
      <c r="AR476" s="294"/>
      <c r="AS476" s="294"/>
      <c r="AT476" s="294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5"/>
      <c r="V477" s="295"/>
      <c r="W477" s="295"/>
      <c r="X477" s="294"/>
      <c r="Y477" s="294"/>
      <c r="Z477" s="294"/>
      <c r="AA477" s="294"/>
      <c r="AB477" s="294"/>
      <c r="AC477" s="294"/>
      <c r="AD477" s="294"/>
      <c r="AE477" s="294"/>
      <c r="AF477" s="294"/>
      <c r="AG477" s="294"/>
      <c r="AH477" s="294"/>
      <c r="AI477" s="294"/>
      <c r="AJ477" s="294"/>
      <c r="AK477" s="294"/>
      <c r="AL477" s="294"/>
      <c r="AM477" s="294"/>
      <c r="AN477" s="294"/>
      <c r="AO477" s="294"/>
      <c r="AP477" s="294"/>
      <c r="AQ477" s="294"/>
      <c r="AR477" s="294"/>
      <c r="AS477" s="294"/>
      <c r="AT477" s="294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5"/>
      <c r="V478" s="295"/>
      <c r="W478" s="295"/>
      <c r="X478" s="294"/>
      <c r="Y478" s="294"/>
      <c r="Z478" s="294"/>
      <c r="AA478" s="294"/>
      <c r="AB478" s="294"/>
      <c r="AC478" s="294"/>
      <c r="AD478" s="294"/>
      <c r="AE478" s="294"/>
      <c r="AF478" s="294"/>
      <c r="AG478" s="294"/>
      <c r="AH478" s="294"/>
      <c r="AI478" s="294"/>
      <c r="AJ478" s="294"/>
      <c r="AK478" s="294"/>
      <c r="AL478" s="294"/>
      <c r="AM478" s="294"/>
      <c r="AN478" s="294"/>
      <c r="AO478" s="294"/>
      <c r="AP478" s="294"/>
      <c r="AQ478" s="294"/>
      <c r="AR478" s="294"/>
      <c r="AS478" s="294"/>
      <c r="AT478" s="294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5"/>
      <c r="V479" s="295"/>
      <c r="W479" s="295"/>
      <c r="X479" s="294"/>
      <c r="Y479" s="294"/>
      <c r="Z479" s="294"/>
      <c r="AA479" s="294"/>
      <c r="AB479" s="294"/>
      <c r="AC479" s="294"/>
      <c r="AD479" s="294"/>
      <c r="AE479" s="294"/>
      <c r="AF479" s="294"/>
      <c r="AG479" s="294"/>
      <c r="AH479" s="294"/>
      <c r="AI479" s="294"/>
      <c r="AJ479" s="294"/>
      <c r="AK479" s="294"/>
      <c r="AL479" s="294"/>
      <c r="AM479" s="294"/>
      <c r="AN479" s="294"/>
      <c r="AO479" s="294"/>
      <c r="AP479" s="294"/>
      <c r="AQ479" s="294"/>
      <c r="AR479" s="294"/>
      <c r="AS479" s="294"/>
      <c r="AT479" s="294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5"/>
      <c r="V480" s="295"/>
      <c r="W480" s="295"/>
      <c r="X480" s="294"/>
      <c r="Y480" s="294"/>
      <c r="Z480" s="294"/>
      <c r="AA480" s="294"/>
      <c r="AB480" s="294"/>
      <c r="AC480" s="294"/>
      <c r="AD480" s="294"/>
      <c r="AE480" s="294"/>
      <c r="AF480" s="294"/>
      <c r="AG480" s="294"/>
      <c r="AH480" s="294"/>
      <c r="AI480" s="294"/>
      <c r="AJ480" s="294"/>
      <c r="AK480" s="294"/>
      <c r="AL480" s="294"/>
      <c r="AM480" s="294"/>
      <c r="AN480" s="294"/>
      <c r="AO480" s="294"/>
      <c r="AP480" s="294"/>
      <c r="AQ480" s="294"/>
      <c r="AR480" s="294"/>
      <c r="AS480" s="294"/>
      <c r="AT480" s="294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5"/>
      <c r="V481" s="295"/>
      <c r="W481" s="295"/>
      <c r="X481" s="294"/>
      <c r="Y481" s="294"/>
      <c r="Z481" s="294"/>
      <c r="AA481" s="294"/>
      <c r="AB481" s="294"/>
      <c r="AC481" s="294"/>
      <c r="AD481" s="294"/>
      <c r="AE481" s="294"/>
      <c r="AF481" s="294"/>
      <c r="AG481" s="294"/>
      <c r="AH481" s="294"/>
      <c r="AI481" s="294"/>
      <c r="AJ481" s="294"/>
      <c r="AK481" s="294"/>
      <c r="AL481" s="294"/>
      <c r="AM481" s="294"/>
      <c r="AN481" s="294"/>
      <c r="AO481" s="294"/>
      <c r="AP481" s="294"/>
      <c r="AQ481" s="294"/>
      <c r="AR481" s="294"/>
      <c r="AS481" s="294"/>
      <c r="AT481" s="294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5"/>
      <c r="V482" s="295"/>
      <c r="W482" s="295"/>
      <c r="X482" s="294"/>
      <c r="Y482" s="294"/>
      <c r="Z482" s="294"/>
      <c r="AA482" s="294"/>
      <c r="AB482" s="294"/>
      <c r="AC482" s="294"/>
      <c r="AD482" s="294"/>
      <c r="AE482" s="294"/>
      <c r="AF482" s="294"/>
      <c r="AG482" s="294"/>
      <c r="AH482" s="294"/>
      <c r="AI482" s="294"/>
      <c r="AJ482" s="294"/>
      <c r="AK482" s="294"/>
      <c r="AL482" s="294"/>
      <c r="AM482" s="294"/>
      <c r="AN482" s="294"/>
      <c r="AO482" s="294"/>
      <c r="AP482" s="294"/>
      <c r="AQ482" s="294"/>
      <c r="AR482" s="294"/>
      <c r="AS482" s="294"/>
      <c r="AT482" s="294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5"/>
      <c r="V483" s="295"/>
      <c r="W483" s="295"/>
      <c r="X483" s="294"/>
      <c r="Y483" s="294"/>
      <c r="Z483" s="294"/>
      <c r="AA483" s="294"/>
      <c r="AB483" s="294"/>
      <c r="AC483" s="294"/>
      <c r="AD483" s="294"/>
      <c r="AE483" s="294"/>
      <c r="AF483" s="294"/>
      <c r="AG483" s="294"/>
      <c r="AH483" s="294"/>
      <c r="AI483" s="294"/>
      <c r="AJ483" s="294"/>
      <c r="AK483" s="294"/>
      <c r="AL483" s="294"/>
      <c r="AM483" s="294"/>
      <c r="AN483" s="294"/>
      <c r="AO483" s="294"/>
      <c r="AP483" s="294"/>
      <c r="AQ483" s="294"/>
      <c r="AR483" s="294"/>
      <c r="AS483" s="294"/>
      <c r="AT483" s="294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5"/>
      <c r="V484" s="295"/>
      <c r="W484" s="295"/>
      <c r="X484" s="294"/>
      <c r="Y484" s="294"/>
      <c r="Z484" s="294"/>
      <c r="AA484" s="294"/>
      <c r="AB484" s="294"/>
      <c r="AC484" s="294"/>
      <c r="AD484" s="294"/>
      <c r="AE484" s="294"/>
      <c r="AF484" s="294"/>
      <c r="AG484" s="294"/>
      <c r="AH484" s="294"/>
      <c r="AI484" s="294"/>
      <c r="AJ484" s="294"/>
      <c r="AK484" s="294"/>
      <c r="AL484" s="294"/>
      <c r="AM484" s="294"/>
      <c r="AN484" s="294"/>
      <c r="AO484" s="294"/>
      <c r="AP484" s="294"/>
      <c r="AQ484" s="294"/>
      <c r="AR484" s="294"/>
      <c r="AS484" s="294"/>
      <c r="AT484" s="294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5"/>
      <c r="V485" s="295"/>
      <c r="W485" s="295"/>
      <c r="X485" s="294"/>
      <c r="Y485" s="294"/>
      <c r="Z485" s="294"/>
      <c r="AA485" s="294"/>
      <c r="AB485" s="294"/>
      <c r="AC485" s="294"/>
      <c r="AD485" s="294"/>
      <c r="AE485" s="294"/>
      <c r="AF485" s="294"/>
      <c r="AG485" s="294"/>
      <c r="AH485" s="294"/>
      <c r="AI485" s="294"/>
      <c r="AJ485" s="294"/>
      <c r="AK485" s="294"/>
      <c r="AL485" s="294"/>
      <c r="AM485" s="294"/>
      <c r="AN485" s="294"/>
      <c r="AO485" s="294"/>
      <c r="AP485" s="294"/>
      <c r="AQ485" s="294"/>
      <c r="AR485" s="294"/>
      <c r="AS485" s="294"/>
      <c r="AT485" s="294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5"/>
      <c r="V486" s="295"/>
      <c r="W486" s="295"/>
      <c r="X486" s="294"/>
      <c r="Y486" s="294"/>
      <c r="Z486" s="294"/>
      <c r="AA486" s="294"/>
      <c r="AB486" s="294"/>
      <c r="AC486" s="294"/>
      <c r="AD486" s="294"/>
      <c r="AE486" s="294"/>
      <c r="AF486" s="294"/>
      <c r="AG486" s="294"/>
      <c r="AH486" s="294"/>
      <c r="AI486" s="294"/>
      <c r="AJ486" s="294"/>
      <c r="AK486" s="294"/>
      <c r="AL486" s="294"/>
      <c r="AM486" s="294"/>
      <c r="AN486" s="294"/>
      <c r="AO486" s="294"/>
      <c r="AP486" s="294"/>
      <c r="AQ486" s="294"/>
      <c r="AR486" s="294"/>
      <c r="AS486" s="294"/>
      <c r="AT486" s="294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5"/>
      <c r="V487" s="295"/>
      <c r="W487" s="295"/>
      <c r="X487" s="294"/>
      <c r="Y487" s="294"/>
      <c r="Z487" s="294"/>
      <c r="AA487" s="294"/>
      <c r="AB487" s="294"/>
      <c r="AC487" s="294"/>
      <c r="AD487" s="294"/>
      <c r="AE487" s="294"/>
      <c r="AF487" s="294"/>
      <c r="AG487" s="294"/>
      <c r="AH487" s="294"/>
      <c r="AI487" s="294"/>
      <c r="AJ487" s="294"/>
      <c r="AK487" s="294"/>
      <c r="AL487" s="294"/>
      <c r="AM487" s="294"/>
      <c r="AN487" s="294"/>
      <c r="AO487" s="294"/>
      <c r="AP487" s="294"/>
      <c r="AQ487" s="294"/>
      <c r="AR487" s="294"/>
      <c r="AS487" s="294"/>
      <c r="AT487" s="294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5"/>
      <c r="V488" s="295"/>
      <c r="W488" s="295"/>
      <c r="X488" s="294"/>
      <c r="Y488" s="294"/>
      <c r="Z488" s="294"/>
      <c r="AA488" s="294"/>
      <c r="AB488" s="294"/>
      <c r="AC488" s="294"/>
      <c r="AD488" s="294"/>
      <c r="AE488" s="294"/>
      <c r="AF488" s="294"/>
      <c r="AG488" s="294"/>
      <c r="AH488" s="294"/>
      <c r="AI488" s="294"/>
      <c r="AJ488" s="294"/>
      <c r="AK488" s="294"/>
      <c r="AL488" s="294"/>
      <c r="AM488" s="294"/>
      <c r="AN488" s="294"/>
      <c r="AO488" s="294"/>
      <c r="AP488" s="294"/>
      <c r="AQ488" s="294"/>
      <c r="AR488" s="294"/>
      <c r="AS488" s="294"/>
      <c r="AT488" s="294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5"/>
      <c r="V489" s="295"/>
      <c r="W489" s="295"/>
      <c r="X489" s="294"/>
      <c r="Y489" s="294"/>
      <c r="Z489" s="294"/>
      <c r="AA489" s="294"/>
      <c r="AB489" s="294"/>
      <c r="AC489" s="294"/>
      <c r="AD489" s="294"/>
      <c r="AE489" s="294"/>
      <c r="AF489" s="294"/>
      <c r="AG489" s="294"/>
      <c r="AH489" s="294"/>
      <c r="AI489" s="294"/>
      <c r="AJ489" s="294"/>
      <c r="AK489" s="294"/>
      <c r="AL489" s="294"/>
      <c r="AM489" s="294"/>
      <c r="AN489" s="294"/>
      <c r="AO489" s="294"/>
      <c r="AP489" s="294"/>
      <c r="AQ489" s="294"/>
      <c r="AR489" s="294"/>
      <c r="AS489" s="294"/>
      <c r="AT489" s="294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5"/>
      <c r="V490" s="295"/>
      <c r="W490" s="295"/>
      <c r="X490" s="294"/>
      <c r="Y490" s="294"/>
      <c r="Z490" s="294"/>
      <c r="AA490" s="294"/>
      <c r="AB490" s="294"/>
      <c r="AC490" s="294"/>
      <c r="AD490" s="294"/>
      <c r="AE490" s="294"/>
      <c r="AF490" s="294"/>
      <c r="AG490" s="294"/>
      <c r="AH490" s="294"/>
      <c r="AI490" s="294"/>
      <c r="AJ490" s="294"/>
      <c r="AK490" s="294"/>
      <c r="AL490" s="294"/>
      <c r="AM490" s="294"/>
      <c r="AN490" s="294"/>
      <c r="AO490" s="294"/>
      <c r="AP490" s="294"/>
      <c r="AQ490" s="294"/>
      <c r="AR490" s="294"/>
      <c r="AS490" s="294"/>
      <c r="AT490" s="294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5"/>
      <c r="V491" s="295"/>
      <c r="W491" s="295"/>
      <c r="X491" s="294"/>
      <c r="Y491" s="294"/>
      <c r="Z491" s="294"/>
      <c r="AA491" s="294"/>
      <c r="AB491" s="294"/>
      <c r="AC491" s="294"/>
      <c r="AD491" s="294"/>
      <c r="AE491" s="294"/>
      <c r="AF491" s="294"/>
      <c r="AG491" s="294"/>
      <c r="AH491" s="294"/>
      <c r="AI491" s="294"/>
      <c r="AJ491" s="294"/>
      <c r="AK491" s="294"/>
      <c r="AL491" s="294"/>
      <c r="AM491" s="294"/>
      <c r="AN491" s="294"/>
      <c r="AO491" s="294"/>
      <c r="AP491" s="294"/>
      <c r="AQ491" s="294"/>
      <c r="AR491" s="294"/>
      <c r="AS491" s="294"/>
      <c r="AT491" s="294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5"/>
      <c r="V492" s="295"/>
      <c r="W492" s="295"/>
      <c r="X492" s="294"/>
      <c r="Y492" s="294"/>
      <c r="Z492" s="294"/>
      <c r="AA492" s="294"/>
      <c r="AB492" s="294"/>
      <c r="AC492" s="294"/>
      <c r="AD492" s="294"/>
      <c r="AE492" s="294"/>
      <c r="AF492" s="294"/>
      <c r="AG492" s="294"/>
      <c r="AH492" s="294"/>
      <c r="AI492" s="294"/>
      <c r="AJ492" s="294"/>
      <c r="AK492" s="294"/>
      <c r="AL492" s="294"/>
      <c r="AM492" s="294"/>
      <c r="AN492" s="294"/>
      <c r="AO492" s="294"/>
      <c r="AP492" s="294"/>
      <c r="AQ492" s="294"/>
      <c r="AR492" s="294"/>
      <c r="AS492" s="294"/>
      <c r="AT492" s="294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5"/>
      <c r="V493" s="295"/>
      <c r="W493" s="295"/>
      <c r="X493" s="294"/>
      <c r="Y493" s="294"/>
      <c r="Z493" s="294"/>
      <c r="AA493" s="294"/>
      <c r="AB493" s="294"/>
      <c r="AC493" s="294"/>
      <c r="AD493" s="294"/>
      <c r="AE493" s="294"/>
      <c r="AF493" s="294"/>
      <c r="AG493" s="294"/>
      <c r="AH493" s="294"/>
      <c r="AI493" s="294"/>
      <c r="AJ493" s="294"/>
      <c r="AK493" s="294"/>
      <c r="AL493" s="294"/>
      <c r="AM493" s="294"/>
      <c r="AN493" s="294"/>
      <c r="AO493" s="294"/>
      <c r="AP493" s="294"/>
      <c r="AQ493" s="294"/>
      <c r="AR493" s="294"/>
      <c r="AS493" s="294"/>
      <c r="AT493" s="294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5"/>
      <c r="V494" s="295"/>
      <c r="W494" s="295"/>
      <c r="X494" s="294"/>
      <c r="Y494" s="294"/>
      <c r="Z494" s="294"/>
      <c r="AA494" s="294"/>
      <c r="AB494" s="294"/>
      <c r="AC494" s="294"/>
      <c r="AD494" s="294"/>
      <c r="AE494" s="294"/>
      <c r="AF494" s="294"/>
      <c r="AG494" s="294"/>
      <c r="AH494" s="294"/>
      <c r="AI494" s="294"/>
      <c r="AJ494" s="294"/>
      <c r="AK494" s="294"/>
      <c r="AL494" s="294"/>
      <c r="AM494" s="294"/>
      <c r="AN494" s="294"/>
      <c r="AO494" s="294"/>
      <c r="AP494" s="294"/>
      <c r="AQ494" s="294"/>
      <c r="AR494" s="294"/>
      <c r="AS494" s="294"/>
      <c r="AT494" s="294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5"/>
      <c r="V495" s="295"/>
      <c r="W495" s="295"/>
      <c r="X495" s="294"/>
      <c r="Y495" s="294"/>
      <c r="Z495" s="294"/>
      <c r="AA495" s="294"/>
      <c r="AB495" s="294"/>
      <c r="AC495" s="294"/>
      <c r="AD495" s="294"/>
      <c r="AE495" s="294"/>
      <c r="AF495" s="294"/>
      <c r="AG495" s="294"/>
      <c r="AH495" s="294"/>
      <c r="AI495" s="294"/>
      <c r="AJ495" s="294"/>
      <c r="AK495" s="294"/>
      <c r="AL495" s="294"/>
      <c r="AM495" s="294"/>
      <c r="AN495" s="294"/>
      <c r="AO495" s="294"/>
      <c r="AP495" s="294"/>
      <c r="AQ495" s="294"/>
      <c r="AR495" s="294"/>
      <c r="AS495" s="294"/>
      <c r="AT495" s="294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5"/>
      <c r="V496" s="295"/>
      <c r="W496" s="295"/>
      <c r="X496" s="294"/>
      <c r="Y496" s="294"/>
      <c r="Z496" s="294"/>
      <c r="AA496" s="294"/>
      <c r="AB496" s="294"/>
      <c r="AC496" s="294"/>
      <c r="AD496" s="294"/>
      <c r="AE496" s="294"/>
      <c r="AF496" s="294"/>
      <c r="AG496" s="294"/>
      <c r="AH496" s="294"/>
      <c r="AI496" s="294"/>
      <c r="AJ496" s="294"/>
      <c r="AK496" s="294"/>
      <c r="AL496" s="294"/>
      <c r="AM496" s="294"/>
      <c r="AN496" s="294"/>
      <c r="AO496" s="294"/>
      <c r="AP496" s="294"/>
      <c r="AQ496" s="294"/>
      <c r="AR496" s="294"/>
      <c r="AS496" s="294"/>
      <c r="AT496" s="294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5"/>
      <c r="V497" s="295"/>
      <c r="W497" s="295"/>
      <c r="X497" s="294"/>
      <c r="Y497" s="294"/>
      <c r="Z497" s="294"/>
      <c r="AA497" s="294"/>
      <c r="AB497" s="294"/>
      <c r="AC497" s="294"/>
      <c r="AD497" s="294"/>
      <c r="AE497" s="294"/>
      <c r="AF497" s="294"/>
      <c r="AG497" s="294"/>
      <c r="AH497" s="294"/>
      <c r="AI497" s="294"/>
      <c r="AJ497" s="294"/>
      <c r="AK497" s="294"/>
      <c r="AL497" s="294"/>
      <c r="AM497" s="294"/>
      <c r="AN497" s="294"/>
      <c r="AO497" s="294"/>
      <c r="AP497" s="294"/>
      <c r="AQ497" s="294"/>
      <c r="AR497" s="294"/>
      <c r="AS497" s="294"/>
      <c r="AT497" s="294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5"/>
      <c r="V498" s="295"/>
      <c r="W498" s="295"/>
      <c r="X498" s="294"/>
      <c r="Y498" s="294"/>
      <c r="Z498" s="294"/>
      <c r="AA498" s="294"/>
      <c r="AB498" s="294"/>
      <c r="AC498" s="294"/>
      <c r="AD498" s="294"/>
      <c r="AE498" s="294"/>
      <c r="AF498" s="294"/>
      <c r="AG498" s="294"/>
      <c r="AH498" s="294"/>
      <c r="AI498" s="294"/>
      <c r="AJ498" s="294"/>
      <c r="AK498" s="294"/>
      <c r="AL498" s="294"/>
      <c r="AM498" s="294"/>
      <c r="AN498" s="294"/>
      <c r="AO498" s="294"/>
      <c r="AP498" s="294"/>
      <c r="AQ498" s="294"/>
      <c r="AR498" s="294"/>
      <c r="AS498" s="294"/>
      <c r="AT498" s="294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5"/>
      <c r="V499" s="295"/>
      <c r="W499" s="295"/>
      <c r="X499" s="294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4"/>
      <c r="AL499" s="294"/>
      <c r="AM499" s="294"/>
      <c r="AN499" s="294"/>
      <c r="AO499" s="294"/>
      <c r="AP499" s="294"/>
      <c r="AQ499" s="294"/>
      <c r="AR499" s="294"/>
      <c r="AS499" s="294"/>
      <c r="AT499" s="294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5"/>
      <c r="V500" s="295"/>
      <c r="W500" s="295"/>
      <c r="X500" s="294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4"/>
      <c r="AL500" s="294"/>
      <c r="AM500" s="294"/>
      <c r="AN500" s="294"/>
      <c r="AO500" s="294"/>
      <c r="AP500" s="294"/>
      <c r="AQ500" s="294"/>
      <c r="AR500" s="294"/>
      <c r="AS500" s="294"/>
      <c r="AT500" s="294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5"/>
      <c r="V501" s="295"/>
      <c r="W501" s="295"/>
      <c r="X501" s="294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4"/>
      <c r="AL501" s="294"/>
      <c r="AM501" s="294"/>
      <c r="AN501" s="294"/>
      <c r="AO501" s="294"/>
      <c r="AP501" s="294"/>
      <c r="AQ501" s="294"/>
      <c r="AR501" s="294"/>
      <c r="AS501" s="294"/>
      <c r="AT501" s="294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5"/>
      <c r="V502" s="295"/>
      <c r="W502" s="295"/>
      <c r="X502" s="294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4"/>
      <c r="AL502" s="294"/>
      <c r="AM502" s="294"/>
      <c r="AN502" s="294"/>
      <c r="AO502" s="294"/>
      <c r="AP502" s="294"/>
      <c r="AQ502" s="294"/>
      <c r="AR502" s="294"/>
      <c r="AS502" s="294"/>
      <c r="AT502" s="294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5"/>
      <c r="V503" s="295"/>
      <c r="W503" s="295"/>
      <c r="X503" s="294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4"/>
      <c r="AL503" s="294"/>
      <c r="AM503" s="294"/>
      <c r="AN503" s="294"/>
      <c r="AO503" s="294"/>
      <c r="AP503" s="294"/>
      <c r="AQ503" s="294"/>
      <c r="AR503" s="294"/>
      <c r="AS503" s="294"/>
      <c r="AT503" s="294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5"/>
      <c r="V504" s="295"/>
      <c r="W504" s="295"/>
      <c r="X504" s="294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4"/>
      <c r="AL504" s="294"/>
      <c r="AM504" s="294"/>
      <c r="AN504" s="294"/>
      <c r="AO504" s="294"/>
      <c r="AP504" s="294"/>
      <c r="AQ504" s="294"/>
      <c r="AR504" s="294"/>
      <c r="AS504" s="294"/>
      <c r="AT504" s="294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5"/>
      <c r="V505" s="295"/>
      <c r="W505" s="295"/>
      <c r="X505" s="294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4"/>
      <c r="AL505" s="294"/>
      <c r="AM505" s="294"/>
      <c r="AN505" s="294"/>
      <c r="AO505" s="294"/>
      <c r="AP505" s="294"/>
      <c r="AQ505" s="294"/>
      <c r="AR505" s="294"/>
      <c r="AS505" s="294"/>
      <c r="AT505" s="29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ht="15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3" t="s">
        <v>61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ht="27.0" customHeight="1">
      <c r="A3" s="301" t="s">
        <v>402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184">
        <f>'狀況6,7 資料與模擬結果'!B4</f>
        <v>1000000</v>
      </c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</row>
    <row r="4" ht="21.75" customHeight="1">
      <c r="A4" s="158" t="s">
        <v>59</v>
      </c>
      <c r="B4" s="159"/>
      <c r="C4" s="159"/>
      <c r="D4" s="159"/>
      <c r="E4" s="159"/>
      <c r="F4" s="159"/>
      <c r="G4" s="160"/>
      <c r="H4" s="161" t="s">
        <v>60</v>
      </c>
      <c r="I4" s="159"/>
      <c r="J4" s="159"/>
      <c r="K4" s="159"/>
      <c r="L4" s="159"/>
      <c r="M4" s="159"/>
      <c r="N4" s="160"/>
      <c r="O4" s="304"/>
      <c r="P4" s="305" t="s">
        <v>410</v>
      </c>
      <c r="Q4" s="159"/>
      <c r="R4" s="159"/>
      <c r="S4" s="159"/>
      <c r="T4" s="160"/>
      <c r="U4" s="306"/>
      <c r="V4" s="307"/>
      <c r="W4" s="307"/>
      <c r="X4" s="307"/>
      <c r="Y4" s="306"/>
      <c r="Z4" s="308"/>
      <c r="AA4" s="306"/>
      <c r="AB4" s="309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</row>
    <row r="5" ht="45.75" customHeight="1">
      <c r="A5" s="310" t="s">
        <v>68</v>
      </c>
      <c r="B5" s="310" t="s">
        <v>69</v>
      </c>
      <c r="C5" s="310" t="s">
        <v>70</v>
      </c>
      <c r="D5" s="310" t="s">
        <v>71</v>
      </c>
      <c r="E5" s="310" t="s">
        <v>72</v>
      </c>
      <c r="F5" s="310" t="s">
        <v>73</v>
      </c>
      <c r="G5" s="310" t="s">
        <v>74</v>
      </c>
      <c r="H5" s="310" t="s">
        <v>68</v>
      </c>
      <c r="I5" s="310" t="s">
        <v>69</v>
      </c>
      <c r="J5" s="310" t="s">
        <v>70</v>
      </c>
      <c r="K5" s="310" t="s">
        <v>71</v>
      </c>
      <c r="L5" s="310" t="s">
        <v>72</v>
      </c>
      <c r="M5" s="310" t="s">
        <v>73</v>
      </c>
      <c r="N5" s="310" t="s">
        <v>74</v>
      </c>
      <c r="O5" s="304"/>
      <c r="P5" s="310" t="s">
        <v>402</v>
      </c>
      <c r="Q5" s="310" t="s">
        <v>404</v>
      </c>
      <c r="R5" s="310" t="s">
        <v>405</v>
      </c>
      <c r="S5" s="312" t="s">
        <v>411</v>
      </c>
      <c r="T5" s="310" t="s">
        <v>76</v>
      </c>
      <c r="U5" s="310" t="s">
        <v>412</v>
      </c>
      <c r="V5" s="310" t="s">
        <v>79</v>
      </c>
      <c r="W5" s="310" t="s">
        <v>80</v>
      </c>
      <c r="X5" s="310" t="s">
        <v>81</v>
      </c>
      <c r="Y5" s="310" t="s">
        <v>407</v>
      </c>
      <c r="Z5" s="310" t="s">
        <v>83</v>
      </c>
      <c r="AA5" s="310" t="s">
        <v>84</v>
      </c>
      <c r="AB5" s="309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</row>
    <row r="6" ht="19.5" customHeight="1">
      <c r="A6" s="310"/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04"/>
      <c r="P6" s="346" t="s">
        <v>413</v>
      </c>
      <c r="Q6" s="346"/>
      <c r="R6" s="346" t="s">
        <v>91</v>
      </c>
      <c r="S6" s="311">
        <v>0.02</v>
      </c>
      <c r="T6" s="310"/>
      <c r="U6" s="310"/>
      <c r="V6" s="307"/>
      <c r="W6" s="307"/>
      <c r="X6" s="307"/>
      <c r="Y6" s="310"/>
      <c r="Z6" s="310"/>
      <c r="AA6" s="310"/>
      <c r="AB6" s="309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</row>
    <row r="7" ht="24.0" customHeight="1">
      <c r="A7" s="310"/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04"/>
      <c r="P7" s="310"/>
      <c r="Q7" s="310"/>
      <c r="R7" s="310"/>
      <c r="S7" s="312" t="s">
        <v>414</v>
      </c>
      <c r="T7" s="310"/>
      <c r="U7" s="310"/>
      <c r="V7" s="307"/>
      <c r="W7" s="307"/>
      <c r="X7" s="307"/>
      <c r="Y7" s="310"/>
      <c r="Z7" s="310"/>
      <c r="AA7" s="310"/>
      <c r="AB7" s="309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</row>
    <row r="8" ht="20.25" customHeight="1">
      <c r="A8" s="313"/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47">
        <f>O3*P6</f>
        <v>800000</v>
      </c>
      <c r="Q8" s="314"/>
      <c r="R8" s="314">
        <f>O3*R6</f>
        <v>200000</v>
      </c>
      <c r="S8" s="315">
        <f>O3*S6</f>
        <v>20000</v>
      </c>
      <c r="T8" s="316"/>
      <c r="U8" s="348" t="s">
        <v>415</v>
      </c>
      <c r="V8" s="348" t="s">
        <v>415</v>
      </c>
      <c r="W8" s="348" t="s">
        <v>415</v>
      </c>
      <c r="X8" s="314"/>
      <c r="Y8" s="317"/>
      <c r="Z8" s="318"/>
      <c r="AA8" s="317"/>
      <c r="AB8" s="309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</row>
    <row r="9" ht="20.25" customHeight="1">
      <c r="A9" s="234" t="s">
        <v>94</v>
      </c>
      <c r="B9" s="235">
        <v>54.0</v>
      </c>
      <c r="C9" s="236">
        <v>57.28125</v>
      </c>
      <c r="D9" s="236">
        <v>48.84375</v>
      </c>
      <c r="E9" s="236">
        <v>53.71875</v>
      </c>
      <c r="F9" s="236">
        <v>45.873295</v>
      </c>
      <c r="G9" s="236">
        <v>2.563664E8</v>
      </c>
      <c r="H9" s="236"/>
      <c r="I9" s="236">
        <f t="shared" ref="I9:N9" si="1">(I10/B10*B9)/B10*B9</f>
        <v>4.386246722</v>
      </c>
      <c r="J9" s="236">
        <f t="shared" si="1"/>
        <v>4.931286174</v>
      </c>
      <c r="K9" s="236">
        <f t="shared" si="1"/>
        <v>3.582794021</v>
      </c>
      <c r="L9" s="236">
        <f t="shared" si="1"/>
        <v>4.307744225</v>
      </c>
      <c r="M9" s="236">
        <f t="shared" si="1"/>
        <v>3.662290705</v>
      </c>
      <c r="N9" s="236">
        <f t="shared" si="1"/>
        <v>1456309.017</v>
      </c>
      <c r="O9" s="236"/>
      <c r="P9" s="242"/>
      <c r="Q9" s="242"/>
      <c r="R9" s="319"/>
      <c r="S9" s="320"/>
      <c r="T9" s="241"/>
      <c r="U9" s="243"/>
      <c r="V9" s="242"/>
      <c r="W9" s="242"/>
      <c r="X9" s="242"/>
      <c r="Y9" s="243"/>
      <c r="Z9" s="321"/>
      <c r="AA9" s="243"/>
      <c r="AB9" s="309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</row>
    <row r="10" ht="19.5" customHeight="1">
      <c r="A10" s="246" t="s">
        <v>95</v>
      </c>
      <c r="B10" s="247">
        <v>53.5625</v>
      </c>
      <c r="C10" s="248">
        <v>56.0</v>
      </c>
      <c r="D10" s="248">
        <v>48.9375</v>
      </c>
      <c r="E10" s="248">
        <v>52.03125</v>
      </c>
      <c r="F10" s="248">
        <v>44.432236</v>
      </c>
      <c r="G10" s="248">
        <v>2.593E8</v>
      </c>
      <c r="H10" s="248"/>
      <c r="I10" s="248">
        <f t="shared" ref="I10:N10" si="2">(I11/B11*B10)/B11*B10</f>
        <v>4.315461193</v>
      </c>
      <c r="J10" s="248">
        <f t="shared" si="2"/>
        <v>4.713150275</v>
      </c>
      <c r="K10" s="248">
        <f t="shared" si="2"/>
        <v>3.596560748</v>
      </c>
      <c r="L10" s="248">
        <f t="shared" si="2"/>
        <v>4.041351555</v>
      </c>
      <c r="M10" s="248">
        <f t="shared" si="2"/>
        <v>3.435811123</v>
      </c>
      <c r="N10" s="248">
        <f t="shared" si="2"/>
        <v>1489828.79</v>
      </c>
      <c r="O10" s="248"/>
      <c r="P10" s="249"/>
      <c r="Q10" s="249"/>
      <c r="R10" s="249"/>
      <c r="S10" s="322"/>
      <c r="T10" s="252"/>
      <c r="U10" s="253"/>
      <c r="V10" s="249"/>
      <c r="W10" s="249"/>
      <c r="X10" s="249"/>
      <c r="Y10" s="253"/>
      <c r="Z10" s="323"/>
      <c r="AA10" s="253"/>
      <c r="AB10" s="309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  <c r="AU10" s="294"/>
    </row>
    <row r="11" ht="19.5" customHeight="1">
      <c r="A11" s="246" t="s">
        <v>96</v>
      </c>
      <c r="B11" s="247">
        <v>51.9375</v>
      </c>
      <c r="C11" s="248">
        <v>59.9375</v>
      </c>
      <c r="D11" s="248">
        <v>49.570313</v>
      </c>
      <c r="E11" s="248">
        <v>57.625</v>
      </c>
      <c r="F11" s="248">
        <v>49.209061</v>
      </c>
      <c r="G11" s="248">
        <v>2.478722E8</v>
      </c>
      <c r="H11" s="248"/>
      <c r="I11" s="248">
        <f t="shared" ref="I11:N11" si="3">(I12/B12*B11)/B12*B11</f>
        <v>4.057584934</v>
      </c>
      <c r="J11" s="248">
        <f t="shared" si="3"/>
        <v>5.399238129</v>
      </c>
      <c r="K11" s="248">
        <f t="shared" si="3"/>
        <v>3.690176711</v>
      </c>
      <c r="L11" s="248">
        <f t="shared" si="3"/>
        <v>4.957012213</v>
      </c>
      <c r="M11" s="248">
        <f t="shared" si="3"/>
        <v>4.214277204</v>
      </c>
      <c r="N11" s="248">
        <f t="shared" si="3"/>
        <v>1361403.841</v>
      </c>
      <c r="O11" s="248"/>
      <c r="P11" s="249"/>
      <c r="Q11" s="249"/>
      <c r="R11" s="249"/>
      <c r="S11" s="249"/>
      <c r="T11" s="252"/>
      <c r="U11" s="253"/>
      <c r="V11" s="249"/>
      <c r="W11" s="249"/>
      <c r="X11" s="249"/>
      <c r="Y11" s="253"/>
      <c r="Z11" s="323"/>
      <c r="AA11" s="253"/>
      <c r="AB11" s="309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</row>
    <row r="12" ht="19.5" customHeight="1">
      <c r="A12" s="246" t="s">
        <v>97</v>
      </c>
      <c r="B12" s="247">
        <v>57.8125</v>
      </c>
      <c r="C12" s="248">
        <v>61.71875</v>
      </c>
      <c r="D12" s="248">
        <v>55.78125</v>
      </c>
      <c r="E12" s="248">
        <v>56.59375</v>
      </c>
      <c r="F12" s="248">
        <v>48.328407</v>
      </c>
      <c r="G12" s="248">
        <v>1.957904E8</v>
      </c>
      <c r="H12" s="248"/>
      <c r="I12" s="248">
        <f t="shared" ref="I12:N12" si="4">(I13/B13*B12)/B13*B12</f>
        <v>5.027464784</v>
      </c>
      <c r="J12" s="248">
        <f t="shared" si="4"/>
        <v>5.724920714</v>
      </c>
      <c r="K12" s="248">
        <f t="shared" si="4"/>
        <v>4.672833703</v>
      </c>
      <c r="L12" s="248">
        <f t="shared" si="4"/>
        <v>4.781179581</v>
      </c>
      <c r="M12" s="248">
        <f t="shared" si="4"/>
        <v>4.064788033</v>
      </c>
      <c r="N12" s="248">
        <f t="shared" si="4"/>
        <v>849403.6368</v>
      </c>
      <c r="O12" s="248"/>
      <c r="P12" s="249"/>
      <c r="Q12" s="249"/>
      <c r="R12" s="249"/>
      <c r="S12" s="249"/>
      <c r="T12" s="252"/>
      <c r="U12" s="253"/>
      <c r="V12" s="249"/>
      <c r="W12" s="249"/>
      <c r="X12" s="249"/>
      <c r="Y12" s="253"/>
      <c r="Z12" s="323"/>
      <c r="AA12" s="253"/>
      <c r="AB12" s="309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</row>
    <row r="13" ht="19.5" customHeight="1">
      <c r="A13" s="246" t="s">
        <v>98</v>
      </c>
      <c r="B13" s="247">
        <v>56.6875</v>
      </c>
      <c r="C13" s="248">
        <v>61.75</v>
      </c>
      <c r="D13" s="248">
        <v>52.9375</v>
      </c>
      <c r="E13" s="248">
        <v>59.6875</v>
      </c>
      <c r="F13" s="248">
        <v>50.970333</v>
      </c>
      <c r="G13" s="248">
        <v>2.578806E8</v>
      </c>
      <c r="H13" s="248"/>
      <c r="I13" s="248">
        <f t="shared" ref="I13:N13" si="5">(I14/B14*B13)/B14*B13</f>
        <v>4.833705043</v>
      </c>
      <c r="J13" s="248">
        <f t="shared" si="5"/>
        <v>5.730719569</v>
      </c>
      <c r="K13" s="248">
        <f t="shared" si="5"/>
        <v>4.208532611</v>
      </c>
      <c r="L13" s="248">
        <f t="shared" si="5"/>
        <v>5.318202747</v>
      </c>
      <c r="M13" s="248">
        <f t="shared" si="5"/>
        <v>4.521347476</v>
      </c>
      <c r="N13" s="248">
        <f t="shared" si="5"/>
        <v>1473562.88</v>
      </c>
      <c r="O13" s="248"/>
      <c r="P13" s="249"/>
      <c r="Q13" s="249"/>
      <c r="R13" s="249"/>
      <c r="S13" s="249"/>
      <c r="T13" s="252"/>
      <c r="U13" s="253"/>
      <c r="V13" s="249"/>
      <c r="W13" s="249"/>
      <c r="X13" s="249"/>
      <c r="Y13" s="253"/>
      <c r="Z13" s="323"/>
      <c r="AA13" s="253"/>
      <c r="AB13" s="309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</row>
    <row r="14" ht="19.5" customHeight="1">
      <c r="A14" s="246" t="s">
        <v>99</v>
      </c>
      <c r="B14" s="247">
        <v>60.0625</v>
      </c>
      <c r="C14" s="248">
        <v>63.75</v>
      </c>
      <c r="D14" s="248">
        <v>58.625</v>
      </c>
      <c r="E14" s="248">
        <v>60.1875</v>
      </c>
      <c r="F14" s="248">
        <v>51.397312</v>
      </c>
      <c r="G14" s="248">
        <v>2.89632E8</v>
      </c>
      <c r="H14" s="248"/>
      <c r="I14" s="248">
        <f t="shared" ref="I14:N14" si="6">(I15/B15*B14)/B15*B14</f>
        <v>5.426406785</v>
      </c>
      <c r="J14" s="248">
        <f t="shared" si="6"/>
        <v>6.107951942</v>
      </c>
      <c r="K14" s="248">
        <f t="shared" si="6"/>
        <v>5.161424189</v>
      </c>
      <c r="L14" s="248">
        <f t="shared" si="6"/>
        <v>5.407676723</v>
      </c>
      <c r="M14" s="248">
        <f t="shared" si="6"/>
        <v>4.597415507</v>
      </c>
      <c r="N14" s="248">
        <f t="shared" si="6"/>
        <v>1858764.696</v>
      </c>
      <c r="O14" s="248"/>
      <c r="P14" s="249"/>
      <c r="Q14" s="249"/>
      <c r="R14" s="249"/>
      <c r="S14" s="249"/>
      <c r="T14" s="252"/>
      <c r="U14" s="253"/>
      <c r="V14" s="249"/>
      <c r="W14" s="249"/>
      <c r="X14" s="249"/>
      <c r="Y14" s="253"/>
      <c r="Z14" s="323"/>
      <c r="AA14" s="253"/>
      <c r="AB14" s="309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</row>
    <row r="15" ht="19.5" customHeight="1">
      <c r="A15" s="246" t="s">
        <v>100</v>
      </c>
      <c r="B15" s="247">
        <v>59.375</v>
      </c>
      <c r="C15" s="248">
        <v>66.25</v>
      </c>
      <c r="D15" s="248">
        <v>57.414063</v>
      </c>
      <c r="E15" s="248">
        <v>65.75</v>
      </c>
      <c r="F15" s="248">
        <v>56.147415</v>
      </c>
      <c r="G15" s="248">
        <v>4.154352E8</v>
      </c>
      <c r="H15" s="248"/>
      <c r="I15" s="248">
        <f t="shared" ref="I15:N15" si="7">(I16/B16*B15)/B16*B15</f>
        <v>5.302892</v>
      </c>
      <c r="J15" s="248">
        <f t="shared" si="7"/>
        <v>6.596400232</v>
      </c>
      <c r="K15" s="248">
        <f t="shared" si="7"/>
        <v>4.950401281</v>
      </c>
      <c r="L15" s="248">
        <f t="shared" si="7"/>
        <v>6.453415479</v>
      </c>
      <c r="M15" s="248">
        <f t="shared" si="7"/>
        <v>5.486463265</v>
      </c>
      <c r="N15" s="248">
        <f t="shared" si="7"/>
        <v>3824176.358</v>
      </c>
      <c r="O15" s="248"/>
      <c r="P15" s="249"/>
      <c r="Q15" s="249"/>
      <c r="R15" s="249"/>
      <c r="S15" s="249"/>
      <c r="T15" s="252"/>
      <c r="U15" s="253"/>
      <c r="V15" s="249"/>
      <c r="W15" s="249"/>
      <c r="X15" s="249"/>
      <c r="Y15" s="253"/>
      <c r="Z15" s="323"/>
      <c r="AA15" s="253"/>
      <c r="AB15" s="309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</row>
    <row r="16" ht="19.5" customHeight="1">
      <c r="A16" s="246" t="s">
        <v>101</v>
      </c>
      <c r="B16" s="247">
        <v>65.75</v>
      </c>
      <c r="C16" s="248">
        <v>78.78125</v>
      </c>
      <c r="D16" s="248">
        <v>65.195313</v>
      </c>
      <c r="E16" s="248">
        <v>73.5</v>
      </c>
      <c r="F16" s="248">
        <v>62.76556</v>
      </c>
      <c r="G16" s="248">
        <v>3.668192E8</v>
      </c>
      <c r="H16" s="248"/>
      <c r="I16" s="248">
        <f t="shared" ref="I16:N16" si="8">(I17/B17*B16)/B17*B16</f>
        <v>6.502749904</v>
      </c>
      <c r="J16" s="248">
        <f t="shared" si="8"/>
        <v>9.327837417</v>
      </c>
      <c r="K16" s="248">
        <f t="shared" si="8"/>
        <v>6.383172643</v>
      </c>
      <c r="L16" s="248">
        <f t="shared" si="8"/>
        <v>8.064413543</v>
      </c>
      <c r="M16" s="248">
        <f t="shared" si="8"/>
        <v>6.856078145</v>
      </c>
      <c r="N16" s="248">
        <f t="shared" si="8"/>
        <v>2981504.352</v>
      </c>
      <c r="O16" s="248"/>
      <c r="P16" s="249"/>
      <c r="Q16" s="249"/>
      <c r="R16" s="249"/>
      <c r="S16" s="249"/>
      <c r="T16" s="252"/>
      <c r="U16" s="253"/>
      <c r="V16" s="249"/>
      <c r="W16" s="249"/>
      <c r="X16" s="249"/>
      <c r="Y16" s="253"/>
      <c r="Z16" s="323"/>
      <c r="AA16" s="253"/>
      <c r="AB16" s="309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</row>
    <row r="17" ht="19.5" customHeight="1">
      <c r="A17" s="246" t="s">
        <v>102</v>
      </c>
      <c r="B17" s="247">
        <v>74.3125</v>
      </c>
      <c r="C17" s="248">
        <v>93.75</v>
      </c>
      <c r="D17" s="248">
        <v>73.75</v>
      </c>
      <c r="E17" s="248">
        <v>91.375</v>
      </c>
      <c r="F17" s="248">
        <v>78.029953</v>
      </c>
      <c r="G17" s="248">
        <v>4.653556E8</v>
      </c>
      <c r="H17" s="248"/>
      <c r="I17" s="248">
        <f t="shared" ref="I17:N17" si="9">(I18/B18*B17)/B18*B17</f>
        <v>8.30671444</v>
      </c>
      <c r="J17" s="248">
        <f t="shared" si="9"/>
        <v>13.20923863</v>
      </c>
      <c r="K17" s="248">
        <f t="shared" si="9"/>
        <v>8.168228733</v>
      </c>
      <c r="L17" s="248">
        <f t="shared" si="9"/>
        <v>12.46386947</v>
      </c>
      <c r="M17" s="248">
        <f t="shared" si="9"/>
        <v>10.59633387</v>
      </c>
      <c r="N17" s="248">
        <f t="shared" si="9"/>
        <v>4798452.696</v>
      </c>
      <c r="O17" s="256" t="s">
        <v>103</v>
      </c>
      <c r="P17" s="249">
        <f t="shared" ref="P17:S17" si="10">MAX(P20:P307)</f>
        <v>1155126.152</v>
      </c>
      <c r="Q17" s="249">
        <f t="shared" si="10"/>
        <v>0</v>
      </c>
      <c r="R17" s="249">
        <f t="shared" si="10"/>
        <v>264848.264</v>
      </c>
      <c r="S17" s="249">
        <f t="shared" si="10"/>
        <v>0</v>
      </c>
      <c r="T17" s="252"/>
      <c r="U17" s="265">
        <f>MAX(U20:U307)</f>
        <v>0.916523098</v>
      </c>
      <c r="V17" s="249"/>
      <c r="W17" s="249"/>
      <c r="X17" s="249">
        <f t="shared" ref="X17:AA17" si="11">MAX(X20:X307)</f>
        <v>1398739.327</v>
      </c>
      <c r="Y17" s="252">
        <f t="shared" si="11"/>
        <v>1.398739327</v>
      </c>
      <c r="Z17" s="249">
        <f t="shared" si="11"/>
        <v>1398739.327</v>
      </c>
      <c r="AA17" s="252">
        <f t="shared" si="11"/>
        <v>1.398739327</v>
      </c>
      <c r="AB17" s="309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</row>
    <row r="18" ht="19.5" customHeight="1">
      <c r="A18" s="246" t="s">
        <v>104</v>
      </c>
      <c r="B18" s="247">
        <v>96.1875</v>
      </c>
      <c r="C18" s="248">
        <v>97.625</v>
      </c>
      <c r="D18" s="248">
        <v>79.75</v>
      </c>
      <c r="E18" s="248">
        <v>89.6875</v>
      </c>
      <c r="F18" s="248">
        <v>76.588921</v>
      </c>
      <c r="G18" s="248">
        <v>5.834318E8</v>
      </c>
      <c r="H18" s="248"/>
      <c r="I18" s="248">
        <f t="shared" ref="I18:N18" si="12">(I19/B19*B18)/B19*B18</f>
        <v>13.91690977</v>
      </c>
      <c r="J18" s="248">
        <f t="shared" si="12"/>
        <v>14.3237696</v>
      </c>
      <c r="K18" s="248">
        <f t="shared" si="12"/>
        <v>9.551360231</v>
      </c>
      <c r="L18" s="248">
        <f t="shared" si="12"/>
        <v>12.00775861</v>
      </c>
      <c r="M18" s="248">
        <f t="shared" si="12"/>
        <v>10.20856845</v>
      </c>
      <c r="N18" s="248">
        <f t="shared" si="12"/>
        <v>7542434.063</v>
      </c>
      <c r="O18" s="264" t="s">
        <v>105</v>
      </c>
      <c r="P18" s="249">
        <v>1135845.40682594</v>
      </c>
      <c r="Q18" s="249">
        <v>0.0</v>
      </c>
      <c r="R18" s="249">
        <v>262893.920316581</v>
      </c>
      <c r="S18" s="249">
        <v>0.0</v>
      </c>
      <c r="T18" s="349"/>
      <c r="U18" s="265">
        <v>0.81</v>
      </c>
      <c r="V18" s="260"/>
      <c r="W18" s="350"/>
      <c r="X18" s="249">
        <v>1398739.32714252</v>
      </c>
      <c r="Y18" s="252">
        <v>1.39873932714252</v>
      </c>
      <c r="Z18" s="249">
        <v>1398739.32714252</v>
      </c>
      <c r="AA18" s="252">
        <v>1.39873932714252</v>
      </c>
      <c r="AB18" s="309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</row>
    <row r="19" ht="19.5" customHeight="1">
      <c r="A19" s="246" t="s">
        <v>106</v>
      </c>
      <c r="B19" s="247">
        <v>89.53125</v>
      </c>
      <c r="C19" s="248">
        <v>107.5</v>
      </c>
      <c r="D19" s="248">
        <v>88.4375</v>
      </c>
      <c r="E19" s="248">
        <v>106.75</v>
      </c>
      <c r="F19" s="248">
        <v>91.159492</v>
      </c>
      <c r="G19" s="248">
        <v>5.751698E8</v>
      </c>
      <c r="H19" s="248"/>
      <c r="I19" s="248">
        <f t="shared" ref="I19:N19" si="13">(I20/B20*B19)/B20*B19</f>
        <v>12.05743232</v>
      </c>
      <c r="J19" s="248">
        <f t="shared" si="13"/>
        <v>17.36809403</v>
      </c>
      <c r="K19" s="248">
        <f t="shared" si="13"/>
        <v>11.74564189</v>
      </c>
      <c r="L19" s="248">
        <f t="shared" si="13"/>
        <v>17.01115805</v>
      </c>
      <c r="M19" s="248">
        <f t="shared" si="13"/>
        <v>14.46227901</v>
      </c>
      <c r="N19" s="248">
        <f t="shared" si="13"/>
        <v>7330329.191</v>
      </c>
      <c r="O19" s="264" t="s">
        <v>107</v>
      </c>
      <c r="P19" s="249">
        <f t="shared" ref="P19:S19" si="14">MIN(P20:P307)</f>
        <v>168169.8434</v>
      </c>
      <c r="Q19" s="249">
        <f t="shared" si="14"/>
        <v>0</v>
      </c>
      <c r="R19" s="249">
        <f t="shared" si="14"/>
        <v>28545.52563</v>
      </c>
      <c r="S19" s="249">
        <f t="shared" si="14"/>
        <v>0</v>
      </c>
      <c r="T19" s="252"/>
      <c r="U19" s="265">
        <f>MIN(U20:U307)</f>
        <v>0.6955945673</v>
      </c>
      <c r="V19" s="249"/>
      <c r="W19" s="249"/>
      <c r="X19" s="249">
        <f t="shared" ref="X19:AA19" si="15">MIN(X20:X307)</f>
        <v>228973.5097</v>
      </c>
      <c r="Y19" s="252">
        <f t="shared" si="15"/>
        <v>0.2289735097</v>
      </c>
      <c r="Z19" s="249">
        <f t="shared" si="15"/>
        <v>228973.5097</v>
      </c>
      <c r="AA19" s="252">
        <f t="shared" si="15"/>
        <v>0.2289735097</v>
      </c>
      <c r="AB19" s="309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</row>
    <row r="20" ht="19.5" customHeight="1">
      <c r="A20" s="246" t="s">
        <v>108</v>
      </c>
      <c r="B20" s="247">
        <v>107.25</v>
      </c>
      <c r="C20" s="248">
        <v>120.5</v>
      </c>
      <c r="D20" s="248">
        <v>101.0</v>
      </c>
      <c r="E20" s="248">
        <v>109.5</v>
      </c>
      <c r="F20" s="248">
        <v>93.507858</v>
      </c>
      <c r="G20" s="248">
        <v>7.211069E8</v>
      </c>
      <c r="H20" s="248"/>
      <c r="I20" s="248">
        <f t="shared" ref="I20:N20" si="16">(I21/B21*B20)/B21*B20</f>
        <v>17.30215263</v>
      </c>
      <c r="J20" s="248">
        <f t="shared" si="16"/>
        <v>21.82274244</v>
      </c>
      <c r="K20" s="248">
        <f t="shared" si="16"/>
        <v>15.31957048</v>
      </c>
      <c r="L20" s="248">
        <f t="shared" si="16"/>
        <v>17.89890036</v>
      </c>
      <c r="M20" s="248">
        <f t="shared" si="16"/>
        <v>15.21700419</v>
      </c>
      <c r="N20" s="248">
        <f t="shared" si="16"/>
        <v>11522073.23</v>
      </c>
      <c r="O20" s="248"/>
      <c r="P20" s="249">
        <f>P8</f>
        <v>800000</v>
      </c>
      <c r="Q20" s="249">
        <v>0.0</v>
      </c>
      <c r="R20" s="249">
        <f>R8-($S$8/12)</f>
        <v>198333.3333</v>
      </c>
      <c r="S20" s="249">
        <v>0.0</v>
      </c>
      <c r="T20" s="252"/>
      <c r="U20" s="265">
        <f t="shared" ref="U20:U307" si="18">P20/(P20+R20)</f>
        <v>0.8013355593</v>
      </c>
      <c r="V20" s="351"/>
      <c r="W20" s="351"/>
      <c r="X20" s="249">
        <f t="shared" ref="X20:X307" si="19">P20+Q20+R20</f>
        <v>998333.3333</v>
      </c>
      <c r="Y20" s="253">
        <f t="shared" ref="Y20:Y307" si="20">X20/1000000</f>
        <v>0.9983333333</v>
      </c>
      <c r="Z20" s="323">
        <f t="shared" ref="Z20:Z307" si="21">SUM(P20:S20)</f>
        <v>998333.3333</v>
      </c>
      <c r="AA20" s="253">
        <f t="shared" ref="AA20:AA307" si="22">Z20/1000000</f>
        <v>0.9983333333</v>
      </c>
      <c r="AB20" s="324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/>
      <c r="AT20" s="325"/>
      <c r="AU20" s="325"/>
    </row>
    <row r="21" ht="19.5" customHeight="1">
      <c r="A21" s="246" t="s">
        <v>109</v>
      </c>
      <c r="B21" s="247">
        <v>107.765625</v>
      </c>
      <c r="C21" s="248">
        <v>109.125</v>
      </c>
      <c r="D21" s="248">
        <v>78.0</v>
      </c>
      <c r="E21" s="248">
        <v>94.75</v>
      </c>
      <c r="F21" s="248">
        <v>80.912041</v>
      </c>
      <c r="G21" s="248">
        <v>6.784114E8</v>
      </c>
      <c r="H21" s="248"/>
      <c r="I21" s="248">
        <f t="shared" ref="I21:N21" si="17">(I22/B22*B21)/B22*B21</f>
        <v>17.4689194</v>
      </c>
      <c r="J21" s="248">
        <f t="shared" si="17"/>
        <v>17.89714458</v>
      </c>
      <c r="K21" s="248">
        <f t="shared" si="17"/>
        <v>9.136777452</v>
      </c>
      <c r="L21" s="248">
        <f t="shared" si="17"/>
        <v>13.40159685</v>
      </c>
      <c r="M21" s="248">
        <f t="shared" si="17"/>
        <v>11.39355507</v>
      </c>
      <c r="N21" s="248">
        <f t="shared" si="17"/>
        <v>10198060.95</v>
      </c>
      <c r="O21" s="248"/>
      <c r="P21" s="249">
        <f t="shared" ref="P21:P29" si="24">P20*D21/D20</f>
        <v>617821.7822</v>
      </c>
      <c r="Q21" s="249">
        <v>0.0</v>
      </c>
      <c r="R21" s="249">
        <f t="shared" ref="R21:R29" si="25">R20-($S$8/12)</f>
        <v>196666.6667</v>
      </c>
      <c r="S21" s="249">
        <v>0.0</v>
      </c>
      <c r="T21" s="252"/>
      <c r="U21" s="265">
        <f t="shared" si="18"/>
        <v>0.7585396491</v>
      </c>
      <c r="V21" s="249"/>
      <c r="W21" s="249"/>
      <c r="X21" s="249">
        <f t="shared" si="19"/>
        <v>814488.4488</v>
      </c>
      <c r="Y21" s="253">
        <f t="shared" si="20"/>
        <v>0.8144884488</v>
      </c>
      <c r="Z21" s="323">
        <f t="shared" si="21"/>
        <v>814488.4488</v>
      </c>
      <c r="AA21" s="253">
        <f t="shared" si="22"/>
        <v>0.8144884488</v>
      </c>
      <c r="AB21" s="309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U21" s="294"/>
    </row>
    <row r="22" ht="19.5" customHeight="1">
      <c r="A22" s="246" t="s">
        <v>110</v>
      </c>
      <c r="B22" s="247">
        <v>95.75</v>
      </c>
      <c r="C22" s="248">
        <v>96.875</v>
      </c>
      <c r="D22" s="248">
        <v>72.25</v>
      </c>
      <c r="E22" s="248">
        <v>83.125</v>
      </c>
      <c r="F22" s="248">
        <v>70.98484</v>
      </c>
      <c r="G22" s="248">
        <v>5.631893E8</v>
      </c>
      <c r="H22" s="248"/>
      <c r="I22" s="248">
        <f t="shared" ref="I22:N22" si="23">(I23/B23*B22)/B23*B22</f>
        <v>13.79059811</v>
      </c>
      <c r="J22" s="248">
        <f t="shared" si="23"/>
        <v>14.10453147</v>
      </c>
      <c r="K22" s="248">
        <f t="shared" si="23"/>
        <v>7.839340787</v>
      </c>
      <c r="L22" s="248">
        <f t="shared" si="23"/>
        <v>10.31481466</v>
      </c>
      <c r="M22" s="248">
        <f t="shared" si="23"/>
        <v>8.76928447</v>
      </c>
      <c r="N22" s="248">
        <f t="shared" si="23"/>
        <v>7028135.387</v>
      </c>
      <c r="O22" s="248"/>
      <c r="P22" s="249">
        <f t="shared" si="24"/>
        <v>572277.2277</v>
      </c>
      <c r="Q22" s="249">
        <v>0.0</v>
      </c>
      <c r="R22" s="249">
        <f t="shared" si="25"/>
        <v>195000</v>
      </c>
      <c r="S22" s="249">
        <v>0.0</v>
      </c>
      <c r="T22" s="252"/>
      <c r="U22" s="265">
        <f t="shared" si="18"/>
        <v>0.7458545713</v>
      </c>
      <c r="V22" s="249"/>
      <c r="W22" s="249"/>
      <c r="X22" s="249">
        <f t="shared" si="19"/>
        <v>767277.2277</v>
      </c>
      <c r="Y22" s="253">
        <f t="shared" si="20"/>
        <v>0.7672772277</v>
      </c>
      <c r="Z22" s="323">
        <f t="shared" si="21"/>
        <v>767277.2277</v>
      </c>
      <c r="AA22" s="253">
        <f t="shared" si="22"/>
        <v>0.7672772277</v>
      </c>
      <c r="AB22" s="309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</row>
    <row r="23" ht="19.5" customHeight="1">
      <c r="A23" s="246" t="s">
        <v>111</v>
      </c>
      <c r="B23" s="247">
        <v>85.1875</v>
      </c>
      <c r="C23" s="248">
        <v>99.71875</v>
      </c>
      <c r="D23" s="248">
        <v>82.5</v>
      </c>
      <c r="E23" s="248">
        <v>93.4375</v>
      </c>
      <c r="F23" s="248">
        <v>79.791245</v>
      </c>
      <c r="G23" s="248">
        <v>4.695167E8</v>
      </c>
      <c r="H23" s="248"/>
      <c r="I23" s="248">
        <f t="shared" ref="I23:N23" si="26">(I24/B24*B23)/B24*B23</f>
        <v>10.91584307</v>
      </c>
      <c r="J23" s="248">
        <f t="shared" si="26"/>
        <v>14.94475793</v>
      </c>
      <c r="K23" s="248">
        <f t="shared" si="26"/>
        <v>10.22143188</v>
      </c>
      <c r="L23" s="248">
        <f t="shared" si="26"/>
        <v>13.03288407</v>
      </c>
      <c r="M23" s="248">
        <f t="shared" si="26"/>
        <v>11.08009352</v>
      </c>
      <c r="N23" s="248">
        <f t="shared" si="26"/>
        <v>4884649.621</v>
      </c>
      <c r="O23" s="248"/>
      <c r="P23" s="249">
        <f t="shared" si="24"/>
        <v>653465.3465</v>
      </c>
      <c r="Q23" s="249">
        <v>0.0</v>
      </c>
      <c r="R23" s="249">
        <f t="shared" si="25"/>
        <v>193333.3333</v>
      </c>
      <c r="S23" s="249">
        <v>0.0</v>
      </c>
      <c r="T23" s="252"/>
      <c r="U23" s="265">
        <f t="shared" si="18"/>
        <v>0.7716891418</v>
      </c>
      <c r="V23" s="249"/>
      <c r="W23" s="249"/>
      <c r="X23" s="249">
        <f t="shared" si="19"/>
        <v>846798.6799</v>
      </c>
      <c r="Y23" s="253">
        <f t="shared" si="20"/>
        <v>0.8467986799</v>
      </c>
      <c r="Z23" s="323">
        <f t="shared" si="21"/>
        <v>846798.6799</v>
      </c>
      <c r="AA23" s="253">
        <f t="shared" si="22"/>
        <v>0.8467986799</v>
      </c>
      <c r="AB23" s="309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</row>
    <row r="24" ht="19.5" customHeight="1">
      <c r="A24" s="246" t="s">
        <v>112</v>
      </c>
      <c r="B24" s="247">
        <v>93.5</v>
      </c>
      <c r="C24" s="248">
        <v>102.0625</v>
      </c>
      <c r="D24" s="248">
        <v>85.71875</v>
      </c>
      <c r="E24" s="248">
        <v>89.4375</v>
      </c>
      <c r="F24" s="248">
        <v>76.375443</v>
      </c>
      <c r="G24" s="248">
        <v>3.817581E8</v>
      </c>
      <c r="H24" s="248"/>
      <c r="I24" s="248">
        <f t="shared" ref="I24:N24" si="27">(I25/B25*B24)/B25*B24</f>
        <v>13.15009102</v>
      </c>
      <c r="J24" s="248">
        <f t="shared" si="27"/>
        <v>15.65552504</v>
      </c>
      <c r="K24" s="248">
        <f t="shared" si="27"/>
        <v>11.03457218</v>
      </c>
      <c r="L24" s="248">
        <f t="shared" si="27"/>
        <v>11.94090971</v>
      </c>
      <c r="M24" s="248">
        <f t="shared" si="27"/>
        <v>10.15173863</v>
      </c>
      <c r="N24" s="248">
        <f t="shared" si="27"/>
        <v>3229295.965</v>
      </c>
      <c r="O24" s="248"/>
      <c r="P24" s="249">
        <f t="shared" si="24"/>
        <v>678960.396</v>
      </c>
      <c r="Q24" s="249">
        <v>0.0</v>
      </c>
      <c r="R24" s="249">
        <f t="shared" si="25"/>
        <v>191666.6667</v>
      </c>
      <c r="S24" s="249">
        <v>0.0</v>
      </c>
      <c r="T24" s="252"/>
      <c r="U24" s="265">
        <f t="shared" si="18"/>
        <v>0.7798521607</v>
      </c>
      <c r="V24" s="249"/>
      <c r="W24" s="249"/>
      <c r="X24" s="249">
        <f t="shared" si="19"/>
        <v>870627.0627</v>
      </c>
      <c r="Y24" s="253">
        <f t="shared" si="20"/>
        <v>0.8706270627</v>
      </c>
      <c r="Z24" s="323">
        <f t="shared" si="21"/>
        <v>870627.0627</v>
      </c>
      <c r="AA24" s="253">
        <f t="shared" si="22"/>
        <v>0.8706270627</v>
      </c>
      <c r="AB24" s="309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</row>
    <row r="25" ht="19.5" customHeight="1">
      <c r="A25" s="246" t="s">
        <v>113</v>
      </c>
      <c r="B25" s="247">
        <v>89.8125</v>
      </c>
      <c r="C25" s="248">
        <v>102.0</v>
      </c>
      <c r="D25" s="248">
        <v>83.3125</v>
      </c>
      <c r="E25" s="248">
        <v>101.625</v>
      </c>
      <c r="F25" s="248">
        <v>86.782974</v>
      </c>
      <c r="G25" s="248">
        <v>3.783124E8</v>
      </c>
      <c r="H25" s="248"/>
      <c r="I25" s="248">
        <f t="shared" ref="I25:N25" si="28">(I26/B26*B25)/B26*B25</f>
        <v>12.13330481</v>
      </c>
      <c r="J25" s="248">
        <f t="shared" si="28"/>
        <v>15.63635697</v>
      </c>
      <c r="K25" s="248">
        <f t="shared" si="28"/>
        <v>10.42375451</v>
      </c>
      <c r="L25" s="248">
        <f t="shared" si="28"/>
        <v>15.41697717</v>
      </c>
      <c r="M25" s="248">
        <f t="shared" si="28"/>
        <v>13.10696082</v>
      </c>
      <c r="N25" s="248">
        <f t="shared" si="28"/>
        <v>3171264.615</v>
      </c>
      <c r="O25" s="248"/>
      <c r="P25" s="249">
        <f t="shared" si="24"/>
        <v>659900.9901</v>
      </c>
      <c r="Q25" s="249">
        <v>0.0</v>
      </c>
      <c r="R25" s="249">
        <f t="shared" si="25"/>
        <v>190000</v>
      </c>
      <c r="S25" s="249">
        <v>0.0</v>
      </c>
      <c r="T25" s="252"/>
      <c r="U25" s="265">
        <f t="shared" si="18"/>
        <v>0.776444548</v>
      </c>
      <c r="V25" s="249"/>
      <c r="W25" s="249"/>
      <c r="X25" s="249">
        <f t="shared" si="19"/>
        <v>849900.9901</v>
      </c>
      <c r="Y25" s="253">
        <f t="shared" si="20"/>
        <v>0.8499009901</v>
      </c>
      <c r="Z25" s="323">
        <f t="shared" si="21"/>
        <v>849900.9901</v>
      </c>
      <c r="AA25" s="253">
        <f t="shared" si="22"/>
        <v>0.8499009901</v>
      </c>
      <c r="AB25" s="309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</row>
    <row r="26" ht="19.5" customHeight="1">
      <c r="A26" s="246" t="s">
        <v>114</v>
      </c>
      <c r="B26" s="247">
        <v>103.0</v>
      </c>
      <c r="C26" s="248">
        <v>103.515625</v>
      </c>
      <c r="D26" s="248">
        <v>87.0</v>
      </c>
      <c r="E26" s="248">
        <v>88.75</v>
      </c>
      <c r="F26" s="248">
        <v>75.788368</v>
      </c>
      <c r="G26" s="248">
        <v>5.107067E8</v>
      </c>
      <c r="H26" s="248"/>
      <c r="I26" s="248">
        <f t="shared" ref="I26:N26" si="29">(I27/B27*B26)/B27*B26</f>
        <v>15.95805606</v>
      </c>
      <c r="J26" s="248">
        <f t="shared" si="29"/>
        <v>16.10449275</v>
      </c>
      <c r="K26" s="248">
        <f t="shared" si="29"/>
        <v>11.36690804</v>
      </c>
      <c r="L26" s="248">
        <f t="shared" si="29"/>
        <v>11.75803735</v>
      </c>
      <c r="M26" s="248">
        <f t="shared" si="29"/>
        <v>9.996271738</v>
      </c>
      <c r="N26" s="248">
        <f t="shared" si="29"/>
        <v>5779289.363</v>
      </c>
      <c r="O26" s="248"/>
      <c r="P26" s="249">
        <f t="shared" si="24"/>
        <v>689108.9109</v>
      </c>
      <c r="Q26" s="249">
        <v>0.0</v>
      </c>
      <c r="R26" s="249">
        <f t="shared" si="25"/>
        <v>188333.3333</v>
      </c>
      <c r="S26" s="249">
        <v>0.0</v>
      </c>
      <c r="T26" s="252"/>
      <c r="U26" s="265">
        <f t="shared" si="18"/>
        <v>0.7853609915</v>
      </c>
      <c r="V26" s="249"/>
      <c r="W26" s="249"/>
      <c r="X26" s="249">
        <f t="shared" si="19"/>
        <v>877442.2442</v>
      </c>
      <c r="Y26" s="253">
        <f t="shared" si="20"/>
        <v>0.8774422442</v>
      </c>
      <c r="Z26" s="323">
        <f t="shared" si="21"/>
        <v>877442.2442</v>
      </c>
      <c r="AA26" s="253">
        <f t="shared" si="22"/>
        <v>0.8774422442</v>
      </c>
      <c r="AB26" s="309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</row>
    <row r="27" ht="19.5" customHeight="1">
      <c r="A27" s="271" t="s">
        <v>115</v>
      </c>
      <c r="B27" s="272">
        <v>90.25</v>
      </c>
      <c r="C27" s="273">
        <v>90.25</v>
      </c>
      <c r="D27" s="273">
        <v>73.625</v>
      </c>
      <c r="E27" s="273">
        <v>81.703125</v>
      </c>
      <c r="F27" s="273">
        <v>69.770638</v>
      </c>
      <c r="G27" s="273">
        <v>9.049254E8</v>
      </c>
      <c r="H27" s="273"/>
      <c r="I27" s="273">
        <f t="shared" ref="I27:N27" si="30">(I28/B28*B27)/B28*B27</f>
        <v>12.25180168</v>
      </c>
      <c r="J27" s="273">
        <f t="shared" si="30"/>
        <v>12.24135955</v>
      </c>
      <c r="K27" s="273">
        <f t="shared" si="30"/>
        <v>8.140563287</v>
      </c>
      <c r="L27" s="273">
        <f t="shared" si="30"/>
        <v>9.964957431</v>
      </c>
      <c r="M27" s="273">
        <f t="shared" si="30"/>
        <v>8.471851442</v>
      </c>
      <c r="N27" s="273">
        <f t="shared" si="30"/>
        <v>18144996.37</v>
      </c>
      <c r="O27" s="273"/>
      <c r="P27" s="249">
        <f t="shared" si="24"/>
        <v>583168.3168</v>
      </c>
      <c r="Q27" s="249">
        <v>0.0</v>
      </c>
      <c r="R27" s="249">
        <f t="shared" si="25"/>
        <v>186666.6667</v>
      </c>
      <c r="S27" s="249">
        <v>0.0</v>
      </c>
      <c r="T27" s="252"/>
      <c r="U27" s="265">
        <f t="shared" si="18"/>
        <v>0.7575237932</v>
      </c>
      <c r="V27" s="249"/>
      <c r="W27" s="249"/>
      <c r="X27" s="249">
        <f t="shared" si="19"/>
        <v>769834.9835</v>
      </c>
      <c r="Y27" s="253">
        <f t="shared" si="20"/>
        <v>0.7698349835</v>
      </c>
      <c r="Z27" s="323">
        <f t="shared" si="21"/>
        <v>769834.9835</v>
      </c>
      <c r="AA27" s="253">
        <f t="shared" si="22"/>
        <v>0.7698349835</v>
      </c>
      <c r="AB27" s="309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</row>
    <row r="28" ht="19.5" customHeight="1">
      <c r="A28" s="271" t="s">
        <v>116</v>
      </c>
      <c r="B28" s="272">
        <v>80.3125</v>
      </c>
      <c r="C28" s="273">
        <v>84.125</v>
      </c>
      <c r="D28" s="273">
        <v>60.5</v>
      </c>
      <c r="E28" s="273">
        <v>62.984375</v>
      </c>
      <c r="F28" s="273">
        <v>53.785721</v>
      </c>
      <c r="G28" s="273">
        <v>9.362076E8</v>
      </c>
      <c r="H28" s="273"/>
      <c r="I28" s="273">
        <f t="shared" ref="I28:N28" si="31">(I29/B29*B28)/B29*B28</f>
        <v>9.702235838</v>
      </c>
      <c r="J28" s="273">
        <f t="shared" si="31"/>
        <v>10.63617288</v>
      </c>
      <c r="K28" s="273">
        <f t="shared" si="31"/>
        <v>5.49685892</v>
      </c>
      <c r="L28" s="273">
        <f t="shared" si="31"/>
        <v>5.921936694</v>
      </c>
      <c r="M28" s="273">
        <f t="shared" si="31"/>
        <v>5.034622733</v>
      </c>
      <c r="N28" s="273">
        <f t="shared" si="31"/>
        <v>19421181.79</v>
      </c>
      <c r="O28" s="273"/>
      <c r="P28" s="249">
        <f t="shared" si="24"/>
        <v>479207.9208</v>
      </c>
      <c r="Q28" s="249">
        <v>0.0</v>
      </c>
      <c r="R28" s="249">
        <f t="shared" si="25"/>
        <v>185000</v>
      </c>
      <c r="S28" s="249">
        <v>0.0</v>
      </c>
      <c r="T28" s="252"/>
      <c r="U28" s="265">
        <f t="shared" si="18"/>
        <v>0.7214727584</v>
      </c>
      <c r="V28" s="249"/>
      <c r="W28" s="249"/>
      <c r="X28" s="249">
        <f t="shared" si="19"/>
        <v>664207.9208</v>
      </c>
      <c r="Y28" s="253">
        <f t="shared" si="20"/>
        <v>0.6642079208</v>
      </c>
      <c r="Z28" s="323">
        <f t="shared" si="21"/>
        <v>664207.9208</v>
      </c>
      <c r="AA28" s="253">
        <f t="shared" si="22"/>
        <v>0.6642079208</v>
      </c>
      <c r="AB28" s="309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</row>
    <row r="29" ht="19.5" customHeight="1">
      <c r="A29" s="271" t="s">
        <v>117</v>
      </c>
      <c r="B29" s="326">
        <v>64.0625</v>
      </c>
      <c r="C29" s="327">
        <v>74.78125</v>
      </c>
      <c r="D29" s="327">
        <v>54.25</v>
      </c>
      <c r="E29" s="327">
        <v>58.375</v>
      </c>
      <c r="F29" s="327">
        <v>49.849514</v>
      </c>
      <c r="G29" s="327">
        <v>1.0877885E9</v>
      </c>
      <c r="H29" s="327"/>
      <c r="I29" s="327">
        <f t="shared" ref="I29:N29" si="32">(I30/B30*B29)/B30*B29</f>
        <v>6.173242003</v>
      </c>
      <c r="J29" s="327">
        <f t="shared" si="32"/>
        <v>8.404670148</v>
      </c>
      <c r="K29" s="327">
        <f t="shared" si="32"/>
        <v>4.419807214</v>
      </c>
      <c r="L29" s="327">
        <f t="shared" si="32"/>
        <v>5.086884762</v>
      </c>
      <c r="M29" s="327">
        <f t="shared" si="32"/>
        <v>4.324688189</v>
      </c>
      <c r="N29" s="327">
        <f t="shared" si="32"/>
        <v>26219249.43</v>
      </c>
      <c r="O29" s="327"/>
      <c r="P29" s="249">
        <f t="shared" si="24"/>
        <v>429702.9703</v>
      </c>
      <c r="Q29" s="249">
        <v>0.0</v>
      </c>
      <c r="R29" s="249">
        <f t="shared" si="25"/>
        <v>183333.3333</v>
      </c>
      <c r="S29" s="249">
        <v>0.0</v>
      </c>
      <c r="T29" s="252">
        <f>(P29-P20)/P20</f>
        <v>-0.4628712871</v>
      </c>
      <c r="U29" s="265">
        <f t="shared" si="18"/>
        <v>0.7009421265</v>
      </c>
      <c r="V29" s="249"/>
      <c r="W29" s="249"/>
      <c r="X29" s="249">
        <f t="shared" si="19"/>
        <v>613036.3036</v>
      </c>
      <c r="Y29" s="253">
        <f t="shared" si="20"/>
        <v>0.6130363036</v>
      </c>
      <c r="Z29" s="323">
        <f t="shared" si="21"/>
        <v>613036.3036</v>
      </c>
      <c r="AA29" s="253">
        <f t="shared" si="22"/>
        <v>0.6130363036</v>
      </c>
      <c r="AB29" s="309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</row>
    <row r="30" ht="19.5" customHeight="1">
      <c r="A30" s="271" t="s">
        <v>118</v>
      </c>
      <c r="B30" s="272">
        <v>58.5625</v>
      </c>
      <c r="C30" s="273">
        <v>69.125</v>
      </c>
      <c r="D30" s="273">
        <v>52.15625</v>
      </c>
      <c r="E30" s="273">
        <v>64.300003</v>
      </c>
      <c r="F30" s="273">
        <v>54.909184</v>
      </c>
      <c r="G30" s="273">
        <v>1.1978067E9</v>
      </c>
      <c r="H30" s="273"/>
      <c r="I30" s="273">
        <f t="shared" ref="I30:N30" si="33">(I31/B31*B30)/B31*B30</f>
        <v>5.158753226</v>
      </c>
      <c r="J30" s="273">
        <f t="shared" si="33"/>
        <v>7.181340543</v>
      </c>
      <c r="K30" s="273">
        <f t="shared" si="33"/>
        <v>4.085230429</v>
      </c>
      <c r="L30" s="273">
        <f t="shared" si="33"/>
        <v>6.171917305</v>
      </c>
      <c r="M30" s="273">
        <f t="shared" si="33"/>
        <v>5.24714327</v>
      </c>
      <c r="N30" s="273">
        <f t="shared" si="33"/>
        <v>31791045.08</v>
      </c>
      <c r="O30" s="273"/>
      <c r="P30" s="249">
        <f>((P29+R29)*0.8)*D30/D29</f>
        <v>471501.1939</v>
      </c>
      <c r="Q30" s="249">
        <v>0.0</v>
      </c>
      <c r="R30" s="249">
        <f>((P29+R29)*0.2)-($S$8/12)</f>
        <v>120940.5941</v>
      </c>
      <c r="S30" s="249">
        <v>0.0</v>
      </c>
      <c r="T30" s="277"/>
      <c r="U30" s="265">
        <f t="shared" si="18"/>
        <v>0.7958607976</v>
      </c>
      <c r="V30" s="249"/>
      <c r="W30" s="249"/>
      <c r="X30" s="249">
        <f t="shared" si="19"/>
        <v>592441.788</v>
      </c>
      <c r="Y30" s="253">
        <f t="shared" si="20"/>
        <v>0.592441788</v>
      </c>
      <c r="Z30" s="323">
        <f t="shared" si="21"/>
        <v>592441.788</v>
      </c>
      <c r="AA30" s="253">
        <f t="shared" si="22"/>
        <v>0.592441788</v>
      </c>
      <c r="AB30" s="309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</row>
    <row r="31" ht="19.5" customHeight="1">
      <c r="A31" s="271" t="s">
        <v>119</v>
      </c>
      <c r="B31" s="272">
        <v>64.550003</v>
      </c>
      <c r="C31" s="273">
        <v>65.610001</v>
      </c>
      <c r="D31" s="273">
        <v>46.860001</v>
      </c>
      <c r="E31" s="273">
        <v>47.450001</v>
      </c>
      <c r="F31" s="273">
        <v>40.520073</v>
      </c>
      <c r="G31" s="273">
        <v>1.2158712E9</v>
      </c>
      <c r="H31" s="273"/>
      <c r="I31" s="273">
        <f t="shared" ref="I31:N31" si="34">(I32/B32*B31)/B32*B31</f>
        <v>6.2675538</v>
      </c>
      <c r="J31" s="273">
        <f t="shared" si="34"/>
        <v>6.469568594</v>
      </c>
      <c r="K31" s="273">
        <f t="shared" si="34"/>
        <v>3.297679378</v>
      </c>
      <c r="L31" s="273">
        <f t="shared" si="34"/>
        <v>3.361015876</v>
      </c>
      <c r="M31" s="273">
        <f t="shared" si="34"/>
        <v>2.857415401</v>
      </c>
      <c r="N31" s="273">
        <f t="shared" si="34"/>
        <v>32757177.35</v>
      </c>
      <c r="O31" s="273"/>
      <c r="P31" s="249">
        <f t="shared" ref="P31:P41" si="36">P30*D31/D30</f>
        <v>423622.2201</v>
      </c>
      <c r="Q31" s="249">
        <v>0.0</v>
      </c>
      <c r="R31" s="249">
        <f t="shared" ref="R31:R41" si="37">R30-($S$8/12)</f>
        <v>119273.9274</v>
      </c>
      <c r="S31" s="249">
        <v>0.0</v>
      </c>
      <c r="T31" s="277"/>
      <c r="U31" s="265">
        <f t="shared" si="18"/>
        <v>0.7803006561</v>
      </c>
      <c r="V31" s="249"/>
      <c r="W31" s="249"/>
      <c r="X31" s="249">
        <f t="shared" si="19"/>
        <v>542896.1475</v>
      </c>
      <c r="Y31" s="253">
        <f t="shared" si="20"/>
        <v>0.5428961475</v>
      </c>
      <c r="Z31" s="323">
        <f t="shared" si="21"/>
        <v>542896.1475</v>
      </c>
      <c r="AA31" s="253">
        <f t="shared" si="22"/>
        <v>0.5428961475</v>
      </c>
      <c r="AB31" s="309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</row>
    <row r="32" ht="19.5" customHeight="1">
      <c r="A32" s="271" t="s">
        <v>120</v>
      </c>
      <c r="B32" s="272">
        <v>46.970001</v>
      </c>
      <c r="C32" s="273">
        <v>50.66</v>
      </c>
      <c r="D32" s="273">
        <v>38.0</v>
      </c>
      <c r="E32" s="273">
        <v>39.150002</v>
      </c>
      <c r="F32" s="273">
        <v>33.43227</v>
      </c>
      <c r="G32" s="273">
        <v>1.7249188E9</v>
      </c>
      <c r="H32" s="273"/>
      <c r="I32" s="273">
        <f t="shared" ref="I32:N32" si="35">(I33/B33*B32)/B33*B32</f>
        <v>3.31853709</v>
      </c>
      <c r="J32" s="273">
        <f t="shared" si="35"/>
        <v>3.85714179</v>
      </c>
      <c r="K32" s="273">
        <f t="shared" si="35"/>
        <v>2.168557962</v>
      </c>
      <c r="L32" s="273">
        <f t="shared" si="35"/>
        <v>2.288029867</v>
      </c>
      <c r="M32" s="273">
        <f t="shared" si="35"/>
        <v>1.945201851</v>
      </c>
      <c r="N32" s="273">
        <f t="shared" si="35"/>
        <v>65927808.56</v>
      </c>
      <c r="O32" s="273"/>
      <c r="P32" s="249">
        <f t="shared" si="36"/>
        <v>343526.3342</v>
      </c>
      <c r="Q32" s="249">
        <v>0.0</v>
      </c>
      <c r="R32" s="249">
        <f t="shared" si="37"/>
        <v>117607.2607</v>
      </c>
      <c r="S32" s="249">
        <v>0.0</v>
      </c>
      <c r="T32" s="277"/>
      <c r="U32" s="265">
        <f t="shared" si="18"/>
        <v>0.744960545</v>
      </c>
      <c r="V32" s="249"/>
      <c r="W32" s="249"/>
      <c r="X32" s="249">
        <f t="shared" si="19"/>
        <v>461133.5949</v>
      </c>
      <c r="Y32" s="253">
        <f t="shared" si="20"/>
        <v>0.4611335949</v>
      </c>
      <c r="Z32" s="323">
        <f t="shared" si="21"/>
        <v>461133.5949</v>
      </c>
      <c r="AA32" s="253">
        <f t="shared" si="22"/>
        <v>0.4611335949</v>
      </c>
      <c r="AB32" s="309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</row>
    <row r="33" ht="19.5" customHeight="1">
      <c r="A33" s="271" t="s">
        <v>121</v>
      </c>
      <c r="B33" s="272">
        <v>39.169998</v>
      </c>
      <c r="C33" s="273">
        <v>49.439999</v>
      </c>
      <c r="D33" s="273">
        <v>33.599998</v>
      </c>
      <c r="E33" s="273">
        <v>46.150002</v>
      </c>
      <c r="F33" s="273">
        <v>39.409939</v>
      </c>
      <c r="G33" s="273">
        <v>1.6436822E9</v>
      </c>
      <c r="H33" s="273"/>
      <c r="I33" s="273">
        <f t="shared" ref="I33:N33" si="38">(I34/B34*B33)/B34*B33</f>
        <v>2.307876876</v>
      </c>
      <c r="J33" s="273">
        <f t="shared" si="38"/>
        <v>3.673602312</v>
      </c>
      <c r="K33" s="273">
        <f t="shared" si="38"/>
        <v>1.695439685</v>
      </c>
      <c r="L33" s="273">
        <f t="shared" si="38"/>
        <v>3.179373576</v>
      </c>
      <c r="M33" s="273">
        <f t="shared" si="38"/>
        <v>2.702990183</v>
      </c>
      <c r="N33" s="273">
        <f t="shared" si="38"/>
        <v>59864179.29</v>
      </c>
      <c r="O33" s="273"/>
      <c r="P33" s="249">
        <f t="shared" si="36"/>
        <v>303749.5827</v>
      </c>
      <c r="Q33" s="249">
        <v>0.0</v>
      </c>
      <c r="R33" s="249">
        <f t="shared" si="37"/>
        <v>115940.5941</v>
      </c>
      <c r="S33" s="249">
        <v>0.0</v>
      </c>
      <c r="T33" s="277"/>
      <c r="U33" s="265">
        <f t="shared" si="18"/>
        <v>0.7237471819</v>
      </c>
      <c r="V33" s="249"/>
      <c r="W33" s="249"/>
      <c r="X33" s="249">
        <f t="shared" si="19"/>
        <v>419690.1767</v>
      </c>
      <c r="Y33" s="253">
        <f t="shared" si="20"/>
        <v>0.4196901767</v>
      </c>
      <c r="Z33" s="323">
        <f t="shared" si="21"/>
        <v>419690.1767</v>
      </c>
      <c r="AA33" s="253">
        <f t="shared" si="22"/>
        <v>0.4196901767</v>
      </c>
      <c r="AB33" s="309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</row>
    <row r="34" ht="19.5" customHeight="1">
      <c r="A34" s="271" t="s">
        <v>122</v>
      </c>
      <c r="B34" s="272">
        <v>46.200001</v>
      </c>
      <c r="C34" s="273">
        <v>51.950001</v>
      </c>
      <c r="D34" s="273">
        <v>43.349998</v>
      </c>
      <c r="E34" s="273">
        <v>44.73</v>
      </c>
      <c r="F34" s="273">
        <v>38.197327</v>
      </c>
      <c r="G34" s="273">
        <v>1.3946903E9</v>
      </c>
      <c r="H34" s="273"/>
      <c r="I34" s="273">
        <f t="shared" ref="I34:N34" si="39">(I35/B35*B34)/B35*B34</f>
        <v>3.210624437</v>
      </c>
      <c r="J34" s="273">
        <f t="shared" si="39"/>
        <v>4.056078519</v>
      </c>
      <c r="K34" s="273">
        <f t="shared" si="39"/>
        <v>2.822162423</v>
      </c>
      <c r="L34" s="273">
        <f t="shared" si="39"/>
        <v>2.986729617</v>
      </c>
      <c r="M34" s="273">
        <f t="shared" si="39"/>
        <v>2.53921157</v>
      </c>
      <c r="N34" s="273">
        <f t="shared" si="39"/>
        <v>43100954.66</v>
      </c>
      <c r="O34" s="273"/>
      <c r="P34" s="249">
        <f t="shared" si="36"/>
        <v>391891.2079</v>
      </c>
      <c r="Q34" s="249">
        <v>0.0</v>
      </c>
      <c r="R34" s="249">
        <f t="shared" si="37"/>
        <v>114273.9274</v>
      </c>
      <c r="S34" s="249">
        <v>0.0</v>
      </c>
      <c r="T34" s="277"/>
      <c r="U34" s="265">
        <f t="shared" si="18"/>
        <v>0.7742358779</v>
      </c>
      <c r="V34" s="249"/>
      <c r="W34" s="249"/>
      <c r="X34" s="249">
        <f t="shared" si="19"/>
        <v>506165.1353</v>
      </c>
      <c r="Y34" s="253">
        <f t="shared" si="20"/>
        <v>0.5061651353</v>
      </c>
      <c r="Z34" s="323">
        <f t="shared" si="21"/>
        <v>506165.1353</v>
      </c>
      <c r="AA34" s="253">
        <f t="shared" si="22"/>
        <v>0.5061651353</v>
      </c>
      <c r="AB34" s="309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</row>
    <row r="35" ht="19.5" customHeight="1">
      <c r="A35" s="271" t="s">
        <v>123</v>
      </c>
      <c r="B35" s="272">
        <v>45.540001</v>
      </c>
      <c r="C35" s="273">
        <v>49.490002</v>
      </c>
      <c r="D35" s="273">
        <v>41.259998</v>
      </c>
      <c r="E35" s="273">
        <v>45.700001</v>
      </c>
      <c r="F35" s="273">
        <v>39.025661</v>
      </c>
      <c r="G35" s="273">
        <v>1.3630503E9</v>
      </c>
      <c r="H35" s="273"/>
      <c r="I35" s="273">
        <f t="shared" ref="I35:N35" si="40">(I36/B36*B35)/B36*B35</f>
        <v>3.119547542</v>
      </c>
      <c r="J35" s="273">
        <f t="shared" si="40"/>
        <v>3.681036941</v>
      </c>
      <c r="K35" s="273">
        <f t="shared" si="40"/>
        <v>2.556596833</v>
      </c>
      <c r="L35" s="273">
        <f t="shared" si="40"/>
        <v>3.11767278</v>
      </c>
      <c r="M35" s="273">
        <f t="shared" si="40"/>
        <v>2.650534603</v>
      </c>
      <c r="N35" s="273">
        <f t="shared" si="40"/>
        <v>41167556.88</v>
      </c>
      <c r="O35" s="273"/>
      <c r="P35" s="249">
        <f t="shared" si="36"/>
        <v>372997.2595</v>
      </c>
      <c r="Q35" s="249">
        <v>0.0</v>
      </c>
      <c r="R35" s="249">
        <f t="shared" si="37"/>
        <v>112607.2607</v>
      </c>
      <c r="S35" s="249">
        <v>0.0</v>
      </c>
      <c r="T35" s="277"/>
      <c r="U35" s="265">
        <f t="shared" si="18"/>
        <v>0.7681091175</v>
      </c>
      <c r="V35" s="249"/>
      <c r="W35" s="249"/>
      <c r="X35" s="249">
        <f t="shared" si="19"/>
        <v>485604.5203</v>
      </c>
      <c r="Y35" s="253">
        <f t="shared" si="20"/>
        <v>0.4856045203</v>
      </c>
      <c r="Z35" s="323">
        <f t="shared" si="21"/>
        <v>485604.5203</v>
      </c>
      <c r="AA35" s="253">
        <f t="shared" si="22"/>
        <v>0.4856045203</v>
      </c>
      <c r="AB35" s="309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</row>
    <row r="36" ht="19.5" customHeight="1">
      <c r="A36" s="271" t="s">
        <v>124</v>
      </c>
      <c r="B36" s="272">
        <v>45.650002</v>
      </c>
      <c r="C36" s="273">
        <v>46.48</v>
      </c>
      <c r="D36" s="273">
        <v>39.310001</v>
      </c>
      <c r="E36" s="273">
        <v>41.759998</v>
      </c>
      <c r="F36" s="273">
        <v>35.661087</v>
      </c>
      <c r="G36" s="273">
        <v>1.1983925E9</v>
      </c>
      <c r="H36" s="273"/>
      <c r="I36" s="273">
        <f t="shared" ref="I36:N36" si="41">(I37/B37*B36)/B37*B36</f>
        <v>3.134636158</v>
      </c>
      <c r="J36" s="273">
        <f t="shared" si="41"/>
        <v>3.246889224</v>
      </c>
      <c r="K36" s="273">
        <f t="shared" si="41"/>
        <v>2.320651635</v>
      </c>
      <c r="L36" s="273">
        <f t="shared" si="41"/>
        <v>2.603269022</v>
      </c>
      <c r="M36" s="273">
        <f t="shared" si="41"/>
        <v>2.213207315</v>
      </c>
      <c r="N36" s="273">
        <f t="shared" si="41"/>
        <v>31822148.17</v>
      </c>
      <c r="O36" s="273"/>
      <c r="P36" s="249">
        <f t="shared" si="36"/>
        <v>355368.9616</v>
      </c>
      <c r="Q36" s="249">
        <v>0.0</v>
      </c>
      <c r="R36" s="249">
        <f t="shared" si="37"/>
        <v>110940.5941</v>
      </c>
      <c r="S36" s="249">
        <v>0.0</v>
      </c>
      <c r="T36" s="277"/>
      <c r="U36" s="265">
        <f t="shared" si="18"/>
        <v>0.7620880964</v>
      </c>
      <c r="V36" s="249"/>
      <c r="W36" s="249"/>
      <c r="X36" s="249">
        <f t="shared" si="19"/>
        <v>466309.5557</v>
      </c>
      <c r="Y36" s="253">
        <f t="shared" si="20"/>
        <v>0.4663095557</v>
      </c>
      <c r="Z36" s="323">
        <f t="shared" si="21"/>
        <v>466309.5557</v>
      </c>
      <c r="AA36" s="253">
        <f t="shared" si="22"/>
        <v>0.4663095557</v>
      </c>
      <c r="AB36" s="309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</row>
    <row r="37" ht="19.5" customHeight="1">
      <c r="A37" s="271" t="s">
        <v>125</v>
      </c>
      <c r="B37" s="272">
        <v>42.630001</v>
      </c>
      <c r="C37" s="273">
        <v>44.0</v>
      </c>
      <c r="D37" s="273">
        <v>35.75</v>
      </c>
      <c r="E37" s="273">
        <v>36.630001</v>
      </c>
      <c r="F37" s="273">
        <v>31.280291</v>
      </c>
      <c r="G37" s="273">
        <v>1.3134117E9</v>
      </c>
      <c r="H37" s="273"/>
      <c r="I37" s="273">
        <f t="shared" ref="I37:N37" si="42">(I38/B38*B37)/B38*B37</f>
        <v>2.733607911</v>
      </c>
      <c r="J37" s="273">
        <f t="shared" si="42"/>
        <v>2.909648894</v>
      </c>
      <c r="K37" s="273">
        <f t="shared" si="42"/>
        <v>1.919357763</v>
      </c>
      <c r="L37" s="273">
        <f t="shared" si="42"/>
        <v>2.002958602</v>
      </c>
      <c r="M37" s="273">
        <f t="shared" si="42"/>
        <v>1.702842623</v>
      </c>
      <c r="N37" s="273">
        <f t="shared" si="42"/>
        <v>38223732.25</v>
      </c>
      <c r="O37" s="273"/>
      <c r="P37" s="249">
        <f t="shared" si="36"/>
        <v>323185.9591</v>
      </c>
      <c r="Q37" s="249">
        <v>0.0</v>
      </c>
      <c r="R37" s="249">
        <f t="shared" si="37"/>
        <v>109273.9274</v>
      </c>
      <c r="S37" s="249">
        <v>0.0</v>
      </c>
      <c r="T37" s="277"/>
      <c r="U37" s="265">
        <f t="shared" si="18"/>
        <v>0.747320085</v>
      </c>
      <c r="V37" s="249"/>
      <c r="W37" s="249"/>
      <c r="X37" s="249">
        <f t="shared" si="19"/>
        <v>432459.8865</v>
      </c>
      <c r="Y37" s="253">
        <f t="shared" si="20"/>
        <v>0.4324598865</v>
      </c>
      <c r="Z37" s="323">
        <f t="shared" si="21"/>
        <v>432459.8865</v>
      </c>
      <c r="AA37" s="253">
        <f t="shared" si="22"/>
        <v>0.4324598865</v>
      </c>
      <c r="AB37" s="309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</row>
    <row r="38" ht="19.5" customHeight="1">
      <c r="A38" s="271" t="s">
        <v>126</v>
      </c>
      <c r="B38" s="272">
        <v>36.509998</v>
      </c>
      <c r="C38" s="273">
        <v>37.5</v>
      </c>
      <c r="D38" s="273">
        <v>27.200001</v>
      </c>
      <c r="E38" s="273">
        <v>28.98</v>
      </c>
      <c r="F38" s="273">
        <v>24.747557</v>
      </c>
      <c r="G38" s="273">
        <v>1.3021162E9</v>
      </c>
      <c r="H38" s="273"/>
      <c r="I38" s="273">
        <f t="shared" ref="I38:N38" si="43">(I39/B39*B38)/B39*B38</f>
        <v>2.005068228</v>
      </c>
      <c r="J38" s="273">
        <f t="shared" si="43"/>
        <v>2.11347818</v>
      </c>
      <c r="K38" s="273">
        <f t="shared" si="43"/>
        <v>1.111070665</v>
      </c>
      <c r="L38" s="273">
        <f t="shared" si="43"/>
        <v>1.253703604</v>
      </c>
      <c r="M38" s="273">
        <f t="shared" si="43"/>
        <v>1.06585373</v>
      </c>
      <c r="N38" s="273">
        <f t="shared" si="43"/>
        <v>37569101.88</v>
      </c>
      <c r="O38" s="273"/>
      <c r="P38" s="249">
        <f t="shared" si="36"/>
        <v>245892.543</v>
      </c>
      <c r="Q38" s="249">
        <v>0.0</v>
      </c>
      <c r="R38" s="249">
        <f t="shared" si="37"/>
        <v>107607.2607</v>
      </c>
      <c r="S38" s="249">
        <v>0.0</v>
      </c>
      <c r="T38" s="277"/>
      <c r="U38" s="265">
        <f t="shared" si="18"/>
        <v>0.6955945673</v>
      </c>
      <c r="V38" s="249"/>
      <c r="W38" s="249"/>
      <c r="X38" s="249">
        <f t="shared" si="19"/>
        <v>353499.8037</v>
      </c>
      <c r="Y38" s="253">
        <f t="shared" si="20"/>
        <v>0.3534998037</v>
      </c>
      <c r="Z38" s="323">
        <f t="shared" si="21"/>
        <v>353499.8037</v>
      </c>
      <c r="AA38" s="253">
        <f t="shared" si="22"/>
        <v>0.3534998037</v>
      </c>
      <c r="AB38" s="309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</row>
    <row r="39" ht="19.5" customHeight="1">
      <c r="A39" s="271" t="s">
        <v>127</v>
      </c>
      <c r="B39" s="272">
        <v>28.85</v>
      </c>
      <c r="C39" s="273">
        <v>37.060001</v>
      </c>
      <c r="D39" s="273">
        <v>27.85</v>
      </c>
      <c r="E39" s="273">
        <v>33.900002</v>
      </c>
      <c r="F39" s="273">
        <v>28.949011</v>
      </c>
      <c r="G39" s="273">
        <v>2.1601468E9</v>
      </c>
      <c r="H39" s="273"/>
      <c r="I39" s="273">
        <f t="shared" ref="I39:N39" si="44">(I40/B40*B39)/B40*B39</f>
        <v>1.251979368</v>
      </c>
      <c r="J39" s="273">
        <f t="shared" si="44"/>
        <v>2.064172969</v>
      </c>
      <c r="K39" s="273">
        <f t="shared" si="44"/>
        <v>1.16480772</v>
      </c>
      <c r="L39" s="273">
        <f t="shared" si="44"/>
        <v>1.715527008</v>
      </c>
      <c r="M39" s="273">
        <f t="shared" si="44"/>
        <v>1.458479757</v>
      </c>
      <c r="N39" s="273">
        <f t="shared" si="44"/>
        <v>103394600.9</v>
      </c>
      <c r="O39" s="273"/>
      <c r="P39" s="249">
        <f t="shared" si="36"/>
        <v>251768.6423</v>
      </c>
      <c r="Q39" s="249">
        <v>0.0</v>
      </c>
      <c r="R39" s="249">
        <f t="shared" si="37"/>
        <v>105940.5941</v>
      </c>
      <c r="S39" s="249">
        <v>0.0</v>
      </c>
      <c r="T39" s="277"/>
      <c r="U39" s="265">
        <f t="shared" si="18"/>
        <v>0.7038360118</v>
      </c>
      <c r="V39" s="249"/>
      <c r="W39" s="249"/>
      <c r="X39" s="249">
        <f t="shared" si="19"/>
        <v>357709.2364</v>
      </c>
      <c r="Y39" s="253">
        <f t="shared" si="20"/>
        <v>0.3577092364</v>
      </c>
      <c r="Z39" s="323">
        <f t="shared" si="21"/>
        <v>357709.2364</v>
      </c>
      <c r="AA39" s="253">
        <f t="shared" si="22"/>
        <v>0.3577092364</v>
      </c>
      <c r="AB39" s="309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</row>
    <row r="40" ht="19.5" customHeight="1">
      <c r="A40" s="271" t="s">
        <v>128</v>
      </c>
      <c r="B40" s="272">
        <v>34.439999</v>
      </c>
      <c r="C40" s="273">
        <v>40.970001</v>
      </c>
      <c r="D40" s="273">
        <v>33.779999</v>
      </c>
      <c r="E40" s="273">
        <v>39.650002</v>
      </c>
      <c r="F40" s="273">
        <v>33.859234</v>
      </c>
      <c r="G40" s="273">
        <v>1.7210984E9</v>
      </c>
      <c r="H40" s="273"/>
      <c r="I40" s="273">
        <f t="shared" ref="I40:N40" si="45">(I41/B41*B40)/B41*B40</f>
        <v>1.784151779</v>
      </c>
      <c r="J40" s="273">
        <f t="shared" si="45"/>
        <v>2.522709149</v>
      </c>
      <c r="K40" s="273">
        <f t="shared" si="45"/>
        <v>1.71365387</v>
      </c>
      <c r="L40" s="273">
        <f t="shared" si="45"/>
        <v>2.346845714</v>
      </c>
      <c r="M40" s="273">
        <f t="shared" si="45"/>
        <v>1.995203512</v>
      </c>
      <c r="N40" s="273">
        <f t="shared" si="45"/>
        <v>65636094.34</v>
      </c>
      <c r="O40" s="273"/>
      <c r="P40" s="249">
        <f t="shared" si="36"/>
        <v>305376.8217</v>
      </c>
      <c r="Q40" s="249">
        <v>0.0</v>
      </c>
      <c r="R40" s="249">
        <f t="shared" si="37"/>
        <v>104273.9274</v>
      </c>
      <c r="S40" s="249">
        <v>0.0</v>
      </c>
      <c r="T40" s="277"/>
      <c r="U40" s="265">
        <f t="shared" si="18"/>
        <v>0.7454565197</v>
      </c>
      <c r="V40" s="249"/>
      <c r="W40" s="249"/>
      <c r="X40" s="249">
        <f t="shared" si="19"/>
        <v>409650.7491</v>
      </c>
      <c r="Y40" s="253">
        <f t="shared" si="20"/>
        <v>0.4096507491</v>
      </c>
      <c r="Z40" s="323">
        <f t="shared" si="21"/>
        <v>409650.7491</v>
      </c>
      <c r="AA40" s="253">
        <f t="shared" si="22"/>
        <v>0.4096507491</v>
      </c>
      <c r="AB40" s="309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</row>
    <row r="41" ht="19.5" customHeight="1">
      <c r="A41" s="271" t="s">
        <v>129</v>
      </c>
      <c r="B41" s="326">
        <v>39.290001</v>
      </c>
      <c r="C41" s="327">
        <v>43.240002</v>
      </c>
      <c r="D41" s="327">
        <v>38.439999</v>
      </c>
      <c r="E41" s="327">
        <v>38.91</v>
      </c>
      <c r="F41" s="327">
        <v>33.227325</v>
      </c>
      <c r="G41" s="327">
        <v>1.2777654E9</v>
      </c>
      <c r="H41" s="327"/>
      <c r="I41" s="327">
        <f t="shared" ref="I41:N41" si="46">(I42/B42*B41)/B42*B41</f>
        <v>2.322039572</v>
      </c>
      <c r="J41" s="327">
        <f t="shared" si="46"/>
        <v>2.810002096</v>
      </c>
      <c r="K41" s="327">
        <f t="shared" si="46"/>
        <v>2.219067826</v>
      </c>
      <c r="L41" s="327">
        <f t="shared" si="46"/>
        <v>2.260063147</v>
      </c>
      <c r="M41" s="327">
        <f t="shared" si="46"/>
        <v>1.921426171</v>
      </c>
      <c r="N41" s="327">
        <f t="shared" si="46"/>
        <v>36177085.53</v>
      </c>
      <c r="O41" s="327"/>
      <c r="P41" s="249">
        <f t="shared" si="36"/>
        <v>347503.9985</v>
      </c>
      <c r="Q41" s="249">
        <v>0.0</v>
      </c>
      <c r="R41" s="249">
        <f t="shared" si="37"/>
        <v>102607.2607</v>
      </c>
      <c r="S41" s="249">
        <v>0.0</v>
      </c>
      <c r="T41" s="328">
        <f>(P41-P29)/P29</f>
        <v>-0.191292538</v>
      </c>
      <c r="U41" s="265">
        <f t="shared" si="18"/>
        <v>0.7720402265</v>
      </c>
      <c r="V41" s="249"/>
      <c r="W41" s="249"/>
      <c r="X41" s="249">
        <f t="shared" si="19"/>
        <v>450111.2592</v>
      </c>
      <c r="Y41" s="253">
        <f t="shared" si="20"/>
        <v>0.4501112592</v>
      </c>
      <c r="Z41" s="323">
        <f t="shared" si="21"/>
        <v>450111.2592</v>
      </c>
      <c r="AA41" s="253">
        <f t="shared" si="22"/>
        <v>0.4501112592</v>
      </c>
      <c r="AB41" s="309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</row>
    <row r="42" ht="19.5" customHeight="1">
      <c r="A42" s="271" t="s">
        <v>130</v>
      </c>
      <c r="B42" s="272">
        <v>39.57</v>
      </c>
      <c r="C42" s="273">
        <v>42.599998</v>
      </c>
      <c r="D42" s="273">
        <v>36.849998</v>
      </c>
      <c r="E42" s="273">
        <v>38.509998</v>
      </c>
      <c r="F42" s="273">
        <v>32.885727</v>
      </c>
      <c r="G42" s="273">
        <v>1.5794246E9</v>
      </c>
      <c r="H42" s="273"/>
      <c r="I42" s="273">
        <f t="shared" ref="I42:N42" si="47">(I43/B43*B42)/B43*B42</f>
        <v>2.35525339</v>
      </c>
      <c r="J42" s="273">
        <f t="shared" si="47"/>
        <v>2.727434882</v>
      </c>
      <c r="K42" s="273">
        <f t="shared" si="47"/>
        <v>2.039289009</v>
      </c>
      <c r="L42" s="273">
        <f t="shared" si="47"/>
        <v>2.213834261</v>
      </c>
      <c r="M42" s="273">
        <f t="shared" si="47"/>
        <v>1.882122287</v>
      </c>
      <c r="N42" s="273">
        <f t="shared" si="47"/>
        <v>55275047.54</v>
      </c>
      <c r="O42" s="273"/>
      <c r="P42" s="249">
        <f>((P41+R41)*0.8)*D42/D41</f>
        <v>345194.5772</v>
      </c>
      <c r="Q42" s="249">
        <v>0.0</v>
      </c>
      <c r="R42" s="249">
        <f>((P41+R41)*0.2)-($S$8/12)</f>
        <v>88355.58518</v>
      </c>
      <c r="S42" s="249">
        <v>0.0</v>
      </c>
      <c r="T42" s="277"/>
      <c r="U42" s="265">
        <f t="shared" si="18"/>
        <v>0.7962044699</v>
      </c>
      <c r="V42" s="249"/>
      <c r="W42" s="249"/>
      <c r="X42" s="249">
        <f t="shared" si="19"/>
        <v>433550.1624</v>
      </c>
      <c r="Y42" s="253">
        <f t="shared" si="20"/>
        <v>0.4335501624</v>
      </c>
      <c r="Z42" s="323">
        <f t="shared" si="21"/>
        <v>433550.1624</v>
      </c>
      <c r="AA42" s="253">
        <f t="shared" si="22"/>
        <v>0.4335501624</v>
      </c>
      <c r="AB42" s="309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</row>
    <row r="43" ht="19.5" customHeight="1">
      <c r="A43" s="271" t="s">
        <v>131</v>
      </c>
      <c r="B43" s="272">
        <v>38.400002</v>
      </c>
      <c r="C43" s="273">
        <v>38.880001</v>
      </c>
      <c r="D43" s="273">
        <v>33.09</v>
      </c>
      <c r="E43" s="273">
        <v>33.779999</v>
      </c>
      <c r="F43" s="273">
        <v>28.846529</v>
      </c>
      <c r="G43" s="273">
        <v>1.597517E9</v>
      </c>
      <c r="H43" s="273"/>
      <c r="I43" s="273">
        <f t="shared" ref="I43:N43" si="48">(I44/B44*B43)/B44*B43</f>
        <v>2.218033141</v>
      </c>
      <c r="J43" s="273">
        <f t="shared" si="48"/>
        <v>2.271892448</v>
      </c>
      <c r="K43" s="273">
        <f t="shared" si="48"/>
        <v>1.644361787</v>
      </c>
      <c r="L43" s="273">
        <f t="shared" si="48"/>
        <v>1.703402879</v>
      </c>
      <c r="M43" s="273">
        <f t="shared" si="48"/>
        <v>1.448171746</v>
      </c>
      <c r="N43" s="273">
        <f t="shared" si="48"/>
        <v>56548658.37</v>
      </c>
      <c r="O43" s="273"/>
      <c r="P43" s="249">
        <f t="shared" ref="P43:P53" si="50">P42*D43/D42</f>
        <v>309972.5693</v>
      </c>
      <c r="Q43" s="249">
        <v>0.0</v>
      </c>
      <c r="R43" s="249">
        <f t="shared" ref="R43:R53" si="51">R42-($S$8/12)</f>
        <v>86688.91851</v>
      </c>
      <c r="S43" s="249">
        <v>0.0</v>
      </c>
      <c r="T43" s="277"/>
      <c r="U43" s="265">
        <f t="shared" si="18"/>
        <v>0.7814536546</v>
      </c>
      <c r="V43" s="249"/>
      <c r="W43" s="249"/>
      <c r="X43" s="249">
        <f t="shared" si="19"/>
        <v>396661.4878</v>
      </c>
      <c r="Y43" s="253">
        <f t="shared" si="20"/>
        <v>0.3966614878</v>
      </c>
      <c r="Z43" s="323">
        <f t="shared" si="21"/>
        <v>396661.4878</v>
      </c>
      <c r="AA43" s="253">
        <f t="shared" si="22"/>
        <v>0.3966614878</v>
      </c>
      <c r="AB43" s="309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</row>
    <row r="44" ht="19.5" customHeight="1">
      <c r="A44" s="271" t="s">
        <v>132</v>
      </c>
      <c r="B44" s="272">
        <v>34.150002</v>
      </c>
      <c r="C44" s="273">
        <v>39.189999</v>
      </c>
      <c r="D44" s="273">
        <v>34.09</v>
      </c>
      <c r="E44" s="273">
        <v>36.060001</v>
      </c>
      <c r="F44" s="273">
        <v>30.793545</v>
      </c>
      <c r="G44" s="273">
        <v>1.5516643E9</v>
      </c>
      <c r="H44" s="273"/>
      <c r="I44" s="273">
        <f t="shared" ref="I44:N44" si="49">(I45/B45*B44)/B45*B44</f>
        <v>1.754231899</v>
      </c>
      <c r="J44" s="273">
        <f t="shared" si="49"/>
        <v>2.30826538</v>
      </c>
      <c r="K44" s="273">
        <f t="shared" si="49"/>
        <v>1.745250792</v>
      </c>
      <c r="L44" s="273">
        <f t="shared" si="49"/>
        <v>1.94110747</v>
      </c>
      <c r="M44" s="273">
        <f t="shared" si="49"/>
        <v>1.650259798</v>
      </c>
      <c r="N44" s="273">
        <f t="shared" si="49"/>
        <v>53349071.49</v>
      </c>
      <c r="O44" s="273"/>
      <c r="P44" s="249">
        <f t="shared" si="50"/>
        <v>319340.1296</v>
      </c>
      <c r="Q44" s="249">
        <v>0.0</v>
      </c>
      <c r="R44" s="249">
        <f t="shared" si="51"/>
        <v>85022.25185</v>
      </c>
      <c r="S44" s="249">
        <v>0.0</v>
      </c>
      <c r="T44" s="277"/>
      <c r="U44" s="265">
        <f t="shared" si="18"/>
        <v>0.7897374836</v>
      </c>
      <c r="V44" s="249"/>
      <c r="W44" s="249"/>
      <c r="X44" s="249">
        <f t="shared" si="19"/>
        <v>404362.3814</v>
      </c>
      <c r="Y44" s="253">
        <f t="shared" si="20"/>
        <v>0.4043623814</v>
      </c>
      <c r="Z44" s="323">
        <f t="shared" si="21"/>
        <v>404362.3814</v>
      </c>
      <c r="AA44" s="253">
        <f t="shared" si="22"/>
        <v>0.4043623814</v>
      </c>
      <c r="AB44" s="309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</row>
    <row r="45" ht="19.5" customHeight="1">
      <c r="A45" s="271" t="s">
        <v>133</v>
      </c>
      <c r="B45" s="272">
        <v>35.799999</v>
      </c>
      <c r="C45" s="273">
        <v>36.900002</v>
      </c>
      <c r="D45" s="273">
        <v>30.559999</v>
      </c>
      <c r="E45" s="273">
        <v>31.73</v>
      </c>
      <c r="F45" s="273">
        <v>27.095928</v>
      </c>
      <c r="G45" s="273">
        <v>1.7583156E9</v>
      </c>
      <c r="H45" s="273"/>
      <c r="I45" s="273">
        <f t="shared" ref="I45:N45" si="52">(I46/B46*B45)/B46*B45</f>
        <v>1.92784257</v>
      </c>
      <c r="J45" s="273">
        <f t="shared" si="52"/>
        <v>2.046388151</v>
      </c>
      <c r="K45" s="273">
        <f t="shared" si="52"/>
        <v>1.402524682</v>
      </c>
      <c r="L45" s="273">
        <f t="shared" si="52"/>
        <v>1.502928279</v>
      </c>
      <c r="M45" s="273">
        <f t="shared" si="52"/>
        <v>1.277735621</v>
      </c>
      <c r="N45" s="273">
        <f t="shared" si="52"/>
        <v>68505428.52</v>
      </c>
      <c r="O45" s="273"/>
      <c r="P45" s="249">
        <f t="shared" si="50"/>
        <v>286272.6325</v>
      </c>
      <c r="Q45" s="249">
        <v>0.0</v>
      </c>
      <c r="R45" s="249">
        <f t="shared" si="51"/>
        <v>83355.58518</v>
      </c>
      <c r="S45" s="249">
        <v>0.0</v>
      </c>
      <c r="T45" s="277"/>
      <c r="U45" s="265">
        <f t="shared" si="18"/>
        <v>0.7744880364</v>
      </c>
      <c r="V45" s="249"/>
      <c r="W45" s="249"/>
      <c r="X45" s="249">
        <f t="shared" si="19"/>
        <v>369628.2176</v>
      </c>
      <c r="Y45" s="253">
        <f t="shared" si="20"/>
        <v>0.3696282176</v>
      </c>
      <c r="Z45" s="323">
        <f t="shared" si="21"/>
        <v>369628.2176</v>
      </c>
      <c r="AA45" s="253">
        <f t="shared" si="22"/>
        <v>0.3696282176</v>
      </c>
      <c r="AB45" s="309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</row>
    <row r="46" ht="19.5" customHeight="1">
      <c r="A46" s="271" t="s">
        <v>134</v>
      </c>
      <c r="B46" s="272">
        <v>31.67</v>
      </c>
      <c r="C46" s="273">
        <v>33.630001</v>
      </c>
      <c r="D46" s="273">
        <v>28.42</v>
      </c>
      <c r="E46" s="273">
        <v>30.040001</v>
      </c>
      <c r="F46" s="273">
        <v>25.652744</v>
      </c>
      <c r="G46" s="273">
        <v>2.0957427E9</v>
      </c>
      <c r="H46" s="273"/>
      <c r="I46" s="273">
        <f t="shared" ref="I46:N46" si="53">(I47/B47*B46)/B47*B46</f>
        <v>1.508695739</v>
      </c>
      <c r="J46" s="273">
        <f t="shared" si="53"/>
        <v>1.699765435</v>
      </c>
      <c r="K46" s="273">
        <f t="shared" si="53"/>
        <v>1.212975387</v>
      </c>
      <c r="L46" s="273">
        <f t="shared" si="53"/>
        <v>1.347094298</v>
      </c>
      <c r="M46" s="273">
        <f t="shared" si="53"/>
        <v>1.145250783</v>
      </c>
      <c r="N46" s="273">
        <f t="shared" si="53"/>
        <v>97321154.67</v>
      </c>
      <c r="O46" s="273"/>
      <c r="P46" s="249">
        <f t="shared" si="50"/>
        <v>266226.0629</v>
      </c>
      <c r="Q46" s="249">
        <v>0.0</v>
      </c>
      <c r="R46" s="249">
        <f t="shared" si="51"/>
        <v>81688.91851</v>
      </c>
      <c r="S46" s="249">
        <v>0.0</v>
      </c>
      <c r="T46" s="277"/>
      <c r="U46" s="265">
        <f t="shared" si="18"/>
        <v>0.7652043663</v>
      </c>
      <c r="V46" s="249"/>
      <c r="W46" s="249"/>
      <c r="X46" s="249">
        <f t="shared" si="19"/>
        <v>347914.9814</v>
      </c>
      <c r="Y46" s="253">
        <f t="shared" si="20"/>
        <v>0.3479149814</v>
      </c>
      <c r="Z46" s="323">
        <f t="shared" si="21"/>
        <v>347914.9814</v>
      </c>
      <c r="AA46" s="253">
        <f t="shared" si="22"/>
        <v>0.3479149814</v>
      </c>
      <c r="AB46" s="309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</row>
    <row r="47" ht="19.5" customHeight="1">
      <c r="A47" s="271" t="s">
        <v>135</v>
      </c>
      <c r="B47" s="272">
        <v>30.0</v>
      </c>
      <c r="C47" s="273">
        <v>30.25</v>
      </c>
      <c r="D47" s="273">
        <v>24.389999</v>
      </c>
      <c r="E47" s="273">
        <v>26.1</v>
      </c>
      <c r="F47" s="273">
        <v>22.288183</v>
      </c>
      <c r="G47" s="273">
        <v>2.2629351E9</v>
      </c>
      <c r="H47" s="273"/>
      <c r="I47" s="273">
        <f t="shared" ref="I47:N47" si="54">(I48/B48*B47)/B48*B47</f>
        <v>1.353779853</v>
      </c>
      <c r="J47" s="273">
        <f t="shared" si="54"/>
        <v>1.375263735</v>
      </c>
      <c r="K47" s="273">
        <f t="shared" si="54"/>
        <v>0.893361858</v>
      </c>
      <c r="L47" s="273">
        <f t="shared" si="54"/>
        <v>1.016902059</v>
      </c>
      <c r="M47" s="273">
        <f t="shared" si="54"/>
        <v>0.8645343885</v>
      </c>
      <c r="N47" s="273">
        <f t="shared" si="54"/>
        <v>113468555.5</v>
      </c>
      <c r="O47" s="273"/>
      <c r="P47" s="249">
        <f t="shared" si="50"/>
        <v>228474.7856</v>
      </c>
      <c r="Q47" s="249">
        <v>0.0</v>
      </c>
      <c r="R47" s="249">
        <f t="shared" si="51"/>
        <v>80022.25185</v>
      </c>
      <c r="S47" s="249">
        <v>0.0</v>
      </c>
      <c r="T47" s="277"/>
      <c r="U47" s="265">
        <f t="shared" si="18"/>
        <v>0.740606093</v>
      </c>
      <c r="V47" s="249"/>
      <c r="W47" s="249"/>
      <c r="X47" s="249">
        <f t="shared" si="19"/>
        <v>308497.0374</v>
      </c>
      <c r="Y47" s="253">
        <f t="shared" si="20"/>
        <v>0.3084970374</v>
      </c>
      <c r="Z47" s="323">
        <f t="shared" si="21"/>
        <v>308497.0374</v>
      </c>
      <c r="AA47" s="253">
        <f t="shared" si="22"/>
        <v>0.3084970374</v>
      </c>
      <c r="AB47" s="309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</row>
    <row r="48" ht="19.5" customHeight="1">
      <c r="A48" s="271" t="s">
        <v>136</v>
      </c>
      <c r="B48" s="272">
        <v>25.969999</v>
      </c>
      <c r="C48" s="273">
        <v>26.549999</v>
      </c>
      <c r="D48" s="273">
        <v>21.639999</v>
      </c>
      <c r="E48" s="273">
        <v>23.85</v>
      </c>
      <c r="F48" s="273">
        <v>20.366776</v>
      </c>
      <c r="G48" s="273">
        <v>2.6680491E9</v>
      </c>
      <c r="H48" s="273"/>
      <c r="I48" s="273">
        <f t="shared" ref="I48:N48" si="55">(I49/B49*B48)/B49*B48</f>
        <v>1.014493813</v>
      </c>
      <c r="J48" s="273">
        <f t="shared" si="55"/>
        <v>1.059410447</v>
      </c>
      <c r="K48" s="273">
        <f t="shared" si="55"/>
        <v>0.7032638828</v>
      </c>
      <c r="L48" s="273">
        <f t="shared" si="55"/>
        <v>0.8491313569</v>
      </c>
      <c r="M48" s="273">
        <f t="shared" si="55"/>
        <v>0.7219007896</v>
      </c>
      <c r="N48" s="273">
        <f t="shared" si="55"/>
        <v>157731692.7</v>
      </c>
      <c r="O48" s="273"/>
      <c r="P48" s="249">
        <f t="shared" si="50"/>
        <v>202713.9949</v>
      </c>
      <c r="Q48" s="249">
        <v>0.0</v>
      </c>
      <c r="R48" s="249">
        <f t="shared" si="51"/>
        <v>78355.58518</v>
      </c>
      <c r="S48" s="249">
        <v>0.0</v>
      </c>
      <c r="T48" s="277"/>
      <c r="U48" s="265">
        <f t="shared" si="18"/>
        <v>0.7212235306</v>
      </c>
      <c r="V48" s="249"/>
      <c r="W48" s="249"/>
      <c r="X48" s="249">
        <f t="shared" si="19"/>
        <v>281069.58</v>
      </c>
      <c r="Y48" s="253">
        <f t="shared" si="20"/>
        <v>0.28106958</v>
      </c>
      <c r="Z48" s="323">
        <f t="shared" si="21"/>
        <v>281069.58</v>
      </c>
      <c r="AA48" s="253">
        <f t="shared" si="22"/>
        <v>0.28106958</v>
      </c>
      <c r="AB48" s="309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</row>
    <row r="49" ht="19.5" customHeight="1">
      <c r="A49" s="271" t="s">
        <v>137</v>
      </c>
      <c r="B49" s="272">
        <v>23.74</v>
      </c>
      <c r="C49" s="273">
        <v>26.209999</v>
      </c>
      <c r="D49" s="273">
        <v>21.299999</v>
      </c>
      <c r="E49" s="273">
        <v>23.49</v>
      </c>
      <c r="F49" s="273">
        <v>20.059364</v>
      </c>
      <c r="G49" s="273">
        <v>2.0438102E9</v>
      </c>
      <c r="H49" s="273"/>
      <c r="I49" s="273">
        <f t="shared" ref="I49:N49" si="56">(I50/B50*B49)/B50*B49</f>
        <v>0.8477483756</v>
      </c>
      <c r="J49" s="273">
        <f t="shared" si="56"/>
        <v>1.032450507</v>
      </c>
      <c r="K49" s="273">
        <f t="shared" si="56"/>
        <v>0.6813386215</v>
      </c>
      <c r="L49" s="273">
        <f t="shared" si="56"/>
        <v>0.823690668</v>
      </c>
      <c r="M49" s="273">
        <f t="shared" si="56"/>
        <v>0.7002728058</v>
      </c>
      <c r="N49" s="273">
        <f t="shared" si="56"/>
        <v>92557678.51</v>
      </c>
      <c r="O49" s="273"/>
      <c r="P49" s="249">
        <f t="shared" si="50"/>
        <v>199529.0244</v>
      </c>
      <c r="Q49" s="249">
        <v>0.0</v>
      </c>
      <c r="R49" s="249">
        <f t="shared" si="51"/>
        <v>76688.91851</v>
      </c>
      <c r="S49" s="249">
        <v>0.0</v>
      </c>
      <c r="T49" s="277"/>
      <c r="U49" s="265">
        <f t="shared" si="18"/>
        <v>0.7223608368</v>
      </c>
      <c r="V49" s="249"/>
      <c r="W49" s="249"/>
      <c r="X49" s="249">
        <f t="shared" si="19"/>
        <v>276217.9429</v>
      </c>
      <c r="Y49" s="253">
        <f t="shared" si="20"/>
        <v>0.2762179429</v>
      </c>
      <c r="Z49" s="323">
        <f t="shared" si="21"/>
        <v>276217.9429</v>
      </c>
      <c r="AA49" s="253">
        <f t="shared" si="22"/>
        <v>0.2762179429</v>
      </c>
      <c r="AB49" s="309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</row>
    <row r="50" ht="19.5" customHeight="1">
      <c r="A50" s="271" t="s">
        <v>138</v>
      </c>
      <c r="B50" s="272">
        <v>23.059999</v>
      </c>
      <c r="C50" s="273">
        <v>24.35</v>
      </c>
      <c r="D50" s="273">
        <v>20.49</v>
      </c>
      <c r="E50" s="273">
        <v>20.719999</v>
      </c>
      <c r="F50" s="273">
        <v>17.693911</v>
      </c>
      <c r="G50" s="273">
        <v>1.6690474E9</v>
      </c>
      <c r="H50" s="273"/>
      <c r="I50" s="273">
        <f t="shared" ref="I50:N50" si="57">(I51/B51*B50)/B51*B50</f>
        <v>0.7998786506</v>
      </c>
      <c r="J50" s="273">
        <f t="shared" si="57"/>
        <v>0.8911137895</v>
      </c>
      <c r="K50" s="273">
        <f t="shared" si="57"/>
        <v>0.6305038723</v>
      </c>
      <c r="L50" s="273">
        <f t="shared" si="57"/>
        <v>0.6408812597</v>
      </c>
      <c r="M50" s="273">
        <f t="shared" si="57"/>
        <v>0.5448545976</v>
      </c>
      <c r="N50" s="273">
        <f t="shared" si="57"/>
        <v>61726076.1</v>
      </c>
      <c r="O50" s="273"/>
      <c r="P50" s="249">
        <f t="shared" si="50"/>
        <v>191941.3099</v>
      </c>
      <c r="Q50" s="249">
        <v>0.0</v>
      </c>
      <c r="R50" s="249">
        <f t="shared" si="51"/>
        <v>75022.25185</v>
      </c>
      <c r="S50" s="249">
        <v>0.0</v>
      </c>
      <c r="T50" s="277"/>
      <c r="U50" s="265">
        <f t="shared" si="18"/>
        <v>0.7189794317</v>
      </c>
      <c r="V50" s="249"/>
      <c r="W50" s="249"/>
      <c r="X50" s="249">
        <f t="shared" si="19"/>
        <v>266963.5618</v>
      </c>
      <c r="Y50" s="253">
        <f t="shared" si="20"/>
        <v>0.2669635618</v>
      </c>
      <c r="Z50" s="323">
        <f t="shared" si="21"/>
        <v>266963.5618</v>
      </c>
      <c r="AA50" s="253">
        <f t="shared" si="22"/>
        <v>0.2669635618</v>
      </c>
      <c r="AB50" s="309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</row>
    <row r="51" ht="19.5" customHeight="1">
      <c r="A51" s="271" t="s">
        <v>139</v>
      </c>
      <c r="B51" s="272">
        <v>20.91</v>
      </c>
      <c r="C51" s="273">
        <v>25.040001</v>
      </c>
      <c r="D51" s="273">
        <v>19.76</v>
      </c>
      <c r="E51" s="273">
        <v>24.549999</v>
      </c>
      <c r="F51" s="273">
        <v>20.96455</v>
      </c>
      <c r="G51" s="273">
        <v>2.1291501E9</v>
      </c>
      <c r="H51" s="273"/>
      <c r="I51" s="273">
        <f t="shared" ref="I51:N51" si="58">(I52/B52*B51)/B52*B51</f>
        <v>0.6576784364</v>
      </c>
      <c r="J51" s="273">
        <f t="shared" si="58"/>
        <v>0.9423319513</v>
      </c>
      <c r="K51" s="273">
        <f t="shared" si="58"/>
        <v>0.5863780729</v>
      </c>
      <c r="L51" s="273">
        <f t="shared" si="58"/>
        <v>0.8997069383</v>
      </c>
      <c r="M51" s="273">
        <f t="shared" si="58"/>
        <v>0.7648988934</v>
      </c>
      <c r="N51" s="273">
        <f t="shared" si="58"/>
        <v>100448599.8</v>
      </c>
      <c r="O51" s="273"/>
      <c r="P51" s="249">
        <f t="shared" si="50"/>
        <v>185102.9909</v>
      </c>
      <c r="Q51" s="249">
        <v>0.0</v>
      </c>
      <c r="R51" s="249">
        <f t="shared" si="51"/>
        <v>73355.58518</v>
      </c>
      <c r="S51" s="249">
        <v>0.0</v>
      </c>
      <c r="T51" s="277"/>
      <c r="U51" s="265">
        <f t="shared" si="18"/>
        <v>0.7161804948</v>
      </c>
      <c r="V51" s="249"/>
      <c r="W51" s="249"/>
      <c r="X51" s="249">
        <f t="shared" si="19"/>
        <v>258458.5761</v>
      </c>
      <c r="Y51" s="253">
        <f t="shared" si="20"/>
        <v>0.2584585761</v>
      </c>
      <c r="Z51" s="323">
        <f t="shared" si="21"/>
        <v>258458.5761</v>
      </c>
      <c r="AA51" s="253">
        <f t="shared" si="22"/>
        <v>0.2584585761</v>
      </c>
      <c r="AB51" s="309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</row>
    <row r="52" ht="19.5" customHeight="1">
      <c r="A52" s="271" t="s">
        <v>140</v>
      </c>
      <c r="B52" s="272">
        <v>24.370001</v>
      </c>
      <c r="C52" s="273">
        <v>28.290001</v>
      </c>
      <c r="D52" s="273">
        <v>24.139999</v>
      </c>
      <c r="E52" s="273">
        <v>27.719999</v>
      </c>
      <c r="F52" s="273">
        <v>23.671577</v>
      </c>
      <c r="G52" s="273">
        <v>1.6699547E9</v>
      </c>
      <c r="H52" s="273"/>
      <c r="I52" s="273">
        <f t="shared" ref="I52:N52" si="59">(I53/B53*B52)/B53*B52</f>
        <v>0.893339693</v>
      </c>
      <c r="J52" s="273">
        <f t="shared" si="59"/>
        <v>1.202821434</v>
      </c>
      <c r="K52" s="273">
        <f t="shared" si="59"/>
        <v>0.8751416168</v>
      </c>
      <c r="L52" s="273">
        <f t="shared" si="59"/>
        <v>1.147055767</v>
      </c>
      <c r="M52" s="273">
        <f t="shared" si="59"/>
        <v>0.9751857044</v>
      </c>
      <c r="N52" s="273">
        <f t="shared" si="59"/>
        <v>61793203.37</v>
      </c>
      <c r="O52" s="273"/>
      <c r="P52" s="249">
        <f t="shared" si="50"/>
        <v>226132.8955</v>
      </c>
      <c r="Q52" s="249">
        <v>0.0</v>
      </c>
      <c r="R52" s="249">
        <f t="shared" si="51"/>
        <v>71688.91851</v>
      </c>
      <c r="S52" s="249">
        <v>0.0</v>
      </c>
      <c r="T52" s="277"/>
      <c r="U52" s="265">
        <f t="shared" si="18"/>
        <v>0.7592892289</v>
      </c>
      <c r="V52" s="249"/>
      <c r="W52" s="249"/>
      <c r="X52" s="249">
        <f t="shared" si="19"/>
        <v>297821.814</v>
      </c>
      <c r="Y52" s="253">
        <f t="shared" si="20"/>
        <v>0.297821814</v>
      </c>
      <c r="Z52" s="323">
        <f t="shared" si="21"/>
        <v>297821.814</v>
      </c>
      <c r="AA52" s="253">
        <f t="shared" si="22"/>
        <v>0.297821814</v>
      </c>
      <c r="AB52" s="309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</row>
    <row r="53" ht="19.5" customHeight="1">
      <c r="A53" s="271" t="s">
        <v>141</v>
      </c>
      <c r="B53" s="326">
        <v>28.42</v>
      </c>
      <c r="C53" s="327">
        <v>28.790001</v>
      </c>
      <c r="D53" s="327">
        <v>24.280001</v>
      </c>
      <c r="E53" s="327">
        <v>24.370001</v>
      </c>
      <c r="F53" s="327">
        <v>20.810835</v>
      </c>
      <c r="G53" s="327">
        <v>1.3970558E9</v>
      </c>
      <c r="H53" s="327"/>
      <c r="I53" s="327">
        <f t="shared" ref="I53:N53" si="60">(I54/B54*B53)/B54*B53</f>
        <v>1.214936793</v>
      </c>
      <c r="J53" s="327">
        <f t="shared" si="60"/>
        <v>1.24571471</v>
      </c>
      <c r="K53" s="327">
        <f t="shared" si="60"/>
        <v>0.8853219705</v>
      </c>
      <c r="L53" s="327">
        <f t="shared" si="60"/>
        <v>0.886562191</v>
      </c>
      <c r="M53" s="327">
        <f t="shared" si="60"/>
        <v>0.7537233241</v>
      </c>
      <c r="N53" s="327">
        <f t="shared" si="60"/>
        <v>43247283.59</v>
      </c>
      <c r="O53" s="327"/>
      <c r="P53" s="249">
        <f t="shared" si="50"/>
        <v>227444.3727</v>
      </c>
      <c r="Q53" s="249">
        <v>0.0</v>
      </c>
      <c r="R53" s="249">
        <f t="shared" si="51"/>
        <v>70022.25185</v>
      </c>
      <c r="S53" s="249">
        <v>0.0</v>
      </c>
      <c r="T53" s="328">
        <f>(P53-P41)/P41</f>
        <v>-0.3454913506</v>
      </c>
      <c r="U53" s="265">
        <f t="shared" si="18"/>
        <v>0.7646046781</v>
      </c>
      <c r="V53" s="249"/>
      <c r="W53" s="249"/>
      <c r="X53" s="249">
        <f t="shared" si="19"/>
        <v>297466.6246</v>
      </c>
      <c r="Y53" s="253">
        <f t="shared" si="20"/>
        <v>0.2974666246</v>
      </c>
      <c r="Z53" s="323">
        <f t="shared" si="21"/>
        <v>297466.6246</v>
      </c>
      <c r="AA53" s="253">
        <f t="shared" si="22"/>
        <v>0.2974666246</v>
      </c>
      <c r="AB53" s="309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</row>
    <row r="54" ht="19.5" customHeight="1">
      <c r="A54" s="271" t="s">
        <v>142</v>
      </c>
      <c r="B54" s="272">
        <v>24.719999</v>
      </c>
      <c r="C54" s="273">
        <v>27.469999</v>
      </c>
      <c r="D54" s="273">
        <v>24.01</v>
      </c>
      <c r="E54" s="273">
        <v>24.440001</v>
      </c>
      <c r="F54" s="273">
        <v>20.870619</v>
      </c>
      <c r="G54" s="273">
        <v>1.513988E9</v>
      </c>
      <c r="H54" s="273"/>
      <c r="I54" s="273">
        <f t="shared" ref="I54:N54" si="61">(I55/B55*B54)/B55*B54</f>
        <v>0.9191839548</v>
      </c>
      <c r="J54" s="273">
        <f t="shared" si="61"/>
        <v>1.134103055</v>
      </c>
      <c r="K54" s="273">
        <f t="shared" si="61"/>
        <v>0.8657413509</v>
      </c>
      <c r="L54" s="273">
        <f t="shared" si="61"/>
        <v>0.8916625997</v>
      </c>
      <c r="M54" s="273">
        <f t="shared" si="61"/>
        <v>0.758060038</v>
      </c>
      <c r="N54" s="273">
        <f t="shared" si="61"/>
        <v>50789763.98</v>
      </c>
      <c r="O54" s="273"/>
      <c r="P54" s="249">
        <f>((P53+R53)*0.8)*D54/D53</f>
        <v>235326.9641</v>
      </c>
      <c r="Q54" s="249">
        <v>0.0</v>
      </c>
      <c r="R54" s="249">
        <f>((P53+R53)*0.2)-($S$8/12)</f>
        <v>57826.65824</v>
      </c>
      <c r="S54" s="249">
        <v>0.0</v>
      </c>
      <c r="T54" s="277"/>
      <c r="U54" s="265">
        <f t="shared" si="18"/>
        <v>0.8027428153</v>
      </c>
      <c r="V54" s="249"/>
      <c r="W54" s="249"/>
      <c r="X54" s="249">
        <f t="shared" si="19"/>
        <v>293153.6224</v>
      </c>
      <c r="Y54" s="253">
        <f t="shared" si="20"/>
        <v>0.2931536224</v>
      </c>
      <c r="Z54" s="323">
        <f t="shared" si="21"/>
        <v>293153.6224</v>
      </c>
      <c r="AA54" s="253">
        <f t="shared" si="22"/>
        <v>0.2931536224</v>
      </c>
      <c r="AB54" s="309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</row>
    <row r="55" ht="19.5" customHeight="1">
      <c r="A55" s="271" t="s">
        <v>143</v>
      </c>
      <c r="B55" s="272">
        <v>24.52</v>
      </c>
      <c r="C55" s="273">
        <v>25.370001</v>
      </c>
      <c r="D55" s="273">
        <v>23.32</v>
      </c>
      <c r="E55" s="273">
        <v>25.16</v>
      </c>
      <c r="F55" s="273">
        <v>21.485462</v>
      </c>
      <c r="G55" s="273">
        <v>1.2766225E9</v>
      </c>
      <c r="H55" s="273"/>
      <c r="I55" s="273">
        <f t="shared" ref="I55:N55" si="62">(I56/B56*B55)/B56*B55</f>
        <v>0.9043706692</v>
      </c>
      <c r="J55" s="273">
        <f t="shared" si="62"/>
        <v>0.9673334411</v>
      </c>
      <c r="K55" s="273">
        <f t="shared" si="62"/>
        <v>0.8166969497</v>
      </c>
      <c r="L55" s="273">
        <f t="shared" si="62"/>
        <v>0.944972969</v>
      </c>
      <c r="M55" s="273">
        <f t="shared" si="62"/>
        <v>0.8033824429</v>
      </c>
      <c r="N55" s="273">
        <f t="shared" si="62"/>
        <v>36112397.13</v>
      </c>
      <c r="O55" s="273"/>
      <c r="P55" s="249">
        <f t="shared" ref="P55:P65" si="64">P54*D55/D54</f>
        <v>228564.1318</v>
      </c>
      <c r="Q55" s="249">
        <v>0.0</v>
      </c>
      <c r="R55" s="249">
        <f t="shared" ref="R55:R65" si="65">R54-($S$8/12)</f>
        <v>56159.99158</v>
      </c>
      <c r="S55" s="249">
        <v>0.0</v>
      </c>
      <c r="T55" s="277"/>
      <c r="U55" s="265">
        <f t="shared" si="18"/>
        <v>0.8027564685</v>
      </c>
      <c r="V55" s="249"/>
      <c r="W55" s="249"/>
      <c r="X55" s="249">
        <f t="shared" si="19"/>
        <v>284724.1233</v>
      </c>
      <c r="Y55" s="253">
        <f t="shared" si="20"/>
        <v>0.2847241233</v>
      </c>
      <c r="Z55" s="323">
        <f t="shared" si="21"/>
        <v>284724.1233</v>
      </c>
      <c r="AA55" s="253">
        <f t="shared" si="22"/>
        <v>0.2847241233</v>
      </c>
      <c r="AB55" s="309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</row>
    <row r="56" ht="19.5" customHeight="1">
      <c r="A56" s="271" t="s">
        <v>144</v>
      </c>
      <c r="B56" s="272">
        <v>25.27</v>
      </c>
      <c r="C56" s="273">
        <v>27.379999</v>
      </c>
      <c r="D56" s="273">
        <v>23.540001</v>
      </c>
      <c r="E56" s="273">
        <v>25.25</v>
      </c>
      <c r="F56" s="273">
        <v>21.562315</v>
      </c>
      <c r="G56" s="273">
        <v>1.6707162E9</v>
      </c>
      <c r="H56" s="273"/>
      <c r="I56" s="273">
        <f t="shared" ref="I56:N56" si="63">(I57/B57*B56)/B57*B56</f>
        <v>0.9605412515</v>
      </c>
      <c r="J56" s="273">
        <f t="shared" si="63"/>
        <v>1.126683901</v>
      </c>
      <c r="K56" s="273">
        <f t="shared" si="63"/>
        <v>0.8321790826</v>
      </c>
      <c r="L56" s="273">
        <f t="shared" si="63"/>
        <v>0.9517455985</v>
      </c>
      <c r="M56" s="273">
        <f t="shared" si="63"/>
        <v>0.8091400828</v>
      </c>
      <c r="N56" s="273">
        <f t="shared" si="63"/>
        <v>61849571.67</v>
      </c>
      <c r="O56" s="273"/>
      <c r="P56" s="249">
        <f t="shared" si="64"/>
        <v>230720.407</v>
      </c>
      <c r="Q56" s="249">
        <v>0.0</v>
      </c>
      <c r="R56" s="249">
        <f t="shared" si="65"/>
        <v>54493.32491</v>
      </c>
      <c r="S56" s="249">
        <v>0.0</v>
      </c>
      <c r="T56" s="277"/>
      <c r="U56" s="265">
        <f t="shared" si="18"/>
        <v>0.8089386351</v>
      </c>
      <c r="V56" s="249"/>
      <c r="W56" s="249"/>
      <c r="X56" s="249">
        <f t="shared" si="19"/>
        <v>285213.7319</v>
      </c>
      <c r="Y56" s="253">
        <f t="shared" si="20"/>
        <v>0.2852137319</v>
      </c>
      <c r="Z56" s="323">
        <f t="shared" si="21"/>
        <v>285213.7319</v>
      </c>
      <c r="AA56" s="253">
        <f t="shared" si="22"/>
        <v>0.2852137319</v>
      </c>
      <c r="AB56" s="309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</row>
    <row r="57" ht="19.5" customHeight="1">
      <c r="A57" s="271" t="s">
        <v>145</v>
      </c>
      <c r="B57" s="272">
        <v>25.440001</v>
      </c>
      <c r="C57" s="273">
        <v>28.059999</v>
      </c>
      <c r="D57" s="273">
        <v>25.25</v>
      </c>
      <c r="E57" s="273">
        <v>27.450001</v>
      </c>
      <c r="F57" s="273">
        <v>23.44101</v>
      </c>
      <c r="G57" s="273">
        <v>1.4116208E9</v>
      </c>
      <c r="H57" s="273"/>
      <c r="I57" s="273">
        <f t="shared" ref="I57:N57" si="66">(I58/B58*B57)/B58*B57</f>
        <v>0.9735085836</v>
      </c>
      <c r="J57" s="273">
        <f t="shared" si="66"/>
        <v>1.183342699</v>
      </c>
      <c r="K57" s="273">
        <f t="shared" si="66"/>
        <v>0.9574731549</v>
      </c>
      <c r="L57" s="273">
        <f t="shared" si="66"/>
        <v>1.124819512</v>
      </c>
      <c r="M57" s="273">
        <f t="shared" si="66"/>
        <v>0.9562811239</v>
      </c>
      <c r="N57" s="273">
        <f t="shared" si="66"/>
        <v>44153732.97</v>
      </c>
      <c r="O57" s="273"/>
      <c r="P57" s="249">
        <f t="shared" si="64"/>
        <v>247480.46</v>
      </c>
      <c r="Q57" s="249">
        <v>0.0</v>
      </c>
      <c r="R57" s="249">
        <f t="shared" si="65"/>
        <v>52826.65824</v>
      </c>
      <c r="S57" s="249">
        <v>0.0</v>
      </c>
      <c r="T57" s="277"/>
      <c r="U57" s="265">
        <f t="shared" si="18"/>
        <v>0.8240912218</v>
      </c>
      <c r="V57" s="249"/>
      <c r="W57" s="249"/>
      <c r="X57" s="249">
        <f t="shared" si="19"/>
        <v>300307.1182</v>
      </c>
      <c r="Y57" s="253">
        <f t="shared" si="20"/>
        <v>0.3003071182</v>
      </c>
      <c r="Z57" s="323">
        <f t="shared" si="21"/>
        <v>300307.1182</v>
      </c>
      <c r="AA57" s="253">
        <f t="shared" si="22"/>
        <v>0.3003071182</v>
      </c>
      <c r="AB57" s="309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</row>
    <row r="58" ht="19.5" customHeight="1">
      <c r="A58" s="271" t="s">
        <v>146</v>
      </c>
      <c r="B58" s="272">
        <v>27.440001</v>
      </c>
      <c r="C58" s="273">
        <v>29.870001</v>
      </c>
      <c r="D58" s="273">
        <v>27.190001</v>
      </c>
      <c r="E58" s="273">
        <v>29.790001</v>
      </c>
      <c r="F58" s="273">
        <v>25.439266</v>
      </c>
      <c r="G58" s="273">
        <v>1.5257083E9</v>
      </c>
      <c r="H58" s="273"/>
      <c r="I58" s="273">
        <f t="shared" ref="I58:N58" si="67">(I59/B59*B58)/B59*B58</f>
        <v>1.132592764</v>
      </c>
      <c r="J58" s="273">
        <f t="shared" si="67"/>
        <v>1.340928766</v>
      </c>
      <c r="K58" s="273">
        <f t="shared" si="67"/>
        <v>1.110253852</v>
      </c>
      <c r="L58" s="273">
        <f t="shared" si="67"/>
        <v>1.324765921</v>
      </c>
      <c r="M58" s="273">
        <f t="shared" si="67"/>
        <v>1.12626891</v>
      </c>
      <c r="N58" s="273">
        <f t="shared" si="67"/>
        <v>51579169.67</v>
      </c>
      <c r="O58" s="273"/>
      <c r="P58" s="249">
        <f t="shared" si="64"/>
        <v>266494.8101</v>
      </c>
      <c r="Q58" s="249">
        <v>0.0</v>
      </c>
      <c r="R58" s="249">
        <f t="shared" si="65"/>
        <v>51159.99158</v>
      </c>
      <c r="S58" s="249">
        <v>0.0</v>
      </c>
      <c r="T58" s="277"/>
      <c r="U58" s="265">
        <f t="shared" si="18"/>
        <v>0.8389446931</v>
      </c>
      <c r="V58" s="249"/>
      <c r="W58" s="249"/>
      <c r="X58" s="249">
        <f t="shared" si="19"/>
        <v>317654.8017</v>
      </c>
      <c r="Y58" s="253">
        <f t="shared" si="20"/>
        <v>0.3176548017</v>
      </c>
      <c r="Z58" s="323">
        <f t="shared" si="21"/>
        <v>317654.8017</v>
      </c>
      <c r="AA58" s="253">
        <f t="shared" si="22"/>
        <v>0.3176548017</v>
      </c>
      <c r="AB58" s="309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</row>
    <row r="59" ht="19.5" customHeight="1">
      <c r="A59" s="271" t="s">
        <v>147</v>
      </c>
      <c r="B59" s="272">
        <v>30.08</v>
      </c>
      <c r="C59" s="273">
        <v>31.469999</v>
      </c>
      <c r="D59" s="273">
        <v>29.309999</v>
      </c>
      <c r="E59" s="273">
        <v>29.950001</v>
      </c>
      <c r="F59" s="273">
        <v>25.575897</v>
      </c>
      <c r="G59" s="273">
        <v>1.7997557E9</v>
      </c>
      <c r="H59" s="273"/>
      <c r="I59" s="273">
        <f t="shared" ref="I59:N59" si="68">(I60/B60*B59)/B60*B59</f>
        <v>1.361009639</v>
      </c>
      <c r="J59" s="273">
        <f t="shared" si="68"/>
        <v>1.488430947</v>
      </c>
      <c r="K59" s="273">
        <f t="shared" si="68"/>
        <v>1.290135865</v>
      </c>
      <c r="L59" s="273">
        <f t="shared" si="68"/>
        <v>1.339034586</v>
      </c>
      <c r="M59" s="273">
        <f t="shared" si="68"/>
        <v>1.138399487</v>
      </c>
      <c r="N59" s="273">
        <f t="shared" si="68"/>
        <v>71772561.19</v>
      </c>
      <c r="O59" s="273"/>
      <c r="P59" s="249">
        <f t="shared" si="64"/>
        <v>287273.3479</v>
      </c>
      <c r="Q59" s="249">
        <v>0.0</v>
      </c>
      <c r="R59" s="249">
        <f t="shared" si="65"/>
        <v>49493.32491</v>
      </c>
      <c r="S59" s="249">
        <v>0.0</v>
      </c>
      <c r="T59" s="277"/>
      <c r="U59" s="265">
        <f t="shared" si="18"/>
        <v>0.85303378</v>
      </c>
      <c r="V59" s="249"/>
      <c r="W59" s="249"/>
      <c r="X59" s="249">
        <f t="shared" si="19"/>
        <v>336766.6728</v>
      </c>
      <c r="Y59" s="253">
        <f t="shared" si="20"/>
        <v>0.3367666728</v>
      </c>
      <c r="Z59" s="323">
        <f t="shared" si="21"/>
        <v>336766.6728</v>
      </c>
      <c r="AA59" s="253">
        <f t="shared" si="22"/>
        <v>0.3367666728</v>
      </c>
      <c r="AB59" s="309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</row>
    <row r="60" ht="19.5" customHeight="1">
      <c r="A60" s="271" t="s">
        <v>148</v>
      </c>
      <c r="B60" s="272">
        <v>29.700001</v>
      </c>
      <c r="C60" s="273">
        <v>32.75</v>
      </c>
      <c r="D60" s="273">
        <v>29.26</v>
      </c>
      <c r="E60" s="273">
        <v>31.799999</v>
      </c>
      <c r="F60" s="273">
        <v>27.155716</v>
      </c>
      <c r="G60" s="273">
        <v>1.8215102E9</v>
      </c>
      <c r="H60" s="273"/>
      <c r="I60" s="273">
        <f t="shared" ref="I60:N60" si="69">(I61/B61*B60)/B61*B60</f>
        <v>1.326839723</v>
      </c>
      <c r="J60" s="273">
        <f t="shared" si="69"/>
        <v>1.611973291</v>
      </c>
      <c r="K60" s="273">
        <f t="shared" si="69"/>
        <v>1.285738016</v>
      </c>
      <c r="L60" s="273">
        <f t="shared" si="69"/>
        <v>1.509566762</v>
      </c>
      <c r="M60" s="273">
        <f t="shared" si="69"/>
        <v>1.283380568</v>
      </c>
      <c r="N60" s="273">
        <f t="shared" si="69"/>
        <v>73518145.58</v>
      </c>
      <c r="O60" s="273"/>
      <c r="P60" s="249">
        <f t="shared" si="64"/>
        <v>286783.2974</v>
      </c>
      <c r="Q60" s="249">
        <v>0.0</v>
      </c>
      <c r="R60" s="249">
        <f t="shared" si="65"/>
        <v>47826.65824</v>
      </c>
      <c r="S60" s="249">
        <v>0.0</v>
      </c>
      <c r="T60" s="277"/>
      <c r="U60" s="265">
        <f t="shared" si="18"/>
        <v>0.857067438</v>
      </c>
      <c r="V60" s="249"/>
      <c r="W60" s="249"/>
      <c r="X60" s="249">
        <f t="shared" si="19"/>
        <v>334609.9556</v>
      </c>
      <c r="Y60" s="253">
        <f t="shared" si="20"/>
        <v>0.3346099556</v>
      </c>
      <c r="Z60" s="323">
        <f t="shared" si="21"/>
        <v>334609.9556</v>
      </c>
      <c r="AA60" s="253">
        <f t="shared" si="22"/>
        <v>0.3346099556</v>
      </c>
      <c r="AB60" s="309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</row>
    <row r="61" ht="19.5" customHeight="1">
      <c r="A61" s="271" t="s">
        <v>149</v>
      </c>
      <c r="B61" s="272">
        <v>31.690001</v>
      </c>
      <c r="C61" s="273">
        <v>33.459999</v>
      </c>
      <c r="D61" s="273">
        <v>29.93</v>
      </c>
      <c r="E61" s="273">
        <v>33.389999</v>
      </c>
      <c r="F61" s="273">
        <v>28.513498</v>
      </c>
      <c r="G61" s="273">
        <v>1.4141862E9</v>
      </c>
      <c r="H61" s="273"/>
      <c r="I61" s="273">
        <f t="shared" ref="I61:N61" si="70">(I62/B62*B61)/B62*B61</f>
        <v>1.510601956</v>
      </c>
      <c r="J61" s="273">
        <f t="shared" si="70"/>
        <v>1.682624005</v>
      </c>
      <c r="K61" s="273">
        <f t="shared" si="70"/>
        <v>1.345294216</v>
      </c>
      <c r="L61" s="273">
        <f t="shared" si="70"/>
        <v>1.66429736</v>
      </c>
      <c r="M61" s="273">
        <f t="shared" si="70"/>
        <v>1.414926699</v>
      </c>
      <c r="N61" s="273">
        <f t="shared" si="70"/>
        <v>44314363.8</v>
      </c>
      <c r="O61" s="273"/>
      <c r="P61" s="249">
        <f t="shared" si="64"/>
        <v>293350.1056</v>
      </c>
      <c r="Q61" s="249">
        <v>0.0</v>
      </c>
      <c r="R61" s="249">
        <f t="shared" si="65"/>
        <v>46159.99158</v>
      </c>
      <c r="S61" s="249">
        <v>0.0</v>
      </c>
      <c r="T61" s="277"/>
      <c r="U61" s="265">
        <f t="shared" si="18"/>
        <v>0.8640394146</v>
      </c>
      <c r="V61" s="249"/>
      <c r="W61" s="249"/>
      <c r="X61" s="249">
        <f t="shared" si="19"/>
        <v>339510.0972</v>
      </c>
      <c r="Y61" s="253">
        <f t="shared" si="20"/>
        <v>0.3395100972</v>
      </c>
      <c r="Z61" s="323">
        <f t="shared" si="21"/>
        <v>339510.0972</v>
      </c>
      <c r="AA61" s="253">
        <f t="shared" si="22"/>
        <v>0.3395100972</v>
      </c>
      <c r="AB61" s="309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</row>
    <row r="62" ht="19.5" customHeight="1">
      <c r="A62" s="271" t="s">
        <v>150</v>
      </c>
      <c r="B62" s="272">
        <v>33.490002</v>
      </c>
      <c r="C62" s="273">
        <v>34.860001</v>
      </c>
      <c r="D62" s="273">
        <v>32.360001</v>
      </c>
      <c r="E62" s="273">
        <v>32.419998</v>
      </c>
      <c r="F62" s="273">
        <v>27.685154</v>
      </c>
      <c r="G62" s="273">
        <v>1.9045651E9</v>
      </c>
      <c r="H62" s="273"/>
      <c r="I62" s="273">
        <f t="shared" ref="I62:N62" si="71">(I63/B63*B62)/B63*B62</f>
        <v>1.687080804</v>
      </c>
      <c r="J62" s="273">
        <f t="shared" si="71"/>
        <v>1.826375293</v>
      </c>
      <c r="K62" s="273">
        <f t="shared" si="71"/>
        <v>1.572609497</v>
      </c>
      <c r="L62" s="273">
        <f t="shared" si="71"/>
        <v>1.569004104</v>
      </c>
      <c r="M62" s="273">
        <f t="shared" si="71"/>
        <v>1.333910927</v>
      </c>
      <c r="N62" s="273">
        <f t="shared" si="71"/>
        <v>80375367.67</v>
      </c>
      <c r="O62" s="273"/>
      <c r="P62" s="249">
        <f t="shared" si="64"/>
        <v>317167.0468</v>
      </c>
      <c r="Q62" s="249">
        <v>0.0</v>
      </c>
      <c r="R62" s="249">
        <f t="shared" si="65"/>
        <v>44493.32491</v>
      </c>
      <c r="S62" s="249">
        <v>0.0</v>
      </c>
      <c r="T62" s="277"/>
      <c r="U62" s="265">
        <f t="shared" si="18"/>
        <v>0.8769748405</v>
      </c>
      <c r="V62" s="249"/>
      <c r="W62" s="249"/>
      <c r="X62" s="249">
        <f t="shared" si="19"/>
        <v>361660.3717</v>
      </c>
      <c r="Y62" s="253">
        <f t="shared" si="20"/>
        <v>0.3616603717</v>
      </c>
      <c r="Z62" s="323">
        <f t="shared" si="21"/>
        <v>361660.3717</v>
      </c>
      <c r="AA62" s="253">
        <f t="shared" si="22"/>
        <v>0.3616603717</v>
      </c>
      <c r="AB62" s="309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</row>
    <row r="63" ht="19.5" customHeight="1">
      <c r="A63" s="271" t="s">
        <v>151</v>
      </c>
      <c r="B63" s="272">
        <v>32.610001</v>
      </c>
      <c r="C63" s="273">
        <v>36.0</v>
      </c>
      <c r="D63" s="273">
        <v>32.419998</v>
      </c>
      <c r="E63" s="273">
        <v>35.18</v>
      </c>
      <c r="F63" s="273">
        <v>30.04207</v>
      </c>
      <c r="G63" s="273">
        <v>1.9125647E9</v>
      </c>
      <c r="H63" s="273"/>
      <c r="I63" s="273">
        <f t="shared" ref="I63:N63" si="72">(I64/B64*B63)/B64*B63</f>
        <v>1.599584405</v>
      </c>
      <c r="J63" s="273">
        <f t="shared" si="72"/>
        <v>1.947781491</v>
      </c>
      <c r="K63" s="273">
        <f t="shared" si="72"/>
        <v>1.57844629</v>
      </c>
      <c r="L63" s="273">
        <f t="shared" si="72"/>
        <v>1.847522697</v>
      </c>
      <c r="M63" s="273">
        <f t="shared" si="72"/>
        <v>1.570697854</v>
      </c>
      <c r="N63" s="273">
        <f t="shared" si="72"/>
        <v>81051974.74</v>
      </c>
      <c r="O63" s="273"/>
      <c r="P63" s="249">
        <f t="shared" si="64"/>
        <v>317755.0898</v>
      </c>
      <c r="Q63" s="249">
        <v>0.0</v>
      </c>
      <c r="R63" s="249">
        <f t="shared" si="65"/>
        <v>42826.65824</v>
      </c>
      <c r="S63" s="249">
        <v>0.0</v>
      </c>
      <c r="T63" s="277"/>
      <c r="U63" s="265">
        <f t="shared" si="18"/>
        <v>0.8812289904</v>
      </c>
      <c r="V63" s="249"/>
      <c r="W63" s="249"/>
      <c r="X63" s="249">
        <f t="shared" si="19"/>
        <v>360581.7481</v>
      </c>
      <c r="Y63" s="253">
        <f t="shared" si="20"/>
        <v>0.3605817481</v>
      </c>
      <c r="Z63" s="323">
        <f t="shared" si="21"/>
        <v>360581.7481</v>
      </c>
      <c r="AA63" s="253">
        <f t="shared" si="22"/>
        <v>0.3605817481</v>
      </c>
      <c r="AB63" s="309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</row>
    <row r="64" ht="19.5" customHeight="1">
      <c r="A64" s="271" t="s">
        <v>152</v>
      </c>
      <c r="B64" s="272">
        <v>35.43</v>
      </c>
      <c r="C64" s="273">
        <v>36.18</v>
      </c>
      <c r="D64" s="273">
        <v>33.73</v>
      </c>
      <c r="E64" s="273">
        <v>35.380001</v>
      </c>
      <c r="F64" s="273">
        <v>30.212864</v>
      </c>
      <c r="G64" s="273">
        <v>1.4970104E9</v>
      </c>
      <c r="H64" s="273"/>
      <c r="I64" s="273">
        <f t="shared" ref="I64:N64" si="73">(I65/B65*B64)/B65*B64</f>
        <v>1.888199341</v>
      </c>
      <c r="J64" s="273">
        <f t="shared" si="73"/>
        <v>1.967308001</v>
      </c>
      <c r="K64" s="273">
        <f t="shared" si="73"/>
        <v>1.708584742</v>
      </c>
      <c r="L64" s="273">
        <f t="shared" si="73"/>
        <v>1.868589025</v>
      </c>
      <c r="M64" s="273">
        <f t="shared" si="73"/>
        <v>1.588607961</v>
      </c>
      <c r="N64" s="273">
        <f t="shared" si="73"/>
        <v>49657055.5</v>
      </c>
      <c r="O64" s="273"/>
      <c r="P64" s="249">
        <f t="shared" si="64"/>
        <v>330594.6897</v>
      </c>
      <c r="Q64" s="249">
        <v>0.0</v>
      </c>
      <c r="R64" s="249">
        <f t="shared" si="65"/>
        <v>41159.99158</v>
      </c>
      <c r="S64" s="249">
        <v>0.0</v>
      </c>
      <c r="T64" s="277"/>
      <c r="U64" s="265">
        <f t="shared" si="18"/>
        <v>0.8892818473</v>
      </c>
      <c r="V64" s="249"/>
      <c r="W64" s="249"/>
      <c r="X64" s="249">
        <f t="shared" si="19"/>
        <v>371754.6813</v>
      </c>
      <c r="Y64" s="253">
        <f t="shared" si="20"/>
        <v>0.3717546813</v>
      </c>
      <c r="Z64" s="323">
        <f t="shared" si="21"/>
        <v>371754.6813</v>
      </c>
      <c r="AA64" s="253">
        <f t="shared" si="22"/>
        <v>0.3717546813</v>
      </c>
      <c r="AB64" s="309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</row>
    <row r="65" ht="19.5" customHeight="1">
      <c r="A65" s="271" t="s">
        <v>153</v>
      </c>
      <c r="B65" s="326">
        <v>35.709999</v>
      </c>
      <c r="C65" s="327">
        <v>36.639999</v>
      </c>
      <c r="D65" s="327">
        <v>34.130001</v>
      </c>
      <c r="E65" s="327">
        <v>36.459999</v>
      </c>
      <c r="F65" s="327">
        <v>31.135128</v>
      </c>
      <c r="G65" s="327">
        <v>1.7408286E9</v>
      </c>
      <c r="H65" s="327"/>
      <c r="I65" s="327">
        <f t="shared" ref="I65:N65" si="74">(I66/B66*B65)/B66*B65</f>
        <v>1.918161691</v>
      </c>
      <c r="J65" s="327">
        <f t="shared" si="74"/>
        <v>2.017651429</v>
      </c>
      <c r="K65" s="327">
        <f t="shared" si="74"/>
        <v>1.749348929</v>
      </c>
      <c r="L65" s="327">
        <f t="shared" si="74"/>
        <v>1.984410046</v>
      </c>
      <c r="M65" s="327">
        <f t="shared" si="74"/>
        <v>1.687074472</v>
      </c>
      <c r="N65" s="327">
        <f t="shared" si="74"/>
        <v>67149588.4</v>
      </c>
      <c r="O65" s="327"/>
      <c r="P65" s="249">
        <f t="shared" si="64"/>
        <v>334515.1821</v>
      </c>
      <c r="Q65" s="249">
        <v>0.0</v>
      </c>
      <c r="R65" s="249">
        <f t="shared" si="65"/>
        <v>39493.32491</v>
      </c>
      <c r="S65" s="249">
        <v>0.0</v>
      </c>
      <c r="T65" s="328">
        <f>(P65-P53)/P53</f>
        <v>0.4707560274</v>
      </c>
      <c r="U65" s="265">
        <f t="shared" si="18"/>
        <v>0.8944052764</v>
      </c>
      <c r="V65" s="249"/>
      <c r="W65" s="249"/>
      <c r="X65" s="249">
        <f t="shared" si="19"/>
        <v>374008.507</v>
      </c>
      <c r="Y65" s="253">
        <f t="shared" si="20"/>
        <v>0.374008507</v>
      </c>
      <c r="Z65" s="323">
        <f t="shared" si="21"/>
        <v>374008.507</v>
      </c>
      <c r="AA65" s="253">
        <f t="shared" si="22"/>
        <v>0.374008507</v>
      </c>
      <c r="AB65" s="309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</row>
    <row r="66" ht="19.5" customHeight="1">
      <c r="A66" s="271" t="s">
        <v>154</v>
      </c>
      <c r="B66" s="272">
        <v>36.66</v>
      </c>
      <c r="C66" s="273">
        <v>39.0</v>
      </c>
      <c r="D66" s="273">
        <v>36.220001</v>
      </c>
      <c r="E66" s="273">
        <v>37.07</v>
      </c>
      <c r="F66" s="273">
        <v>31.668415</v>
      </c>
      <c r="G66" s="273">
        <v>1.7593004E9</v>
      </c>
      <c r="H66" s="273"/>
      <c r="I66" s="273">
        <f t="shared" ref="I66:N66" si="75">(I67/B67*B66)/B67*B66</f>
        <v>2.021577793</v>
      </c>
      <c r="J66" s="273">
        <f t="shared" si="75"/>
        <v>2.285938</v>
      </c>
      <c r="K66" s="273">
        <f t="shared" si="75"/>
        <v>1.970156643</v>
      </c>
      <c r="L66" s="273">
        <f t="shared" si="75"/>
        <v>2.051366619</v>
      </c>
      <c r="M66" s="273">
        <f t="shared" si="75"/>
        <v>1.745362329</v>
      </c>
      <c r="N66" s="273">
        <f t="shared" si="75"/>
        <v>68582187.25</v>
      </c>
      <c r="O66" s="273"/>
      <c r="P66" s="249">
        <f>((P65+R65)*0.8)*D66/D65</f>
        <v>317529.1673</v>
      </c>
      <c r="Q66" s="249">
        <v>0.0</v>
      </c>
      <c r="R66" s="249">
        <f>((P65+R65)*0.2)-($S$8/12)</f>
        <v>73135.03473</v>
      </c>
      <c r="S66" s="249">
        <v>0.0</v>
      </c>
      <c r="T66" s="277"/>
      <c r="U66" s="265">
        <f t="shared" si="18"/>
        <v>0.8127930987</v>
      </c>
      <c r="V66" s="249"/>
      <c r="W66" s="249"/>
      <c r="X66" s="249">
        <f t="shared" si="19"/>
        <v>390664.202</v>
      </c>
      <c r="Y66" s="253">
        <f t="shared" si="20"/>
        <v>0.390664202</v>
      </c>
      <c r="Z66" s="323">
        <f t="shared" si="21"/>
        <v>390664.202</v>
      </c>
      <c r="AA66" s="253">
        <f t="shared" si="22"/>
        <v>0.390664202</v>
      </c>
      <c r="AB66" s="309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</row>
    <row r="67" ht="19.5" customHeight="1">
      <c r="A67" s="271" t="s">
        <v>155</v>
      </c>
      <c r="B67" s="272">
        <v>37.200001</v>
      </c>
      <c r="C67" s="273">
        <v>37.970001</v>
      </c>
      <c r="D67" s="273">
        <v>36.099998</v>
      </c>
      <c r="E67" s="273">
        <v>36.57</v>
      </c>
      <c r="F67" s="273">
        <v>31.241268</v>
      </c>
      <c r="G67" s="273">
        <v>1.7281108E9</v>
      </c>
      <c r="H67" s="273"/>
      <c r="I67" s="273">
        <f t="shared" ref="I67:N67" si="76">(I68/B68*B67)/B68*B67</f>
        <v>2.081572013</v>
      </c>
      <c r="J67" s="273">
        <f t="shared" si="76"/>
        <v>2.166788142</v>
      </c>
      <c r="K67" s="273">
        <f t="shared" si="76"/>
        <v>1.957123344</v>
      </c>
      <c r="L67" s="273">
        <f t="shared" si="76"/>
        <v>1.996402168</v>
      </c>
      <c r="M67" s="273">
        <f t="shared" si="76"/>
        <v>1.69859659</v>
      </c>
      <c r="N67" s="273">
        <f t="shared" si="76"/>
        <v>66172036.03</v>
      </c>
      <c r="O67" s="273"/>
      <c r="P67" s="249">
        <f t="shared" ref="P67:P77" si="78">P66*D67/D66</f>
        <v>316477.1394</v>
      </c>
      <c r="Q67" s="249">
        <v>0.0</v>
      </c>
      <c r="R67" s="249">
        <f t="shared" ref="R67:R77" si="79">R66-($S$8/12)</f>
        <v>71468.36806</v>
      </c>
      <c r="S67" s="249">
        <v>0.0</v>
      </c>
      <c r="T67" s="277"/>
      <c r="U67" s="265">
        <f t="shared" si="18"/>
        <v>0.815777302</v>
      </c>
      <c r="V67" s="249"/>
      <c r="W67" s="249"/>
      <c r="X67" s="249">
        <f t="shared" si="19"/>
        <v>387945.5074</v>
      </c>
      <c r="Y67" s="253">
        <f t="shared" si="20"/>
        <v>0.3879455074</v>
      </c>
      <c r="Z67" s="323">
        <f t="shared" si="21"/>
        <v>387945.5074</v>
      </c>
      <c r="AA67" s="253">
        <f t="shared" si="22"/>
        <v>0.3879455074</v>
      </c>
      <c r="AB67" s="309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</row>
    <row r="68" ht="19.5" customHeight="1">
      <c r="A68" s="271" t="s">
        <v>156</v>
      </c>
      <c r="B68" s="272">
        <v>36.68</v>
      </c>
      <c r="C68" s="273">
        <v>37.18</v>
      </c>
      <c r="D68" s="273">
        <v>34.009998</v>
      </c>
      <c r="E68" s="273">
        <v>35.84</v>
      </c>
      <c r="F68" s="273">
        <v>30.617641</v>
      </c>
      <c r="G68" s="273">
        <v>2.5094653E9</v>
      </c>
      <c r="H68" s="273"/>
      <c r="I68" s="273">
        <f t="shared" ref="I68:N68" si="77">(I69/B69*B68)/B69*B68</f>
        <v>2.023784154</v>
      </c>
      <c r="J68" s="273">
        <f t="shared" si="77"/>
        <v>2.077562052</v>
      </c>
      <c r="K68" s="273">
        <f t="shared" si="77"/>
        <v>1.737068937</v>
      </c>
      <c r="L68" s="273">
        <f t="shared" si="77"/>
        <v>1.917494443</v>
      </c>
      <c r="M68" s="273">
        <f t="shared" si="77"/>
        <v>1.631459872</v>
      </c>
      <c r="N68" s="273">
        <f t="shared" si="77"/>
        <v>139538393.4</v>
      </c>
      <c r="O68" s="273"/>
      <c r="P68" s="249">
        <f t="shared" si="78"/>
        <v>298154.7776</v>
      </c>
      <c r="Q68" s="249">
        <v>0.0</v>
      </c>
      <c r="R68" s="249">
        <f t="shared" si="79"/>
        <v>69801.70139</v>
      </c>
      <c r="S68" s="249">
        <v>0.0</v>
      </c>
      <c r="T68" s="277"/>
      <c r="U68" s="265">
        <f t="shared" si="18"/>
        <v>0.8102990289</v>
      </c>
      <c r="V68" s="249"/>
      <c r="W68" s="249"/>
      <c r="X68" s="249">
        <f t="shared" si="19"/>
        <v>367956.479</v>
      </c>
      <c r="Y68" s="253">
        <f t="shared" si="20"/>
        <v>0.367956479</v>
      </c>
      <c r="Z68" s="323">
        <f t="shared" si="21"/>
        <v>367956.479</v>
      </c>
      <c r="AA68" s="253">
        <f t="shared" si="22"/>
        <v>0.367956479</v>
      </c>
      <c r="AB68" s="309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</row>
    <row r="69" ht="19.5" customHeight="1">
      <c r="A69" s="271" t="s">
        <v>157</v>
      </c>
      <c r="B69" s="272">
        <v>35.810001</v>
      </c>
      <c r="C69" s="273">
        <v>37.5</v>
      </c>
      <c r="D69" s="273">
        <v>34.720001</v>
      </c>
      <c r="E69" s="273">
        <v>34.77</v>
      </c>
      <c r="F69" s="273">
        <v>29.703556</v>
      </c>
      <c r="G69" s="273">
        <v>2.2111731E9</v>
      </c>
      <c r="H69" s="273"/>
      <c r="I69" s="273">
        <f t="shared" ref="I69:N69" si="80">(I70/B70*B69)/B70*B69</f>
        <v>1.928919943</v>
      </c>
      <c r="J69" s="273">
        <f t="shared" si="80"/>
        <v>2.11347818</v>
      </c>
      <c r="K69" s="273">
        <f t="shared" si="80"/>
        <v>1.810353139</v>
      </c>
      <c r="L69" s="273">
        <f t="shared" si="80"/>
        <v>1.804710285</v>
      </c>
      <c r="M69" s="273">
        <f t="shared" si="80"/>
        <v>1.53550004</v>
      </c>
      <c r="N69" s="273">
        <f t="shared" si="80"/>
        <v>108337002.1</v>
      </c>
      <c r="O69" s="273"/>
      <c r="P69" s="249">
        <f t="shared" si="78"/>
        <v>304379.1469</v>
      </c>
      <c r="Q69" s="249">
        <v>0.0</v>
      </c>
      <c r="R69" s="249">
        <f t="shared" si="79"/>
        <v>68135.03473</v>
      </c>
      <c r="S69" s="249">
        <v>0.0</v>
      </c>
      <c r="T69" s="277"/>
      <c r="U69" s="265">
        <f t="shared" si="18"/>
        <v>0.8170941186</v>
      </c>
      <c r="V69" s="249"/>
      <c r="W69" s="249"/>
      <c r="X69" s="249">
        <f t="shared" si="19"/>
        <v>372514.1816</v>
      </c>
      <c r="Y69" s="253">
        <f t="shared" si="20"/>
        <v>0.3725141816</v>
      </c>
      <c r="Z69" s="323">
        <f t="shared" si="21"/>
        <v>372514.1816</v>
      </c>
      <c r="AA69" s="253">
        <f t="shared" si="22"/>
        <v>0.3725141816</v>
      </c>
      <c r="AB69" s="309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</row>
    <row r="70" ht="19.5" customHeight="1">
      <c r="A70" s="271" t="s">
        <v>158</v>
      </c>
      <c r="B70" s="272">
        <v>35.0</v>
      </c>
      <c r="C70" s="273">
        <v>36.549999</v>
      </c>
      <c r="D70" s="273">
        <v>34.110001</v>
      </c>
      <c r="E70" s="273">
        <v>36.549999</v>
      </c>
      <c r="F70" s="273">
        <v>31.22418</v>
      </c>
      <c r="G70" s="273">
        <v>2.4296622E9</v>
      </c>
      <c r="H70" s="273"/>
      <c r="I70" s="273">
        <f t="shared" ref="I70:N70" si="81">(I71/B71*B70)/B71*B70</f>
        <v>1.842644799</v>
      </c>
      <c r="J70" s="273">
        <f t="shared" si="81"/>
        <v>2.007751559</v>
      </c>
      <c r="K70" s="273">
        <f t="shared" si="81"/>
        <v>1.747299311</v>
      </c>
      <c r="L70" s="273">
        <f t="shared" si="81"/>
        <v>1.994219006</v>
      </c>
      <c r="M70" s="273">
        <f t="shared" si="81"/>
        <v>1.696738939</v>
      </c>
      <c r="N70" s="273">
        <f t="shared" si="81"/>
        <v>130804631.9</v>
      </c>
      <c r="O70" s="273"/>
      <c r="P70" s="249">
        <f t="shared" si="78"/>
        <v>299031.472</v>
      </c>
      <c r="Q70" s="249">
        <v>0.0</v>
      </c>
      <c r="R70" s="249">
        <f t="shared" si="79"/>
        <v>66468.36806</v>
      </c>
      <c r="S70" s="249">
        <v>0.0</v>
      </c>
      <c r="T70" s="277"/>
      <c r="U70" s="265">
        <f t="shared" si="18"/>
        <v>0.8181439202</v>
      </c>
      <c r="V70" s="249"/>
      <c r="W70" s="249"/>
      <c r="X70" s="249">
        <f t="shared" si="19"/>
        <v>365499.84</v>
      </c>
      <c r="Y70" s="253">
        <f t="shared" si="20"/>
        <v>0.36549984</v>
      </c>
      <c r="Z70" s="323">
        <f t="shared" si="21"/>
        <v>365499.84</v>
      </c>
      <c r="AA70" s="253">
        <f t="shared" si="22"/>
        <v>0.36549984</v>
      </c>
      <c r="AB70" s="309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</row>
    <row r="71" ht="19.5" customHeight="1">
      <c r="A71" s="271" t="s">
        <v>159</v>
      </c>
      <c r="B71" s="272">
        <v>36.27</v>
      </c>
      <c r="C71" s="273">
        <v>37.900002</v>
      </c>
      <c r="D71" s="273">
        <v>35.82</v>
      </c>
      <c r="E71" s="273">
        <v>37.740002</v>
      </c>
      <c r="F71" s="273">
        <v>32.240784</v>
      </c>
      <c r="G71" s="273">
        <v>1.8110722E9</v>
      </c>
      <c r="H71" s="273"/>
      <c r="I71" s="273">
        <f t="shared" ref="I71:N71" si="82">(I72/B72*B71)/B72*B71</f>
        <v>1.978794289</v>
      </c>
      <c r="J71" s="273">
        <f t="shared" si="82"/>
        <v>2.15880641</v>
      </c>
      <c r="K71" s="273">
        <f t="shared" si="82"/>
        <v>1.926881488</v>
      </c>
      <c r="L71" s="273">
        <f t="shared" si="82"/>
        <v>2.126189406</v>
      </c>
      <c r="M71" s="273">
        <f t="shared" si="82"/>
        <v>1.809023177</v>
      </c>
      <c r="N71" s="273">
        <f t="shared" si="82"/>
        <v>72677981.53</v>
      </c>
      <c r="O71" s="273"/>
      <c r="P71" s="249">
        <f t="shared" si="78"/>
        <v>314022.4864</v>
      </c>
      <c r="Q71" s="249">
        <v>0.0</v>
      </c>
      <c r="R71" s="249">
        <f t="shared" si="79"/>
        <v>64801.70139</v>
      </c>
      <c r="S71" s="249">
        <v>0.0</v>
      </c>
      <c r="T71" s="277"/>
      <c r="U71" s="265">
        <f t="shared" si="18"/>
        <v>0.8289399054</v>
      </c>
      <c r="V71" s="249"/>
      <c r="W71" s="249"/>
      <c r="X71" s="249">
        <f t="shared" si="19"/>
        <v>378824.1878</v>
      </c>
      <c r="Y71" s="253">
        <f t="shared" si="20"/>
        <v>0.3788241878</v>
      </c>
      <c r="Z71" s="323">
        <f t="shared" si="21"/>
        <v>378824.1878</v>
      </c>
      <c r="AA71" s="253">
        <f t="shared" si="22"/>
        <v>0.3788241878</v>
      </c>
      <c r="AB71" s="309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</row>
    <row r="72" ht="19.5" customHeight="1">
      <c r="A72" s="271" t="s">
        <v>160</v>
      </c>
      <c r="B72" s="272">
        <v>37.66</v>
      </c>
      <c r="C72" s="273">
        <v>37.66</v>
      </c>
      <c r="D72" s="273">
        <v>33.700001</v>
      </c>
      <c r="E72" s="273">
        <v>34.889999</v>
      </c>
      <c r="F72" s="273">
        <v>29.806082</v>
      </c>
      <c r="G72" s="273">
        <v>2.2620481E9</v>
      </c>
      <c r="H72" s="273"/>
      <c r="I72" s="273">
        <f t="shared" ref="I72:N72" si="83">(I73/B73*B72)/B73*B72</f>
        <v>2.133369925</v>
      </c>
      <c r="J72" s="273">
        <f t="shared" si="83"/>
        <v>2.131551669</v>
      </c>
      <c r="K72" s="273">
        <f t="shared" si="83"/>
        <v>1.70554691</v>
      </c>
      <c r="L72" s="273">
        <f t="shared" si="83"/>
        <v>1.817188694</v>
      </c>
      <c r="M72" s="273">
        <f t="shared" si="83"/>
        <v>1.546118322</v>
      </c>
      <c r="N72" s="273">
        <f t="shared" si="83"/>
        <v>113379620.7</v>
      </c>
      <c r="O72" s="273"/>
      <c r="P72" s="249">
        <f t="shared" si="78"/>
        <v>295437.1331</v>
      </c>
      <c r="Q72" s="249">
        <v>0.0</v>
      </c>
      <c r="R72" s="249">
        <f t="shared" si="79"/>
        <v>63135.03473</v>
      </c>
      <c r="S72" s="249">
        <v>0.0</v>
      </c>
      <c r="T72" s="277"/>
      <c r="U72" s="265">
        <f t="shared" si="18"/>
        <v>0.823926561</v>
      </c>
      <c r="V72" s="249"/>
      <c r="W72" s="249"/>
      <c r="X72" s="249">
        <f t="shared" si="19"/>
        <v>358572.1678</v>
      </c>
      <c r="Y72" s="253">
        <f t="shared" si="20"/>
        <v>0.3585721678</v>
      </c>
      <c r="Z72" s="323">
        <f t="shared" si="21"/>
        <v>358572.1678</v>
      </c>
      <c r="AA72" s="253">
        <f t="shared" si="22"/>
        <v>0.3585721678</v>
      </c>
      <c r="AB72" s="309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</row>
    <row r="73" ht="19.5" customHeight="1">
      <c r="A73" s="271" t="s">
        <v>161</v>
      </c>
      <c r="B73" s="272">
        <v>34.610001</v>
      </c>
      <c r="C73" s="273">
        <v>35.02</v>
      </c>
      <c r="D73" s="273">
        <v>32.349998</v>
      </c>
      <c r="E73" s="273">
        <v>34.02</v>
      </c>
      <c r="F73" s="273">
        <v>29.062838</v>
      </c>
      <c r="G73" s="273">
        <v>2.012635E9</v>
      </c>
      <c r="H73" s="273"/>
      <c r="I73" s="273">
        <f t="shared" ref="I73:N73" si="84">(I74/B74*B73)/B74*B73</f>
        <v>1.801809037</v>
      </c>
      <c r="J73" s="273">
        <f t="shared" si="84"/>
        <v>1.843179012</v>
      </c>
      <c r="K73" s="273">
        <f t="shared" si="84"/>
        <v>1.571637409</v>
      </c>
      <c r="L73" s="273">
        <f t="shared" si="84"/>
        <v>1.727693625</v>
      </c>
      <c r="M73" s="273">
        <f t="shared" si="84"/>
        <v>1.469971739</v>
      </c>
      <c r="N73" s="273">
        <f t="shared" si="84"/>
        <v>89755561.99</v>
      </c>
      <c r="O73" s="273"/>
      <c r="P73" s="249">
        <f t="shared" si="78"/>
        <v>283602.0884</v>
      </c>
      <c r="Q73" s="249">
        <v>0.0</v>
      </c>
      <c r="R73" s="249">
        <f t="shared" si="79"/>
        <v>61468.36806</v>
      </c>
      <c r="S73" s="249">
        <v>0.0</v>
      </c>
      <c r="T73" s="277"/>
      <c r="U73" s="265">
        <f t="shared" si="18"/>
        <v>0.8218671958</v>
      </c>
      <c r="V73" s="249"/>
      <c r="W73" s="249"/>
      <c r="X73" s="249">
        <f t="shared" si="19"/>
        <v>345070.4565</v>
      </c>
      <c r="Y73" s="253">
        <f t="shared" si="20"/>
        <v>0.3450704565</v>
      </c>
      <c r="Z73" s="323">
        <f t="shared" si="21"/>
        <v>345070.4565</v>
      </c>
      <c r="AA73" s="253">
        <f t="shared" si="22"/>
        <v>0.3450704565</v>
      </c>
      <c r="AB73" s="309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</row>
    <row r="74" ht="19.5" customHeight="1">
      <c r="A74" s="271" t="s">
        <v>162</v>
      </c>
      <c r="B74" s="272">
        <v>33.93</v>
      </c>
      <c r="C74" s="273">
        <v>35.849998</v>
      </c>
      <c r="D74" s="273">
        <v>33.799999</v>
      </c>
      <c r="E74" s="273">
        <v>35.139999</v>
      </c>
      <c r="F74" s="273">
        <v>30.019632</v>
      </c>
      <c r="G74" s="273">
        <v>1.9510891E9</v>
      </c>
      <c r="H74" s="273"/>
      <c r="I74" s="273">
        <f t="shared" ref="I74:N74" si="85">(I75/B75*B74)/B75*B74</f>
        <v>1.73170239</v>
      </c>
      <c r="J74" s="273">
        <f t="shared" si="85"/>
        <v>1.931583579</v>
      </c>
      <c r="K74" s="273">
        <f t="shared" si="85"/>
        <v>1.715683664</v>
      </c>
      <c r="L74" s="273">
        <f t="shared" si="85"/>
        <v>1.843323678</v>
      </c>
      <c r="M74" s="273">
        <f t="shared" si="85"/>
        <v>1.568352466</v>
      </c>
      <c r="N74" s="273">
        <f t="shared" si="85"/>
        <v>84350086.87</v>
      </c>
      <c r="O74" s="273"/>
      <c r="P74" s="249">
        <f t="shared" si="78"/>
        <v>296313.7836</v>
      </c>
      <c r="Q74" s="249">
        <v>0.0</v>
      </c>
      <c r="R74" s="249">
        <f t="shared" si="79"/>
        <v>59801.70139</v>
      </c>
      <c r="S74" s="249">
        <v>0.0</v>
      </c>
      <c r="T74" s="277"/>
      <c r="U74" s="265">
        <f t="shared" si="18"/>
        <v>0.8320721678</v>
      </c>
      <c r="V74" s="249"/>
      <c r="W74" s="249"/>
      <c r="X74" s="249">
        <f t="shared" si="19"/>
        <v>356115.4849</v>
      </c>
      <c r="Y74" s="253">
        <f t="shared" si="20"/>
        <v>0.3561154849</v>
      </c>
      <c r="Z74" s="323">
        <f t="shared" si="21"/>
        <v>356115.4849</v>
      </c>
      <c r="AA74" s="253">
        <f t="shared" si="22"/>
        <v>0.3561154849</v>
      </c>
      <c r="AB74" s="309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</row>
    <row r="75" ht="19.5" customHeight="1">
      <c r="A75" s="271" t="s">
        <v>163</v>
      </c>
      <c r="B75" s="272">
        <v>35.450001</v>
      </c>
      <c r="C75" s="273">
        <v>37.240002</v>
      </c>
      <c r="D75" s="273">
        <v>35.200001</v>
      </c>
      <c r="E75" s="273">
        <v>36.900002</v>
      </c>
      <c r="F75" s="273">
        <v>31.523178</v>
      </c>
      <c r="G75" s="273">
        <v>2.2591016E9</v>
      </c>
      <c r="H75" s="273"/>
      <c r="I75" s="273">
        <f t="shared" ref="I75:N75" si="86">(I76/B76*B75)/B76*B75</f>
        <v>1.890331801</v>
      </c>
      <c r="J75" s="273">
        <f t="shared" si="86"/>
        <v>2.084273104</v>
      </c>
      <c r="K75" s="273">
        <f t="shared" si="86"/>
        <v>1.860754993</v>
      </c>
      <c r="L75" s="273">
        <f t="shared" si="86"/>
        <v>2.032595181</v>
      </c>
      <c r="M75" s="273">
        <f t="shared" si="86"/>
        <v>1.729389953</v>
      </c>
      <c r="N75" s="273">
        <f t="shared" si="86"/>
        <v>113084440.9</v>
      </c>
      <c r="O75" s="273"/>
      <c r="P75" s="249">
        <f t="shared" si="78"/>
        <v>308587.1534</v>
      </c>
      <c r="Q75" s="249">
        <v>0.0</v>
      </c>
      <c r="R75" s="249">
        <f t="shared" si="79"/>
        <v>58135.03473</v>
      </c>
      <c r="S75" s="249">
        <v>0.0</v>
      </c>
      <c r="T75" s="277"/>
      <c r="U75" s="265">
        <f t="shared" si="18"/>
        <v>0.8414739097</v>
      </c>
      <c r="V75" s="249"/>
      <c r="W75" s="249"/>
      <c r="X75" s="249">
        <f t="shared" si="19"/>
        <v>366722.1882</v>
      </c>
      <c r="Y75" s="253">
        <f t="shared" si="20"/>
        <v>0.3667221882</v>
      </c>
      <c r="Z75" s="323">
        <f t="shared" si="21"/>
        <v>366722.1882</v>
      </c>
      <c r="AA75" s="253">
        <f t="shared" si="22"/>
        <v>0.3667221882</v>
      </c>
      <c r="AB75" s="309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</row>
    <row r="76" ht="19.5" customHeight="1">
      <c r="A76" s="271" t="s">
        <v>164</v>
      </c>
      <c r="B76" s="272">
        <v>36.98</v>
      </c>
      <c r="C76" s="273">
        <v>39.639999</v>
      </c>
      <c r="D76" s="273">
        <v>36.799999</v>
      </c>
      <c r="E76" s="273">
        <v>39.119999</v>
      </c>
      <c r="F76" s="273">
        <v>33.419689</v>
      </c>
      <c r="G76" s="273">
        <v>1.9782253E9</v>
      </c>
      <c r="H76" s="273"/>
      <c r="I76" s="273">
        <f t="shared" ref="I76:N76" si="87">(I77/B77*B76)/B77*B76</f>
        <v>2.057023962</v>
      </c>
      <c r="J76" s="273">
        <f t="shared" si="87"/>
        <v>2.361579133</v>
      </c>
      <c r="K76" s="273">
        <f t="shared" si="87"/>
        <v>2.033758847</v>
      </c>
      <c r="L76" s="273">
        <f t="shared" si="87"/>
        <v>2.284524301</v>
      </c>
      <c r="M76" s="273">
        <f t="shared" si="87"/>
        <v>1.943738116</v>
      </c>
      <c r="N76" s="273">
        <f t="shared" si="87"/>
        <v>86712724.63</v>
      </c>
      <c r="O76" s="273"/>
      <c r="P76" s="249">
        <f t="shared" si="78"/>
        <v>322613.8243</v>
      </c>
      <c r="Q76" s="249">
        <v>0.0</v>
      </c>
      <c r="R76" s="249">
        <f t="shared" si="79"/>
        <v>56468.36806</v>
      </c>
      <c r="S76" s="249">
        <v>0.0</v>
      </c>
      <c r="T76" s="277"/>
      <c r="U76" s="265">
        <f t="shared" si="18"/>
        <v>0.851039249</v>
      </c>
      <c r="V76" s="249"/>
      <c r="W76" s="249"/>
      <c r="X76" s="249">
        <f t="shared" si="19"/>
        <v>379082.1924</v>
      </c>
      <c r="Y76" s="253">
        <f t="shared" si="20"/>
        <v>0.3790821924</v>
      </c>
      <c r="Z76" s="323">
        <f t="shared" si="21"/>
        <v>379082.1924</v>
      </c>
      <c r="AA76" s="253">
        <f t="shared" si="22"/>
        <v>0.3790821924</v>
      </c>
      <c r="AB76" s="309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</row>
    <row r="77" ht="19.5" customHeight="1">
      <c r="A77" s="271" t="s">
        <v>165</v>
      </c>
      <c r="B77" s="326">
        <v>39.27</v>
      </c>
      <c r="C77" s="327">
        <v>40.68</v>
      </c>
      <c r="D77" s="327">
        <v>39.09</v>
      </c>
      <c r="E77" s="327">
        <v>39.919998</v>
      </c>
      <c r="F77" s="327">
        <v>34.103149</v>
      </c>
      <c r="G77" s="327">
        <v>1.7794246E9</v>
      </c>
      <c r="H77" s="327"/>
      <c r="I77" s="327">
        <f t="shared" ref="I77:N77" si="88">(I78/B78*B77)/B78*B77</f>
        <v>2.319676055</v>
      </c>
      <c r="J77" s="327">
        <f t="shared" si="88"/>
        <v>2.487122186</v>
      </c>
      <c r="K77" s="327">
        <f t="shared" si="88"/>
        <v>2.294748963</v>
      </c>
      <c r="L77" s="327">
        <f t="shared" si="88"/>
        <v>2.378916145</v>
      </c>
      <c r="M77" s="327">
        <f t="shared" si="88"/>
        <v>2.024053129</v>
      </c>
      <c r="N77" s="327">
        <f t="shared" si="88"/>
        <v>70160150.08</v>
      </c>
      <c r="O77" s="327"/>
      <c r="P77" s="249">
        <f t="shared" si="78"/>
        <v>342689.5308</v>
      </c>
      <c r="Q77" s="249">
        <v>0.0</v>
      </c>
      <c r="R77" s="249">
        <f t="shared" si="79"/>
        <v>54801.70139</v>
      </c>
      <c r="S77" s="249">
        <v>0.0</v>
      </c>
      <c r="T77" s="328">
        <f>(P77-P65)/P65</f>
        <v>0.02443640591</v>
      </c>
      <c r="U77" s="265">
        <f t="shared" si="18"/>
        <v>0.8621310435</v>
      </c>
      <c r="V77" s="249"/>
      <c r="W77" s="249"/>
      <c r="X77" s="249">
        <f t="shared" si="19"/>
        <v>397491.2322</v>
      </c>
      <c r="Y77" s="253">
        <f t="shared" si="20"/>
        <v>0.3974912322</v>
      </c>
      <c r="Z77" s="323">
        <f t="shared" si="21"/>
        <v>397491.2322</v>
      </c>
      <c r="AA77" s="253">
        <f t="shared" si="22"/>
        <v>0.3974912322</v>
      </c>
      <c r="AB77" s="309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</row>
    <row r="78" ht="19.5" customHeight="1">
      <c r="A78" s="271" t="s">
        <v>166</v>
      </c>
      <c r="B78" s="272">
        <v>40.09</v>
      </c>
      <c r="C78" s="273">
        <v>40.290001</v>
      </c>
      <c r="D78" s="273">
        <v>36.459999</v>
      </c>
      <c r="E78" s="273">
        <v>37.400002</v>
      </c>
      <c r="F78" s="273">
        <v>32.256325</v>
      </c>
      <c r="G78" s="273">
        <v>2.2347732E9</v>
      </c>
      <c r="H78" s="273"/>
      <c r="I78" s="273">
        <f t="shared" ref="I78:N78" si="89">(I79/B79*B78)/B79*B78</f>
        <v>2.417562161</v>
      </c>
      <c r="J78" s="273">
        <f t="shared" si="89"/>
        <v>2.439662717</v>
      </c>
      <c r="K78" s="273">
        <f t="shared" si="89"/>
        <v>1.996352124</v>
      </c>
      <c r="L78" s="273">
        <f t="shared" si="89"/>
        <v>2.088052255</v>
      </c>
      <c r="M78" s="273">
        <f t="shared" si="89"/>
        <v>1.810767601</v>
      </c>
      <c r="N78" s="273">
        <f t="shared" si="89"/>
        <v>110661929.4</v>
      </c>
      <c r="O78" s="273"/>
      <c r="P78" s="249">
        <f>((P77+R77)*0.8)*D78/D77</f>
        <v>296598.2078</v>
      </c>
      <c r="Q78" s="249">
        <v>0.0</v>
      </c>
      <c r="R78" s="249">
        <f>((P77+R77)*0.2)-($S$8/12)</f>
        <v>77831.57978</v>
      </c>
      <c r="S78" s="249">
        <v>0.0</v>
      </c>
      <c r="T78" s="277"/>
      <c r="U78" s="265">
        <f t="shared" si="18"/>
        <v>0.7921330451</v>
      </c>
      <c r="V78" s="249"/>
      <c r="W78" s="249"/>
      <c r="X78" s="249">
        <f t="shared" si="19"/>
        <v>374429.7876</v>
      </c>
      <c r="Y78" s="253">
        <f t="shared" si="20"/>
        <v>0.3744297876</v>
      </c>
      <c r="Z78" s="323">
        <f t="shared" si="21"/>
        <v>374429.7876</v>
      </c>
      <c r="AA78" s="253">
        <f t="shared" si="22"/>
        <v>0.3744297876</v>
      </c>
      <c r="AB78" s="309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</row>
    <row r="79" ht="19.5" customHeight="1">
      <c r="A79" s="271" t="s">
        <v>167</v>
      </c>
      <c r="B79" s="272">
        <v>37.490002</v>
      </c>
      <c r="C79" s="273">
        <v>38.48</v>
      </c>
      <c r="D79" s="273">
        <v>36.700001</v>
      </c>
      <c r="E79" s="273">
        <v>37.220001</v>
      </c>
      <c r="F79" s="273">
        <v>32.101101</v>
      </c>
      <c r="G79" s="273">
        <v>1.7656106E9</v>
      </c>
      <c r="H79" s="273"/>
      <c r="I79" s="273">
        <f t="shared" ref="I79:N79" si="90">(I80/B80*B79)/B80*B79</f>
        <v>2.114153246</v>
      </c>
      <c r="J79" s="273">
        <f t="shared" si="90"/>
        <v>2.225386042</v>
      </c>
      <c r="K79" s="273">
        <f t="shared" si="90"/>
        <v>2.022721047</v>
      </c>
      <c r="L79" s="273">
        <f t="shared" si="90"/>
        <v>2.068001612</v>
      </c>
      <c r="M79" s="273">
        <f t="shared" si="90"/>
        <v>1.79338197</v>
      </c>
      <c r="N79" s="273">
        <f t="shared" si="90"/>
        <v>69075046.16</v>
      </c>
      <c r="O79" s="273"/>
      <c r="P79" s="249">
        <f t="shared" ref="P79:P89" si="92">P78*D79/D78</f>
        <v>298550.5985</v>
      </c>
      <c r="Q79" s="249">
        <v>0.0</v>
      </c>
      <c r="R79" s="249">
        <f t="shared" ref="R79:R89" si="93">R78-($S$8/12)</f>
        <v>76164.91311</v>
      </c>
      <c r="S79" s="249">
        <v>0.0</v>
      </c>
      <c r="T79" s="277"/>
      <c r="U79" s="265">
        <f t="shared" si="18"/>
        <v>0.7967393643</v>
      </c>
      <c r="V79" s="249"/>
      <c r="W79" s="249"/>
      <c r="X79" s="249">
        <f t="shared" si="19"/>
        <v>374715.5116</v>
      </c>
      <c r="Y79" s="253">
        <f t="shared" si="20"/>
        <v>0.3747155116</v>
      </c>
      <c r="Z79" s="323">
        <f t="shared" si="21"/>
        <v>374715.5116</v>
      </c>
      <c r="AA79" s="253">
        <f t="shared" si="22"/>
        <v>0.3747155116</v>
      </c>
      <c r="AB79" s="309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</row>
    <row r="80" ht="19.5" customHeight="1">
      <c r="A80" s="271" t="s">
        <v>168</v>
      </c>
      <c r="B80" s="272">
        <v>37.369999</v>
      </c>
      <c r="C80" s="273">
        <v>38.290001</v>
      </c>
      <c r="D80" s="273">
        <v>35.939999</v>
      </c>
      <c r="E80" s="273">
        <v>36.57</v>
      </c>
      <c r="F80" s="273">
        <v>31.540487</v>
      </c>
      <c r="G80" s="273">
        <v>2.1339737E9</v>
      </c>
      <c r="H80" s="273"/>
      <c r="I80" s="273">
        <f t="shared" ref="I80:N80" si="91">(I81/B81*B80)/B81*B80</f>
        <v>2.10064038</v>
      </c>
      <c r="J80" s="273">
        <f t="shared" si="91"/>
        <v>2.203464147</v>
      </c>
      <c r="K80" s="273">
        <f t="shared" si="91"/>
        <v>1.939813434</v>
      </c>
      <c r="L80" s="273">
        <f t="shared" si="91"/>
        <v>1.996402168</v>
      </c>
      <c r="M80" s="273">
        <f t="shared" si="91"/>
        <v>1.731289649</v>
      </c>
      <c r="N80" s="273">
        <f t="shared" si="91"/>
        <v>100904248.9</v>
      </c>
      <c r="O80" s="273"/>
      <c r="P80" s="249">
        <f t="shared" si="92"/>
        <v>292368.0632</v>
      </c>
      <c r="Q80" s="249">
        <v>0.0</v>
      </c>
      <c r="R80" s="249">
        <f t="shared" si="93"/>
        <v>74498.24644</v>
      </c>
      <c r="S80" s="249">
        <v>0.0</v>
      </c>
      <c r="T80" s="277"/>
      <c r="U80" s="265">
        <f t="shared" si="18"/>
        <v>0.7969335301</v>
      </c>
      <c r="V80" s="249"/>
      <c r="W80" s="249"/>
      <c r="X80" s="249">
        <f t="shared" si="19"/>
        <v>366866.3096</v>
      </c>
      <c r="Y80" s="253">
        <f t="shared" si="20"/>
        <v>0.3668663096</v>
      </c>
      <c r="Z80" s="323">
        <f t="shared" si="21"/>
        <v>366866.3096</v>
      </c>
      <c r="AA80" s="253">
        <f t="shared" si="22"/>
        <v>0.3668663096</v>
      </c>
      <c r="AB80" s="309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  <c r="AU80" s="294"/>
    </row>
    <row r="81" ht="19.5" customHeight="1">
      <c r="A81" s="271" t="s">
        <v>169</v>
      </c>
      <c r="B81" s="272">
        <v>36.82</v>
      </c>
      <c r="C81" s="273">
        <v>37.07</v>
      </c>
      <c r="D81" s="273">
        <v>34.349998</v>
      </c>
      <c r="E81" s="273">
        <v>34.98</v>
      </c>
      <c r="F81" s="273">
        <v>30.169159</v>
      </c>
      <c r="G81" s="273">
        <v>2.3454336E9</v>
      </c>
      <c r="H81" s="273"/>
      <c r="I81" s="273">
        <f t="shared" ref="I81:N81" si="94">(I82/B82*B81)/B82*B81</f>
        <v>2.03926237</v>
      </c>
      <c r="J81" s="273">
        <f t="shared" si="94"/>
        <v>2.06528697</v>
      </c>
      <c r="K81" s="273">
        <f t="shared" si="94"/>
        <v>1.771973708</v>
      </c>
      <c r="L81" s="273">
        <f t="shared" si="94"/>
        <v>1.826575897</v>
      </c>
      <c r="M81" s="273">
        <f t="shared" si="94"/>
        <v>1.584015222</v>
      </c>
      <c r="N81" s="273">
        <f t="shared" si="94"/>
        <v>121892676.6</v>
      </c>
      <c r="O81" s="273"/>
      <c r="P81" s="249">
        <f t="shared" si="92"/>
        <v>279433.5745</v>
      </c>
      <c r="Q81" s="249">
        <v>0.0</v>
      </c>
      <c r="R81" s="249">
        <f t="shared" si="93"/>
        <v>72831.57978</v>
      </c>
      <c r="S81" s="249">
        <v>0.0</v>
      </c>
      <c r="T81" s="277"/>
      <c r="U81" s="265">
        <f t="shared" si="18"/>
        <v>0.793247845</v>
      </c>
      <c r="V81" s="249"/>
      <c r="W81" s="249"/>
      <c r="X81" s="249">
        <f t="shared" si="19"/>
        <v>352265.1542</v>
      </c>
      <c r="Y81" s="253">
        <f t="shared" si="20"/>
        <v>0.3522651542</v>
      </c>
      <c r="Z81" s="323">
        <f t="shared" si="21"/>
        <v>352265.1542</v>
      </c>
      <c r="AA81" s="253">
        <f t="shared" si="22"/>
        <v>0.3522651542</v>
      </c>
      <c r="AB81" s="309"/>
      <c r="AC81" s="294"/>
      <c r="AD81" s="294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</row>
    <row r="82" ht="19.5" customHeight="1">
      <c r="A82" s="271" t="s">
        <v>170</v>
      </c>
      <c r="B82" s="272">
        <v>35.099998</v>
      </c>
      <c r="C82" s="273">
        <v>38.27</v>
      </c>
      <c r="D82" s="273">
        <v>34.889999</v>
      </c>
      <c r="E82" s="273">
        <v>38.080002</v>
      </c>
      <c r="F82" s="273">
        <v>32.842834</v>
      </c>
      <c r="G82" s="273">
        <v>1.88134E9</v>
      </c>
      <c r="H82" s="273"/>
      <c r="I82" s="273">
        <f t="shared" ref="I82:N82" si="95">(I83/B83*B82)/B83*B82</f>
        <v>1.853189029</v>
      </c>
      <c r="J82" s="273">
        <f t="shared" si="95"/>
        <v>2.201162764</v>
      </c>
      <c r="K82" s="273">
        <f t="shared" si="95"/>
        <v>1.828124443</v>
      </c>
      <c r="L82" s="273">
        <f t="shared" si="95"/>
        <v>2.164671689</v>
      </c>
      <c r="M82" s="273">
        <f t="shared" si="95"/>
        <v>1.877215768</v>
      </c>
      <c r="N82" s="273">
        <f t="shared" si="95"/>
        <v>78427055.05</v>
      </c>
      <c r="O82" s="273"/>
      <c r="P82" s="249">
        <f t="shared" si="92"/>
        <v>283826.4251</v>
      </c>
      <c r="Q82" s="249">
        <v>0.0</v>
      </c>
      <c r="R82" s="249">
        <f t="shared" si="93"/>
        <v>71164.91311</v>
      </c>
      <c r="S82" s="249">
        <v>0.0</v>
      </c>
      <c r="T82" s="277"/>
      <c r="U82" s="265">
        <f t="shared" si="18"/>
        <v>0.7995305647</v>
      </c>
      <c r="V82" s="249"/>
      <c r="W82" s="249"/>
      <c r="X82" s="249">
        <f t="shared" si="19"/>
        <v>354991.3382</v>
      </c>
      <c r="Y82" s="253">
        <f t="shared" si="20"/>
        <v>0.3549913382</v>
      </c>
      <c r="Z82" s="323">
        <f t="shared" si="21"/>
        <v>354991.3382</v>
      </c>
      <c r="AA82" s="253">
        <f t="shared" si="22"/>
        <v>0.3549913382</v>
      </c>
      <c r="AB82" s="309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</row>
    <row r="83" ht="19.5" customHeight="1">
      <c r="A83" s="271" t="s">
        <v>171</v>
      </c>
      <c r="B83" s="272">
        <v>38.029999</v>
      </c>
      <c r="C83" s="273">
        <v>38.68</v>
      </c>
      <c r="D83" s="273">
        <v>36.700001</v>
      </c>
      <c r="E83" s="273">
        <v>36.779999</v>
      </c>
      <c r="F83" s="273">
        <v>31.721611</v>
      </c>
      <c r="G83" s="273">
        <v>1.9436275E9</v>
      </c>
      <c r="H83" s="273"/>
      <c r="I83" s="273">
        <f t="shared" ref="I83:N83" si="96">(I84/B84*B83)/B84*B83</f>
        <v>2.175495378</v>
      </c>
      <c r="J83" s="273">
        <f t="shared" si="96"/>
        <v>2.24857907</v>
      </c>
      <c r="K83" s="273">
        <f t="shared" si="96"/>
        <v>2.022721047</v>
      </c>
      <c r="L83" s="273">
        <f t="shared" si="96"/>
        <v>2.019396217</v>
      </c>
      <c r="M83" s="273">
        <f t="shared" si="96"/>
        <v>1.751230906</v>
      </c>
      <c r="N83" s="273">
        <f t="shared" si="96"/>
        <v>83706156.14</v>
      </c>
      <c r="O83" s="273"/>
      <c r="P83" s="249">
        <f t="shared" si="92"/>
        <v>298550.5985</v>
      </c>
      <c r="Q83" s="249">
        <v>0.0</v>
      </c>
      <c r="R83" s="249">
        <f t="shared" si="93"/>
        <v>69498.24644</v>
      </c>
      <c r="S83" s="249">
        <v>0.0</v>
      </c>
      <c r="T83" s="277"/>
      <c r="U83" s="265">
        <f t="shared" si="18"/>
        <v>0.8111711329</v>
      </c>
      <c r="V83" s="249"/>
      <c r="W83" s="249"/>
      <c r="X83" s="249">
        <f t="shared" si="19"/>
        <v>368048.845</v>
      </c>
      <c r="Y83" s="253">
        <f t="shared" si="20"/>
        <v>0.368048845</v>
      </c>
      <c r="Z83" s="323">
        <f t="shared" si="21"/>
        <v>368048.845</v>
      </c>
      <c r="AA83" s="253">
        <f t="shared" si="22"/>
        <v>0.368048845</v>
      </c>
      <c r="AB83" s="309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  <c r="AU83" s="294"/>
    </row>
    <row r="84" ht="19.5" customHeight="1">
      <c r="A84" s="271" t="s">
        <v>172</v>
      </c>
      <c r="B84" s="272">
        <v>36.860001</v>
      </c>
      <c r="C84" s="273">
        <v>39.919998</v>
      </c>
      <c r="D84" s="273">
        <v>36.549999</v>
      </c>
      <c r="E84" s="273">
        <v>39.580002</v>
      </c>
      <c r="F84" s="273">
        <v>34.168079</v>
      </c>
      <c r="G84" s="273">
        <v>1.620613E9</v>
      </c>
      <c r="H84" s="273"/>
      <c r="I84" s="273">
        <f t="shared" ref="I84:N84" si="97">(I85/B85*B84)/B85*B84</f>
        <v>2.043695659</v>
      </c>
      <c r="J84" s="273">
        <f t="shared" si="97"/>
        <v>2.395059212</v>
      </c>
      <c r="K84" s="273">
        <f t="shared" si="97"/>
        <v>2.006220114</v>
      </c>
      <c r="L84" s="273">
        <f t="shared" si="97"/>
        <v>2.338566563</v>
      </c>
      <c r="M84" s="273">
        <f t="shared" si="97"/>
        <v>2.031767776</v>
      </c>
      <c r="N84" s="273">
        <f t="shared" si="97"/>
        <v>58195575.26</v>
      </c>
      <c r="O84" s="273"/>
      <c r="P84" s="249">
        <f t="shared" si="92"/>
        <v>297330.3482</v>
      </c>
      <c r="Q84" s="249">
        <v>0.0</v>
      </c>
      <c r="R84" s="249">
        <f t="shared" si="93"/>
        <v>67831.57978</v>
      </c>
      <c r="S84" s="249">
        <v>0.0</v>
      </c>
      <c r="T84" s="277"/>
      <c r="U84" s="265">
        <f t="shared" si="18"/>
        <v>0.8142424646</v>
      </c>
      <c r="V84" s="249"/>
      <c r="W84" s="249"/>
      <c r="X84" s="249">
        <f t="shared" si="19"/>
        <v>365161.928</v>
      </c>
      <c r="Y84" s="253">
        <f t="shared" si="20"/>
        <v>0.365161928</v>
      </c>
      <c r="Z84" s="323">
        <f t="shared" si="21"/>
        <v>365161.928</v>
      </c>
      <c r="AA84" s="253">
        <f t="shared" si="22"/>
        <v>0.365161928</v>
      </c>
      <c r="AB84" s="309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</row>
    <row r="85" ht="19.5" customHeight="1">
      <c r="A85" s="271" t="s">
        <v>173</v>
      </c>
      <c r="B85" s="272">
        <v>39.639999</v>
      </c>
      <c r="C85" s="273">
        <v>40.139999</v>
      </c>
      <c r="D85" s="273">
        <v>38.259998</v>
      </c>
      <c r="E85" s="273">
        <v>38.98</v>
      </c>
      <c r="F85" s="273">
        <v>33.650127</v>
      </c>
      <c r="G85" s="273">
        <v>1.7148903E9</v>
      </c>
      <c r="H85" s="273"/>
      <c r="I85" s="273">
        <f t="shared" ref="I85:N85" si="98">(I86/B86*B85)/B86*B85</f>
        <v>2.363593608</v>
      </c>
      <c r="J85" s="273">
        <f t="shared" si="98"/>
        <v>2.421530524</v>
      </c>
      <c r="K85" s="273">
        <f t="shared" si="98"/>
        <v>2.198334256</v>
      </c>
      <c r="L85" s="273">
        <f t="shared" si="98"/>
        <v>2.268202275</v>
      </c>
      <c r="M85" s="273">
        <f t="shared" si="98"/>
        <v>1.970635755</v>
      </c>
      <c r="N85" s="273">
        <f t="shared" si="98"/>
        <v>65163442.06</v>
      </c>
      <c r="O85" s="273"/>
      <c r="P85" s="249">
        <f t="shared" si="92"/>
        <v>311241.0079</v>
      </c>
      <c r="Q85" s="249">
        <v>0.0</v>
      </c>
      <c r="R85" s="249">
        <f t="shared" si="93"/>
        <v>66164.91311</v>
      </c>
      <c r="S85" s="249">
        <v>0.0</v>
      </c>
      <c r="T85" s="277"/>
      <c r="U85" s="265">
        <f t="shared" si="18"/>
        <v>0.8246850157</v>
      </c>
      <c r="V85" s="249"/>
      <c r="W85" s="249"/>
      <c r="X85" s="249">
        <f t="shared" si="19"/>
        <v>377405.921</v>
      </c>
      <c r="Y85" s="253">
        <f t="shared" si="20"/>
        <v>0.377405921</v>
      </c>
      <c r="Z85" s="323">
        <f t="shared" si="21"/>
        <v>377405.921</v>
      </c>
      <c r="AA85" s="253">
        <f t="shared" si="22"/>
        <v>0.377405921</v>
      </c>
      <c r="AB85" s="309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  <c r="AU85" s="294"/>
    </row>
    <row r="86" ht="19.5" customHeight="1">
      <c r="A86" s="271" t="s">
        <v>174</v>
      </c>
      <c r="B86" s="272">
        <v>39.0</v>
      </c>
      <c r="C86" s="273">
        <v>39.91</v>
      </c>
      <c r="D86" s="273">
        <v>38.240002</v>
      </c>
      <c r="E86" s="273">
        <v>39.459999</v>
      </c>
      <c r="F86" s="273">
        <v>34.064476</v>
      </c>
      <c r="G86" s="273">
        <v>1.6766625E9</v>
      </c>
      <c r="H86" s="273"/>
      <c r="I86" s="273">
        <f t="shared" ref="I86:N86" si="99">(I87/B87*B86)/B87*B86</f>
        <v>2.287887951</v>
      </c>
      <c r="J86" s="273">
        <f t="shared" si="99"/>
        <v>2.393859673</v>
      </c>
      <c r="K86" s="273">
        <f t="shared" si="99"/>
        <v>2.196037005</v>
      </c>
      <c r="L86" s="273">
        <f t="shared" si="99"/>
        <v>2.324407414</v>
      </c>
      <c r="M86" s="273">
        <f t="shared" si="99"/>
        <v>2.019465176</v>
      </c>
      <c r="N86" s="273">
        <f t="shared" si="99"/>
        <v>62290616.76</v>
      </c>
      <c r="O86" s="273"/>
      <c r="P86" s="249">
        <f t="shared" si="92"/>
        <v>311078.3426</v>
      </c>
      <c r="Q86" s="249">
        <v>0.0</v>
      </c>
      <c r="R86" s="249">
        <f t="shared" si="93"/>
        <v>64498.24644</v>
      </c>
      <c r="S86" s="249">
        <v>0.0</v>
      </c>
      <c r="T86" s="277"/>
      <c r="U86" s="265">
        <f t="shared" si="18"/>
        <v>0.8282687251</v>
      </c>
      <c r="V86" s="249"/>
      <c r="W86" s="249"/>
      <c r="X86" s="249">
        <f t="shared" si="19"/>
        <v>375576.589</v>
      </c>
      <c r="Y86" s="253">
        <f t="shared" si="20"/>
        <v>0.375576589</v>
      </c>
      <c r="Z86" s="323">
        <f t="shared" si="21"/>
        <v>375576.589</v>
      </c>
      <c r="AA86" s="253">
        <f t="shared" si="22"/>
        <v>0.375576589</v>
      </c>
      <c r="AB86" s="309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  <c r="AU86" s="294"/>
    </row>
    <row r="87" ht="19.5" customHeight="1">
      <c r="A87" s="271" t="s">
        <v>175</v>
      </c>
      <c r="B87" s="272">
        <v>39.540001</v>
      </c>
      <c r="C87" s="273">
        <v>39.880001</v>
      </c>
      <c r="D87" s="273">
        <v>37.330002</v>
      </c>
      <c r="E87" s="273">
        <v>38.869999</v>
      </c>
      <c r="F87" s="273">
        <v>33.555145</v>
      </c>
      <c r="G87" s="273">
        <v>2.2791697E9</v>
      </c>
      <c r="H87" s="273"/>
      <c r="I87" s="273">
        <f t="shared" ref="I87:N87" si="100">(I88/B88*B87)/B88*B87</f>
        <v>2.351683591</v>
      </c>
      <c r="J87" s="273">
        <f t="shared" si="100"/>
        <v>2.390262258</v>
      </c>
      <c r="K87" s="273">
        <f t="shared" si="100"/>
        <v>2.09276213</v>
      </c>
      <c r="L87" s="273">
        <f t="shared" si="100"/>
        <v>2.255418669</v>
      </c>
      <c r="M87" s="273">
        <f t="shared" si="100"/>
        <v>1.959526688</v>
      </c>
      <c r="N87" s="273">
        <f t="shared" si="100"/>
        <v>115102472.8</v>
      </c>
      <c r="O87" s="273"/>
      <c r="P87" s="249">
        <f t="shared" si="92"/>
        <v>303675.5895</v>
      </c>
      <c r="Q87" s="249">
        <v>0.0</v>
      </c>
      <c r="R87" s="249">
        <f t="shared" si="93"/>
        <v>62831.57978</v>
      </c>
      <c r="S87" s="249">
        <v>0.0</v>
      </c>
      <c r="T87" s="277"/>
      <c r="U87" s="265">
        <f t="shared" si="18"/>
        <v>0.8285665738</v>
      </c>
      <c r="V87" s="249"/>
      <c r="W87" s="249"/>
      <c r="X87" s="249">
        <f t="shared" si="19"/>
        <v>366507.1693</v>
      </c>
      <c r="Y87" s="253">
        <f t="shared" si="20"/>
        <v>0.3665071693</v>
      </c>
      <c r="Z87" s="323">
        <f t="shared" si="21"/>
        <v>366507.1693</v>
      </c>
      <c r="AA87" s="253">
        <f t="shared" si="22"/>
        <v>0.3665071693</v>
      </c>
      <c r="AB87" s="309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  <c r="AU87" s="294"/>
    </row>
    <row r="88" ht="19.5" customHeight="1">
      <c r="A88" s="271" t="s">
        <v>176</v>
      </c>
      <c r="B88" s="272">
        <v>38.779999</v>
      </c>
      <c r="C88" s="273">
        <v>42.02</v>
      </c>
      <c r="D88" s="273">
        <v>38.709999</v>
      </c>
      <c r="E88" s="273">
        <v>41.240002</v>
      </c>
      <c r="F88" s="273">
        <v>35.601101</v>
      </c>
      <c r="G88" s="273">
        <v>1.7184917E9</v>
      </c>
      <c r="H88" s="273"/>
      <c r="I88" s="273">
        <f t="shared" ref="I88:N88" si="101">(I89/B89*B88)/B89*B88</f>
        <v>2.262148568</v>
      </c>
      <c r="J88" s="273">
        <f t="shared" si="101"/>
        <v>2.653672533</v>
      </c>
      <c r="K88" s="273">
        <f t="shared" si="101"/>
        <v>2.250350476</v>
      </c>
      <c r="L88" s="273">
        <f t="shared" si="101"/>
        <v>2.538840791</v>
      </c>
      <c r="M88" s="273">
        <f t="shared" si="101"/>
        <v>2.205767845</v>
      </c>
      <c r="N88" s="273">
        <f t="shared" si="101"/>
        <v>65437425.81</v>
      </c>
      <c r="O88" s="273"/>
      <c r="P88" s="249">
        <f t="shared" si="92"/>
        <v>314901.7181</v>
      </c>
      <c r="Q88" s="249">
        <v>0.0</v>
      </c>
      <c r="R88" s="249">
        <f t="shared" si="93"/>
        <v>61164.91311</v>
      </c>
      <c r="S88" s="249">
        <v>0.0</v>
      </c>
      <c r="T88" s="277"/>
      <c r="U88" s="265">
        <f t="shared" si="18"/>
        <v>0.837356181</v>
      </c>
      <c r="V88" s="249"/>
      <c r="W88" s="249"/>
      <c r="X88" s="249">
        <f t="shared" si="19"/>
        <v>376066.6312</v>
      </c>
      <c r="Y88" s="253">
        <f t="shared" si="20"/>
        <v>0.3760666312</v>
      </c>
      <c r="Z88" s="323">
        <f t="shared" si="21"/>
        <v>376066.6312</v>
      </c>
      <c r="AA88" s="253">
        <f t="shared" si="22"/>
        <v>0.3760666312</v>
      </c>
      <c r="AB88" s="309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</row>
    <row r="89" ht="19.5" customHeight="1">
      <c r="A89" s="271" t="s">
        <v>177</v>
      </c>
      <c r="B89" s="326">
        <v>41.509998</v>
      </c>
      <c r="C89" s="327">
        <v>42.310001</v>
      </c>
      <c r="D89" s="327">
        <v>40.360001</v>
      </c>
      <c r="E89" s="327">
        <v>40.41</v>
      </c>
      <c r="F89" s="327">
        <v>34.884583</v>
      </c>
      <c r="G89" s="327">
        <v>1.4167064E9</v>
      </c>
      <c r="H89" s="327"/>
      <c r="I89" s="327">
        <f t="shared" ref="I89:N89" si="102">(I90/B90*B89)/B90*B89</f>
        <v>2.591856554</v>
      </c>
      <c r="J89" s="327">
        <f t="shared" si="102"/>
        <v>2.690427567</v>
      </c>
      <c r="K89" s="327">
        <f t="shared" si="102"/>
        <v>2.446280075</v>
      </c>
      <c r="L89" s="327">
        <f t="shared" si="102"/>
        <v>2.437675054</v>
      </c>
      <c r="M89" s="327">
        <f t="shared" si="102"/>
        <v>2.117873493</v>
      </c>
      <c r="N89" s="327">
        <f t="shared" si="102"/>
        <v>44472448.46</v>
      </c>
      <c r="O89" s="327"/>
      <c r="P89" s="249">
        <f t="shared" si="92"/>
        <v>328324.3086</v>
      </c>
      <c r="Q89" s="249">
        <v>0.0</v>
      </c>
      <c r="R89" s="249">
        <f t="shared" si="93"/>
        <v>59498.24644</v>
      </c>
      <c r="S89" s="249">
        <v>0.0</v>
      </c>
      <c r="T89" s="328">
        <f>(P89-P77)/P77</f>
        <v>-0.04191905768</v>
      </c>
      <c r="U89" s="265">
        <f t="shared" si="18"/>
        <v>0.8465838418</v>
      </c>
      <c r="V89" s="249"/>
      <c r="W89" s="249"/>
      <c r="X89" s="249">
        <f t="shared" si="19"/>
        <v>387822.5551</v>
      </c>
      <c r="Y89" s="253">
        <f t="shared" si="20"/>
        <v>0.3878225551</v>
      </c>
      <c r="Z89" s="323">
        <f t="shared" si="21"/>
        <v>387822.5551</v>
      </c>
      <c r="AA89" s="253">
        <f t="shared" si="22"/>
        <v>0.3878225551</v>
      </c>
      <c r="AB89" s="309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  <c r="AU89" s="294"/>
    </row>
    <row r="90" ht="19.5" customHeight="1">
      <c r="A90" s="271" t="s">
        <v>178</v>
      </c>
      <c r="B90" s="272">
        <v>40.650002</v>
      </c>
      <c r="C90" s="273">
        <v>43.310001</v>
      </c>
      <c r="D90" s="273">
        <v>40.16</v>
      </c>
      <c r="E90" s="273">
        <v>42.0</v>
      </c>
      <c r="F90" s="273">
        <v>36.344654</v>
      </c>
      <c r="G90" s="273">
        <v>1.9689058E9</v>
      </c>
      <c r="H90" s="273"/>
      <c r="I90" s="273">
        <f t="shared" ref="I90:N90" si="103">(I91/B91*B90)/B91*B90</f>
        <v>2.485573898</v>
      </c>
      <c r="J90" s="273">
        <f t="shared" si="103"/>
        <v>2.819107394</v>
      </c>
      <c r="K90" s="273">
        <f t="shared" si="103"/>
        <v>2.422095427</v>
      </c>
      <c r="L90" s="273">
        <f t="shared" si="103"/>
        <v>2.633277892</v>
      </c>
      <c r="M90" s="273">
        <f t="shared" si="103"/>
        <v>2.298867923</v>
      </c>
      <c r="N90" s="273">
        <f t="shared" si="103"/>
        <v>85897634.76</v>
      </c>
      <c r="O90" s="273"/>
      <c r="P90" s="249">
        <f>((P89+R89)*0.8)*D90/D89</f>
        <v>308720.5833</v>
      </c>
      <c r="Q90" s="249">
        <v>0.0</v>
      </c>
      <c r="R90" s="249">
        <f>((P89+R89)*0.2)-($S$8/12)</f>
        <v>75897.84435</v>
      </c>
      <c r="S90" s="249">
        <v>0.0</v>
      </c>
      <c r="T90" s="277"/>
      <c r="U90" s="265">
        <f t="shared" si="18"/>
        <v>0.802667166</v>
      </c>
      <c r="V90" s="249"/>
      <c r="W90" s="249"/>
      <c r="X90" s="249">
        <f t="shared" si="19"/>
        <v>384618.4276</v>
      </c>
      <c r="Y90" s="253">
        <f t="shared" si="20"/>
        <v>0.3846184276</v>
      </c>
      <c r="Z90" s="323">
        <f t="shared" si="21"/>
        <v>384618.4276</v>
      </c>
      <c r="AA90" s="253">
        <f t="shared" si="22"/>
        <v>0.3846184276</v>
      </c>
      <c r="AB90" s="309"/>
      <c r="AC90" s="294"/>
      <c r="AD90" s="294"/>
      <c r="AE90" s="294"/>
      <c r="AF90" s="294"/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  <c r="AU90" s="294"/>
    </row>
    <row r="91" ht="19.5" customHeight="1">
      <c r="A91" s="271" t="s">
        <v>179</v>
      </c>
      <c r="B91" s="272">
        <v>41.740002</v>
      </c>
      <c r="C91" s="273">
        <v>42.169998</v>
      </c>
      <c r="D91" s="273">
        <v>40.259998</v>
      </c>
      <c r="E91" s="273">
        <v>41.099998</v>
      </c>
      <c r="F91" s="273">
        <v>35.565819</v>
      </c>
      <c r="G91" s="273">
        <v>1.6465621E9</v>
      </c>
      <c r="H91" s="273"/>
      <c r="I91" s="273">
        <f t="shared" ref="I91:N91" si="104">(I92/B92*B91)/B92*B91</f>
        <v>2.620658722</v>
      </c>
      <c r="J91" s="273">
        <f t="shared" si="104"/>
        <v>2.672651877</v>
      </c>
      <c r="K91" s="273">
        <f t="shared" si="104"/>
        <v>2.434172431</v>
      </c>
      <c r="L91" s="273">
        <f t="shared" si="104"/>
        <v>2.521632038</v>
      </c>
      <c r="M91" s="273">
        <f t="shared" si="104"/>
        <v>2.201398017</v>
      </c>
      <c r="N91" s="273">
        <f t="shared" si="104"/>
        <v>60074139.45</v>
      </c>
      <c r="O91" s="273"/>
      <c r="P91" s="249">
        <f t="shared" ref="P91:P101" si="106">P90*D91/D90</f>
        <v>309489.2944</v>
      </c>
      <c r="Q91" s="249">
        <v>0.0</v>
      </c>
      <c r="R91" s="249">
        <f t="shared" ref="R91:R101" si="107">R90-($S$8/12)</f>
        <v>74231.17768</v>
      </c>
      <c r="S91" s="249">
        <v>0.0</v>
      </c>
      <c r="T91" s="277"/>
      <c r="U91" s="265">
        <f t="shared" si="18"/>
        <v>0.8065488212</v>
      </c>
      <c r="V91" s="249"/>
      <c r="W91" s="249"/>
      <c r="X91" s="249">
        <f t="shared" si="19"/>
        <v>383720.4721</v>
      </c>
      <c r="Y91" s="253">
        <f t="shared" si="20"/>
        <v>0.3837204721</v>
      </c>
      <c r="Z91" s="323">
        <f t="shared" si="21"/>
        <v>383720.4721</v>
      </c>
      <c r="AA91" s="253">
        <f t="shared" si="22"/>
        <v>0.3837204721</v>
      </c>
      <c r="AB91" s="309"/>
      <c r="AC91" s="294"/>
      <c r="AD91" s="294"/>
      <c r="AE91" s="294"/>
      <c r="AF91" s="294"/>
      <c r="AG91" s="294"/>
      <c r="AH91" s="294"/>
      <c r="AI91" s="294"/>
      <c r="AJ91" s="294"/>
      <c r="AK91" s="294"/>
      <c r="AL91" s="294"/>
      <c r="AM91" s="294"/>
      <c r="AN91" s="294"/>
      <c r="AO91" s="294"/>
      <c r="AP91" s="294"/>
      <c r="AQ91" s="294"/>
      <c r="AR91" s="294"/>
      <c r="AS91" s="294"/>
      <c r="AT91" s="294"/>
      <c r="AU91" s="294"/>
    </row>
    <row r="92" ht="19.5" customHeight="1">
      <c r="A92" s="271" t="s">
        <v>180</v>
      </c>
      <c r="B92" s="272">
        <v>41.23</v>
      </c>
      <c r="C92" s="273">
        <v>42.299999</v>
      </c>
      <c r="D92" s="273">
        <v>40.189999</v>
      </c>
      <c r="E92" s="273">
        <v>41.93</v>
      </c>
      <c r="F92" s="273">
        <v>36.284084</v>
      </c>
      <c r="G92" s="273">
        <v>2.1858623E9</v>
      </c>
      <c r="H92" s="273"/>
      <c r="I92" s="273">
        <f t="shared" ref="I92:N92" si="105">(I93/B93*B92)/B93*B92</f>
        <v>2.557008706</v>
      </c>
      <c r="J92" s="273">
        <f t="shared" si="105"/>
        <v>2.689155694</v>
      </c>
      <c r="K92" s="273">
        <f t="shared" si="105"/>
        <v>2.425715326</v>
      </c>
      <c r="L92" s="273">
        <f t="shared" si="105"/>
        <v>2.624507613</v>
      </c>
      <c r="M92" s="273">
        <f t="shared" si="105"/>
        <v>2.291211975</v>
      </c>
      <c r="N92" s="273">
        <f t="shared" si="105"/>
        <v>105870978.8</v>
      </c>
      <c r="O92" s="273"/>
      <c r="P92" s="249">
        <f t="shared" si="106"/>
        <v>308951.1935</v>
      </c>
      <c r="Q92" s="249">
        <v>0.0</v>
      </c>
      <c r="R92" s="249">
        <f t="shared" si="107"/>
        <v>72564.51101</v>
      </c>
      <c r="S92" s="249">
        <v>0.0</v>
      </c>
      <c r="T92" s="277"/>
      <c r="U92" s="265">
        <f t="shared" si="18"/>
        <v>0.8097994128</v>
      </c>
      <c r="V92" s="249"/>
      <c r="W92" s="249"/>
      <c r="X92" s="249">
        <f t="shared" si="19"/>
        <v>381515.7045</v>
      </c>
      <c r="Y92" s="253">
        <f t="shared" si="20"/>
        <v>0.3815157045</v>
      </c>
      <c r="Z92" s="323">
        <f t="shared" si="21"/>
        <v>381515.7045</v>
      </c>
      <c r="AA92" s="253">
        <f t="shared" si="22"/>
        <v>0.3815157045</v>
      </c>
      <c r="AB92" s="309"/>
      <c r="AC92" s="294"/>
      <c r="AD92" s="294"/>
      <c r="AE92" s="294"/>
      <c r="AF92" s="294"/>
      <c r="AG92" s="294"/>
      <c r="AH92" s="294"/>
      <c r="AI92" s="294"/>
      <c r="AJ92" s="294"/>
      <c r="AK92" s="294"/>
      <c r="AL92" s="294"/>
      <c r="AM92" s="294"/>
      <c r="AN92" s="294"/>
      <c r="AO92" s="294"/>
      <c r="AP92" s="294"/>
      <c r="AQ92" s="294"/>
      <c r="AR92" s="294"/>
      <c r="AS92" s="294"/>
      <c r="AT92" s="294"/>
      <c r="AU92" s="294"/>
    </row>
    <row r="93" ht="19.5" customHeight="1">
      <c r="A93" s="271" t="s">
        <v>181</v>
      </c>
      <c r="B93" s="272">
        <v>42.150002</v>
      </c>
      <c r="C93" s="273">
        <v>43.049999</v>
      </c>
      <c r="D93" s="273">
        <v>41.389999</v>
      </c>
      <c r="E93" s="273">
        <v>41.849998</v>
      </c>
      <c r="F93" s="273">
        <v>36.240246</v>
      </c>
      <c r="G93" s="273">
        <v>1.7639047E9</v>
      </c>
      <c r="H93" s="273"/>
      <c r="I93" s="273">
        <f t="shared" ref="I93:N93" si="108">(I94/B94*B93)/B94*B93</f>
        <v>2.672395527</v>
      </c>
      <c r="J93" s="273">
        <f t="shared" si="108"/>
        <v>2.785361219</v>
      </c>
      <c r="K93" s="273">
        <f t="shared" si="108"/>
        <v>2.572732739</v>
      </c>
      <c r="L93" s="273">
        <f t="shared" si="108"/>
        <v>2.614502102</v>
      </c>
      <c r="M93" s="273">
        <f t="shared" si="108"/>
        <v>2.285678889</v>
      </c>
      <c r="N93" s="273">
        <f t="shared" si="108"/>
        <v>68941632.6</v>
      </c>
      <c r="O93" s="273"/>
      <c r="P93" s="249">
        <f t="shared" si="106"/>
        <v>318175.9122</v>
      </c>
      <c r="Q93" s="249">
        <v>0.0</v>
      </c>
      <c r="R93" s="249">
        <f t="shared" si="107"/>
        <v>70897.84435</v>
      </c>
      <c r="S93" s="249">
        <v>0.0</v>
      </c>
      <c r="T93" s="277"/>
      <c r="U93" s="265">
        <f t="shared" si="18"/>
        <v>0.817777881</v>
      </c>
      <c r="V93" s="249"/>
      <c r="W93" s="249"/>
      <c r="X93" s="249">
        <f t="shared" si="19"/>
        <v>389073.7565</v>
      </c>
      <c r="Y93" s="253">
        <f t="shared" si="20"/>
        <v>0.3890737565</v>
      </c>
      <c r="Z93" s="323">
        <f t="shared" si="21"/>
        <v>389073.7565</v>
      </c>
      <c r="AA93" s="253">
        <f t="shared" si="22"/>
        <v>0.3890737565</v>
      </c>
      <c r="AB93" s="309"/>
      <c r="AC93" s="294"/>
      <c r="AD93" s="294"/>
      <c r="AE93" s="294"/>
      <c r="AF93" s="294"/>
      <c r="AG93" s="294"/>
      <c r="AH93" s="294"/>
      <c r="AI93" s="294"/>
      <c r="AJ93" s="294"/>
      <c r="AK93" s="294"/>
      <c r="AL93" s="294"/>
      <c r="AM93" s="294"/>
      <c r="AN93" s="294"/>
      <c r="AO93" s="294"/>
      <c r="AP93" s="294"/>
      <c r="AQ93" s="294"/>
      <c r="AR93" s="294"/>
      <c r="AS93" s="294"/>
      <c r="AT93" s="294"/>
      <c r="AU93" s="294"/>
    </row>
    <row r="94" ht="19.5" customHeight="1">
      <c r="A94" s="271" t="s">
        <v>182</v>
      </c>
      <c r="B94" s="272">
        <v>41.919998</v>
      </c>
      <c r="C94" s="273">
        <v>42.279999</v>
      </c>
      <c r="D94" s="273">
        <v>38.23</v>
      </c>
      <c r="E94" s="273">
        <v>38.82</v>
      </c>
      <c r="F94" s="273">
        <v>33.61639</v>
      </c>
      <c r="G94" s="273">
        <v>2.7095353E9</v>
      </c>
      <c r="H94" s="273"/>
      <c r="I94" s="273">
        <f t="shared" ref="I94:N94" si="109">(I95/B95*B94)/B95*B94</f>
        <v>2.643309663</v>
      </c>
      <c r="J94" s="273">
        <f t="shared" si="109"/>
        <v>2.686613358</v>
      </c>
      <c r="K94" s="273">
        <f t="shared" si="109"/>
        <v>2.19488837</v>
      </c>
      <c r="L94" s="273">
        <f t="shared" si="109"/>
        <v>2.249620051</v>
      </c>
      <c r="M94" s="273">
        <f t="shared" si="109"/>
        <v>1.966686289</v>
      </c>
      <c r="N94" s="273">
        <f t="shared" si="109"/>
        <v>162675052.5</v>
      </c>
      <c r="O94" s="273"/>
      <c r="P94" s="249">
        <f t="shared" si="106"/>
        <v>293884.1608</v>
      </c>
      <c r="Q94" s="249">
        <v>0.0</v>
      </c>
      <c r="R94" s="249">
        <f t="shared" si="107"/>
        <v>69231.17768</v>
      </c>
      <c r="S94" s="249">
        <v>0.0</v>
      </c>
      <c r="T94" s="277"/>
      <c r="U94" s="265">
        <f t="shared" si="18"/>
        <v>0.8093410816</v>
      </c>
      <c r="V94" s="249"/>
      <c r="W94" s="249"/>
      <c r="X94" s="249">
        <f t="shared" si="19"/>
        <v>363115.3385</v>
      </c>
      <c r="Y94" s="253">
        <f t="shared" si="20"/>
        <v>0.3631153385</v>
      </c>
      <c r="Z94" s="323">
        <f t="shared" si="21"/>
        <v>363115.3385</v>
      </c>
      <c r="AA94" s="253">
        <f t="shared" si="22"/>
        <v>0.3631153385</v>
      </c>
      <c r="AB94" s="309"/>
      <c r="AC94" s="294"/>
      <c r="AD94" s="294"/>
      <c r="AE94" s="294"/>
      <c r="AF94" s="294"/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4"/>
      <c r="AU94" s="294"/>
    </row>
    <row r="95" ht="19.5" customHeight="1">
      <c r="A95" s="271" t="s">
        <v>183</v>
      </c>
      <c r="B95" s="272">
        <v>38.93</v>
      </c>
      <c r="C95" s="273">
        <v>40.0</v>
      </c>
      <c r="D95" s="273">
        <v>37.16</v>
      </c>
      <c r="E95" s="273">
        <v>38.77</v>
      </c>
      <c r="F95" s="273">
        <v>33.573109</v>
      </c>
      <c r="G95" s="273">
        <v>3.052135E9</v>
      </c>
      <c r="H95" s="273"/>
      <c r="I95" s="273">
        <f t="shared" ref="I95:N95" si="110">(I96/B96*B95)/B96*B95</f>
        <v>2.27968239</v>
      </c>
      <c r="J95" s="273">
        <f t="shared" si="110"/>
        <v>2.404668508</v>
      </c>
      <c r="K95" s="273">
        <f t="shared" si="110"/>
        <v>2.073744523</v>
      </c>
      <c r="L95" s="273">
        <f t="shared" si="110"/>
        <v>2.24382878</v>
      </c>
      <c r="M95" s="273">
        <f t="shared" si="110"/>
        <v>1.961625344</v>
      </c>
      <c r="N95" s="273">
        <f t="shared" si="110"/>
        <v>206413837.1</v>
      </c>
      <c r="O95" s="273"/>
      <c r="P95" s="249">
        <f t="shared" si="106"/>
        <v>285658.7867</v>
      </c>
      <c r="Q95" s="249">
        <v>0.0</v>
      </c>
      <c r="R95" s="249">
        <f t="shared" si="107"/>
        <v>67564.51101</v>
      </c>
      <c r="S95" s="249">
        <v>0.0</v>
      </c>
      <c r="T95" s="277"/>
      <c r="U95" s="265">
        <f t="shared" si="18"/>
        <v>0.8087201171</v>
      </c>
      <c r="V95" s="249"/>
      <c r="W95" s="249"/>
      <c r="X95" s="249">
        <f t="shared" si="19"/>
        <v>353223.2977</v>
      </c>
      <c r="Y95" s="253">
        <f t="shared" si="20"/>
        <v>0.3532232977</v>
      </c>
      <c r="Z95" s="323">
        <f t="shared" si="21"/>
        <v>353223.2977</v>
      </c>
      <c r="AA95" s="253">
        <f t="shared" si="22"/>
        <v>0.3532232977</v>
      </c>
      <c r="AB95" s="309"/>
      <c r="AC95" s="294"/>
      <c r="AD95" s="294"/>
      <c r="AE95" s="294"/>
      <c r="AF95" s="294"/>
      <c r="AG95" s="294"/>
      <c r="AH95" s="294"/>
      <c r="AI95" s="294"/>
      <c r="AJ95" s="294"/>
      <c r="AK95" s="294"/>
      <c r="AL95" s="294"/>
      <c r="AM95" s="294"/>
      <c r="AN95" s="294"/>
      <c r="AO95" s="294"/>
      <c r="AP95" s="294"/>
      <c r="AQ95" s="294"/>
      <c r="AR95" s="294"/>
      <c r="AS95" s="294"/>
      <c r="AT95" s="294"/>
      <c r="AU95" s="294"/>
    </row>
    <row r="96" ht="19.5" customHeight="1">
      <c r="A96" s="271" t="s">
        <v>184</v>
      </c>
      <c r="B96" s="272">
        <v>38.889999</v>
      </c>
      <c r="C96" s="273">
        <v>39.0</v>
      </c>
      <c r="D96" s="273">
        <v>35.540001</v>
      </c>
      <c r="E96" s="273">
        <v>37.099998</v>
      </c>
      <c r="F96" s="273">
        <v>32.14859</v>
      </c>
      <c r="G96" s="273">
        <v>2.462886E9</v>
      </c>
      <c r="H96" s="278" t="s">
        <v>184</v>
      </c>
      <c r="I96" s="273">
        <v>2.275</v>
      </c>
      <c r="J96" s="273">
        <v>2.285938</v>
      </c>
      <c r="K96" s="273">
        <v>1.896875</v>
      </c>
      <c r="L96" s="273">
        <v>2.054688</v>
      </c>
      <c r="M96" s="273">
        <v>1.798692</v>
      </c>
      <c r="N96" s="273">
        <v>1.344064E8</v>
      </c>
      <c r="O96" s="273"/>
      <c r="P96" s="249">
        <f t="shared" si="106"/>
        <v>273205.4242</v>
      </c>
      <c r="Q96" s="249">
        <v>0.0</v>
      </c>
      <c r="R96" s="249">
        <f t="shared" si="107"/>
        <v>65897.84435</v>
      </c>
      <c r="S96" s="249">
        <v>0.0</v>
      </c>
      <c r="T96" s="277"/>
      <c r="U96" s="265">
        <f t="shared" si="18"/>
        <v>0.8056702767</v>
      </c>
      <c r="V96" s="249"/>
      <c r="W96" s="249"/>
      <c r="X96" s="249">
        <f t="shared" si="19"/>
        <v>339103.2686</v>
      </c>
      <c r="Y96" s="253">
        <f t="shared" si="20"/>
        <v>0.3391032686</v>
      </c>
      <c r="Z96" s="323">
        <f t="shared" si="21"/>
        <v>339103.2686</v>
      </c>
      <c r="AA96" s="253">
        <f t="shared" si="22"/>
        <v>0.3391032686</v>
      </c>
      <c r="AB96" s="309"/>
      <c r="AC96" s="294"/>
      <c r="AD96" s="294"/>
      <c r="AE96" s="294"/>
      <c r="AF96" s="294"/>
      <c r="AG96" s="294"/>
      <c r="AH96" s="294"/>
      <c r="AI96" s="294"/>
      <c r="AJ96" s="294"/>
      <c r="AK96" s="294"/>
      <c r="AL96" s="294"/>
      <c r="AM96" s="294"/>
      <c r="AN96" s="294"/>
      <c r="AO96" s="294"/>
      <c r="AP96" s="294"/>
      <c r="AQ96" s="294"/>
      <c r="AR96" s="294"/>
      <c r="AS96" s="294"/>
      <c r="AT96" s="294"/>
      <c r="AU96" s="294"/>
    </row>
    <row r="97" ht="19.5" customHeight="1">
      <c r="A97" s="271" t="s">
        <v>185</v>
      </c>
      <c r="B97" s="272">
        <v>36.77</v>
      </c>
      <c r="C97" s="273">
        <v>39.029999</v>
      </c>
      <c r="D97" s="273">
        <v>36.259998</v>
      </c>
      <c r="E97" s="273">
        <v>38.869999</v>
      </c>
      <c r="F97" s="273">
        <v>33.682358</v>
      </c>
      <c r="G97" s="273">
        <v>2.2819291E9</v>
      </c>
      <c r="H97" s="278" t="s">
        <v>185</v>
      </c>
      <c r="I97" s="273">
        <v>2.017188</v>
      </c>
      <c r="J97" s="273">
        <v>2.259375</v>
      </c>
      <c r="K97" s="273">
        <v>1.9625</v>
      </c>
      <c r="L97" s="273">
        <v>2.240625</v>
      </c>
      <c r="M97" s="273">
        <v>1.961462</v>
      </c>
      <c r="N97" s="273">
        <v>2.36656E8</v>
      </c>
      <c r="O97" s="273"/>
      <c r="P97" s="249">
        <f t="shared" si="106"/>
        <v>278740.2324</v>
      </c>
      <c r="Q97" s="249">
        <v>0.0</v>
      </c>
      <c r="R97" s="249">
        <f t="shared" si="107"/>
        <v>64231.17768</v>
      </c>
      <c r="S97" s="249">
        <v>0.0</v>
      </c>
      <c r="T97" s="277"/>
      <c r="U97" s="265">
        <f t="shared" si="18"/>
        <v>0.8127214812</v>
      </c>
      <c r="V97" s="249"/>
      <c r="W97" s="249"/>
      <c r="X97" s="249">
        <f t="shared" si="19"/>
        <v>342971.41</v>
      </c>
      <c r="Y97" s="253">
        <f t="shared" si="20"/>
        <v>0.34297141</v>
      </c>
      <c r="Z97" s="323">
        <f t="shared" si="21"/>
        <v>342971.41</v>
      </c>
      <c r="AA97" s="253">
        <f t="shared" si="22"/>
        <v>0.34297141</v>
      </c>
      <c r="AB97" s="309"/>
      <c r="AC97" s="294"/>
      <c r="AD97" s="294"/>
      <c r="AE97" s="294"/>
      <c r="AF97" s="294"/>
      <c r="AG97" s="294"/>
      <c r="AH97" s="294"/>
      <c r="AI97" s="294"/>
      <c r="AJ97" s="294"/>
      <c r="AK97" s="294"/>
      <c r="AL97" s="294"/>
      <c r="AM97" s="294"/>
      <c r="AN97" s="294"/>
      <c r="AO97" s="294"/>
      <c r="AP97" s="294"/>
      <c r="AQ97" s="294"/>
      <c r="AR97" s="294"/>
      <c r="AS97" s="294"/>
      <c r="AT97" s="294"/>
      <c r="AU97" s="294"/>
    </row>
    <row r="98" ht="19.5" customHeight="1">
      <c r="A98" s="271" t="s">
        <v>186</v>
      </c>
      <c r="B98" s="272">
        <v>39.080002</v>
      </c>
      <c r="C98" s="273">
        <v>40.950001</v>
      </c>
      <c r="D98" s="273">
        <v>38.32</v>
      </c>
      <c r="E98" s="273">
        <v>40.650002</v>
      </c>
      <c r="F98" s="273">
        <v>35.224796</v>
      </c>
      <c r="G98" s="273">
        <v>2.234461E9</v>
      </c>
      <c r="H98" s="278" t="s">
        <v>186</v>
      </c>
      <c r="I98" s="273">
        <v>2.271875</v>
      </c>
      <c r="J98" s="273">
        <v>2.550938</v>
      </c>
      <c r="K98" s="273">
        <v>2.16875</v>
      </c>
      <c r="L98" s="273">
        <v>2.434375</v>
      </c>
      <c r="M98" s="273">
        <v>2.131073</v>
      </c>
      <c r="N98" s="273">
        <v>2.230688E8</v>
      </c>
      <c r="O98" s="273"/>
      <c r="P98" s="249">
        <f t="shared" si="106"/>
        <v>294576.0147</v>
      </c>
      <c r="Q98" s="249">
        <v>0.0</v>
      </c>
      <c r="R98" s="249">
        <f t="shared" si="107"/>
        <v>62564.51101</v>
      </c>
      <c r="S98" s="249">
        <v>0.0</v>
      </c>
      <c r="T98" s="277"/>
      <c r="U98" s="265">
        <f t="shared" si="18"/>
        <v>0.8248182256</v>
      </c>
      <c r="V98" s="249"/>
      <c r="W98" s="249"/>
      <c r="X98" s="249">
        <f t="shared" si="19"/>
        <v>357140.5257</v>
      </c>
      <c r="Y98" s="253">
        <f t="shared" si="20"/>
        <v>0.3571405257</v>
      </c>
      <c r="Z98" s="323">
        <f t="shared" si="21"/>
        <v>357140.5257</v>
      </c>
      <c r="AA98" s="253">
        <f t="shared" si="22"/>
        <v>0.3571405257</v>
      </c>
      <c r="AB98" s="309"/>
      <c r="AC98" s="294"/>
      <c r="AD98" s="294"/>
      <c r="AE98" s="294"/>
      <c r="AF98" s="294"/>
      <c r="AG98" s="294"/>
      <c r="AH98" s="294"/>
      <c r="AI98" s="294"/>
      <c r="AJ98" s="294"/>
      <c r="AK98" s="294"/>
      <c r="AL98" s="294"/>
      <c r="AM98" s="294"/>
      <c r="AN98" s="294"/>
      <c r="AO98" s="294"/>
      <c r="AP98" s="294"/>
      <c r="AQ98" s="294"/>
      <c r="AR98" s="294"/>
      <c r="AS98" s="294"/>
      <c r="AT98" s="294"/>
      <c r="AU98" s="294"/>
    </row>
    <row r="99" ht="19.5" customHeight="1">
      <c r="A99" s="271" t="s">
        <v>187</v>
      </c>
      <c r="B99" s="272">
        <v>40.599998</v>
      </c>
      <c r="C99" s="273">
        <v>42.919998</v>
      </c>
      <c r="D99" s="273">
        <v>39.880001</v>
      </c>
      <c r="E99" s="273">
        <v>42.580002</v>
      </c>
      <c r="F99" s="273">
        <v>36.918461</v>
      </c>
      <c r="G99" s="273">
        <v>2.410484E9</v>
      </c>
      <c r="H99" s="278" t="s">
        <v>187</v>
      </c>
      <c r="I99" s="273">
        <v>2.423438</v>
      </c>
      <c r="J99" s="273">
        <v>2.697188</v>
      </c>
      <c r="K99" s="273">
        <v>2.33875</v>
      </c>
      <c r="L99" s="273">
        <v>2.653125</v>
      </c>
      <c r="M99" s="273">
        <v>2.322569</v>
      </c>
      <c r="N99" s="273">
        <v>2.854912E8</v>
      </c>
      <c r="O99" s="273"/>
      <c r="P99" s="249">
        <f t="shared" si="106"/>
        <v>306568.1566</v>
      </c>
      <c r="Q99" s="249">
        <v>0.0</v>
      </c>
      <c r="R99" s="249">
        <f t="shared" si="107"/>
        <v>60897.84435</v>
      </c>
      <c r="S99" s="249">
        <v>0.0</v>
      </c>
      <c r="T99" s="277"/>
      <c r="U99" s="265">
        <f t="shared" si="18"/>
        <v>0.8342762482</v>
      </c>
      <c r="V99" s="249"/>
      <c r="W99" s="249"/>
      <c r="X99" s="249">
        <f t="shared" si="19"/>
        <v>367466.0009</v>
      </c>
      <c r="Y99" s="253">
        <f t="shared" si="20"/>
        <v>0.3674660009</v>
      </c>
      <c r="Z99" s="323">
        <f t="shared" si="21"/>
        <v>367466.0009</v>
      </c>
      <c r="AA99" s="253">
        <f t="shared" si="22"/>
        <v>0.3674660009</v>
      </c>
      <c r="AB99" s="309"/>
      <c r="AC99" s="294"/>
      <c r="AD99" s="294"/>
      <c r="AE99" s="294"/>
      <c r="AF99" s="294"/>
      <c r="AG99" s="294"/>
      <c r="AH99" s="294"/>
      <c r="AI99" s="294"/>
      <c r="AJ99" s="294"/>
      <c r="AK99" s="294"/>
      <c r="AL99" s="294"/>
      <c r="AM99" s="294"/>
      <c r="AN99" s="294"/>
      <c r="AO99" s="294"/>
      <c r="AP99" s="294"/>
      <c r="AQ99" s="294"/>
      <c r="AR99" s="294"/>
      <c r="AS99" s="294"/>
      <c r="AT99" s="294"/>
      <c r="AU99" s="294"/>
    </row>
    <row r="100" ht="19.5" customHeight="1">
      <c r="A100" s="271" t="s">
        <v>188</v>
      </c>
      <c r="B100" s="272">
        <v>42.73</v>
      </c>
      <c r="C100" s="273">
        <v>44.860001</v>
      </c>
      <c r="D100" s="273">
        <v>41.610001</v>
      </c>
      <c r="E100" s="273">
        <v>44.040001</v>
      </c>
      <c r="F100" s="273">
        <v>38.184303</v>
      </c>
      <c r="G100" s="273">
        <v>2.370363E9</v>
      </c>
      <c r="H100" s="278" t="s">
        <v>188</v>
      </c>
      <c r="I100" s="273">
        <v>2.671875</v>
      </c>
      <c r="J100" s="273">
        <v>2.929688</v>
      </c>
      <c r="K100" s="273">
        <v>2.53</v>
      </c>
      <c r="L100" s="273">
        <v>2.813125</v>
      </c>
      <c r="M100" s="273">
        <v>2.462634</v>
      </c>
      <c r="N100" s="273">
        <v>3.429184E8</v>
      </c>
      <c r="O100" s="273"/>
      <c r="P100" s="249">
        <f t="shared" si="106"/>
        <v>319867.1259</v>
      </c>
      <c r="Q100" s="249">
        <v>0.0</v>
      </c>
      <c r="R100" s="249">
        <f t="shared" si="107"/>
        <v>59231.17768</v>
      </c>
      <c r="S100" s="249">
        <v>0.0</v>
      </c>
      <c r="T100" s="277"/>
      <c r="U100" s="265">
        <f t="shared" si="18"/>
        <v>0.8437577348</v>
      </c>
      <c r="V100" s="249"/>
      <c r="W100" s="249"/>
      <c r="X100" s="249">
        <f t="shared" si="19"/>
        <v>379098.3036</v>
      </c>
      <c r="Y100" s="253">
        <f t="shared" si="20"/>
        <v>0.3790983036</v>
      </c>
      <c r="Z100" s="323">
        <f t="shared" si="21"/>
        <v>379098.3036</v>
      </c>
      <c r="AA100" s="253">
        <f t="shared" si="22"/>
        <v>0.3790983036</v>
      </c>
      <c r="AB100" s="309"/>
      <c r="AC100" s="294"/>
      <c r="AD100" s="294"/>
      <c r="AE100" s="294"/>
      <c r="AF100" s="294"/>
      <c r="AG100" s="294"/>
      <c r="AH100" s="294"/>
      <c r="AI100" s="294"/>
      <c r="AJ100" s="294"/>
      <c r="AK100" s="294"/>
      <c r="AL100" s="294"/>
      <c r="AM100" s="294"/>
      <c r="AN100" s="294"/>
      <c r="AO100" s="294"/>
      <c r="AP100" s="294"/>
      <c r="AQ100" s="294"/>
      <c r="AR100" s="294"/>
      <c r="AS100" s="294"/>
      <c r="AT100" s="294"/>
      <c r="AU100" s="294"/>
    </row>
    <row r="101" ht="19.5" customHeight="1">
      <c r="A101" s="271" t="s">
        <v>189</v>
      </c>
      <c r="B101" s="326">
        <v>44.0</v>
      </c>
      <c r="C101" s="327">
        <v>44.759998</v>
      </c>
      <c r="D101" s="327">
        <v>42.880001</v>
      </c>
      <c r="E101" s="327">
        <v>43.16</v>
      </c>
      <c r="F101" s="327">
        <v>37.421341</v>
      </c>
      <c r="G101" s="327">
        <v>1.8982755E9</v>
      </c>
      <c r="H101" s="329" t="s">
        <v>189</v>
      </c>
      <c r="I101" s="327">
        <v>2.819688</v>
      </c>
      <c r="J101" s="327">
        <v>2.908125</v>
      </c>
      <c r="K101" s="327">
        <v>2.503125</v>
      </c>
      <c r="L101" s="327">
        <v>2.5325</v>
      </c>
      <c r="M101" s="327">
        <v>2.216972</v>
      </c>
      <c r="N101" s="327">
        <v>3.636512E8</v>
      </c>
      <c r="O101" s="327"/>
      <c r="P101" s="249">
        <f t="shared" si="106"/>
        <v>329629.9532</v>
      </c>
      <c r="Q101" s="249">
        <v>0.0</v>
      </c>
      <c r="R101" s="249">
        <f t="shared" si="107"/>
        <v>57564.51101</v>
      </c>
      <c r="S101" s="249">
        <v>0.0</v>
      </c>
      <c r="T101" s="328">
        <f>(P101-P89)/P89</f>
        <v>0.003976691661</v>
      </c>
      <c r="U101" s="265">
        <f t="shared" si="18"/>
        <v>0.8513291993</v>
      </c>
      <c r="V101" s="249"/>
      <c r="W101" s="249"/>
      <c r="X101" s="249">
        <f t="shared" si="19"/>
        <v>387194.4642</v>
      </c>
      <c r="Y101" s="253">
        <f t="shared" si="20"/>
        <v>0.3871944642</v>
      </c>
      <c r="Z101" s="323">
        <f t="shared" si="21"/>
        <v>387194.4642</v>
      </c>
      <c r="AA101" s="253">
        <f t="shared" si="22"/>
        <v>0.3871944642</v>
      </c>
      <c r="AB101" s="309"/>
      <c r="AC101" s="294"/>
      <c r="AD101" s="294"/>
      <c r="AE101" s="294"/>
      <c r="AF101" s="294"/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294"/>
      <c r="AQ101" s="294"/>
      <c r="AR101" s="294"/>
      <c r="AS101" s="294"/>
      <c r="AT101" s="294"/>
      <c r="AU101" s="294"/>
    </row>
    <row r="102" ht="19.5" customHeight="1">
      <c r="A102" s="271" t="s">
        <v>190</v>
      </c>
      <c r="B102" s="272">
        <v>43.459999</v>
      </c>
      <c r="C102" s="273">
        <v>45.400002</v>
      </c>
      <c r="D102" s="273">
        <v>42.52</v>
      </c>
      <c r="E102" s="273">
        <v>44.07</v>
      </c>
      <c r="F102" s="273">
        <v>38.256889</v>
      </c>
      <c r="G102" s="273">
        <v>2.6205577E9</v>
      </c>
      <c r="H102" s="278" t="s">
        <v>190</v>
      </c>
      <c r="I102" s="273">
        <v>2.58625</v>
      </c>
      <c r="J102" s="273">
        <v>2.794375</v>
      </c>
      <c r="K102" s="273">
        <v>2.4625</v>
      </c>
      <c r="L102" s="273">
        <v>2.607813</v>
      </c>
      <c r="M102" s="273">
        <v>2.430443</v>
      </c>
      <c r="N102" s="273">
        <v>4.98256E8</v>
      </c>
      <c r="O102" s="273"/>
      <c r="P102" s="249">
        <f>((P101+R101)*0.8)*D102/D101</f>
        <v>307155.0043</v>
      </c>
      <c r="Q102" s="249">
        <v>0.0</v>
      </c>
      <c r="R102" s="249">
        <f>((P101+R101)*0.2)-($S$8/12)</f>
        <v>75772.22617</v>
      </c>
      <c r="S102" s="249">
        <v>0.0</v>
      </c>
      <c r="T102" s="277"/>
      <c r="U102" s="265">
        <f t="shared" si="18"/>
        <v>0.8021236931</v>
      </c>
      <c r="V102" s="249"/>
      <c r="W102" s="249"/>
      <c r="X102" s="249">
        <f t="shared" si="19"/>
        <v>382927.2305</v>
      </c>
      <c r="Y102" s="253">
        <f t="shared" si="20"/>
        <v>0.3829272305</v>
      </c>
      <c r="Z102" s="323">
        <f t="shared" si="21"/>
        <v>382927.2305</v>
      </c>
      <c r="AA102" s="253">
        <f t="shared" si="22"/>
        <v>0.3829272305</v>
      </c>
      <c r="AB102" s="309"/>
      <c r="AC102" s="294"/>
      <c r="AD102" s="294"/>
      <c r="AE102" s="294"/>
      <c r="AF102" s="294"/>
      <c r="AG102" s="294"/>
      <c r="AH102" s="294"/>
      <c r="AI102" s="294"/>
      <c r="AJ102" s="294"/>
      <c r="AK102" s="294"/>
      <c r="AL102" s="294"/>
      <c r="AM102" s="294"/>
      <c r="AN102" s="294"/>
      <c r="AO102" s="294"/>
      <c r="AP102" s="294"/>
      <c r="AQ102" s="294"/>
      <c r="AR102" s="294"/>
      <c r="AS102" s="294"/>
      <c r="AT102" s="294"/>
      <c r="AU102" s="294"/>
    </row>
    <row r="103" ht="19.5" customHeight="1">
      <c r="A103" s="271" t="s">
        <v>191</v>
      </c>
      <c r="B103" s="272">
        <v>44.27</v>
      </c>
      <c r="C103" s="273">
        <v>45.549999</v>
      </c>
      <c r="D103" s="273">
        <v>42.93</v>
      </c>
      <c r="E103" s="273">
        <v>43.330002</v>
      </c>
      <c r="F103" s="273">
        <v>37.614506</v>
      </c>
      <c r="G103" s="273">
        <v>2.3943033E9</v>
      </c>
      <c r="H103" s="278" t="s">
        <v>191</v>
      </c>
      <c r="I103" s="273">
        <v>2.639688</v>
      </c>
      <c r="J103" s="273">
        <v>2.785313</v>
      </c>
      <c r="K103" s="273">
        <v>2.453125</v>
      </c>
      <c r="L103" s="273">
        <v>2.515313</v>
      </c>
      <c r="M103" s="273">
        <v>2.344234</v>
      </c>
      <c r="N103" s="273">
        <v>4.683744E8</v>
      </c>
      <c r="O103" s="273"/>
      <c r="P103" s="249">
        <f t="shared" ref="P103:P113" si="111">P102*D103/D102</f>
        <v>310116.753</v>
      </c>
      <c r="Q103" s="249">
        <v>0.0</v>
      </c>
      <c r="R103" s="249">
        <f t="shared" ref="R103:R113" si="112">R102-($S$8/12)</f>
        <v>74105.5595</v>
      </c>
      <c r="S103" s="249">
        <v>0.0</v>
      </c>
      <c r="T103" s="277"/>
      <c r="U103" s="265">
        <f t="shared" si="18"/>
        <v>0.807128433</v>
      </c>
      <c r="V103" s="249"/>
      <c r="W103" s="249"/>
      <c r="X103" s="249">
        <f t="shared" si="19"/>
        <v>384222.3125</v>
      </c>
      <c r="Y103" s="253">
        <f t="shared" si="20"/>
        <v>0.3842223125</v>
      </c>
      <c r="Z103" s="323">
        <f t="shared" si="21"/>
        <v>384222.3125</v>
      </c>
      <c r="AA103" s="253">
        <f t="shared" si="22"/>
        <v>0.3842223125</v>
      </c>
      <c r="AB103" s="309"/>
      <c r="AC103" s="294"/>
      <c r="AD103" s="294"/>
      <c r="AE103" s="294"/>
      <c r="AF103" s="294"/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  <c r="AU103" s="294"/>
    </row>
    <row r="104" ht="19.5" customHeight="1">
      <c r="A104" s="271" t="s">
        <v>192</v>
      </c>
      <c r="B104" s="272">
        <v>42.549999</v>
      </c>
      <c r="C104" s="273">
        <v>44.450001</v>
      </c>
      <c r="D104" s="273">
        <v>42.060001</v>
      </c>
      <c r="E104" s="273">
        <v>43.529999</v>
      </c>
      <c r="F104" s="273">
        <v>37.788136</v>
      </c>
      <c r="G104" s="273">
        <v>2.8868317E9</v>
      </c>
      <c r="H104" s="278" t="s">
        <v>192</v>
      </c>
      <c r="I104" s="273">
        <v>2.439063</v>
      </c>
      <c r="J104" s="273">
        <v>2.6325</v>
      </c>
      <c r="K104" s="273">
        <v>2.363438</v>
      </c>
      <c r="L104" s="273">
        <v>2.530625</v>
      </c>
      <c r="M104" s="273">
        <v>2.358504</v>
      </c>
      <c r="N104" s="273">
        <v>9.582016E8</v>
      </c>
      <c r="O104" s="273"/>
      <c r="P104" s="249">
        <f t="shared" si="111"/>
        <v>303832.0741</v>
      </c>
      <c r="Q104" s="249">
        <v>0.0</v>
      </c>
      <c r="R104" s="249">
        <f t="shared" si="112"/>
        <v>72438.89283</v>
      </c>
      <c r="S104" s="249">
        <v>0.0</v>
      </c>
      <c r="T104" s="277"/>
      <c r="U104" s="265">
        <f t="shared" si="18"/>
        <v>0.8074821094</v>
      </c>
      <c r="V104" s="249"/>
      <c r="W104" s="249"/>
      <c r="X104" s="249">
        <f t="shared" si="19"/>
        <v>376270.9669</v>
      </c>
      <c r="Y104" s="253">
        <f t="shared" si="20"/>
        <v>0.3762709669</v>
      </c>
      <c r="Z104" s="323">
        <f t="shared" si="21"/>
        <v>376270.9669</v>
      </c>
      <c r="AA104" s="253">
        <f t="shared" si="22"/>
        <v>0.3762709669</v>
      </c>
      <c r="AB104" s="309"/>
      <c r="AC104" s="294"/>
      <c r="AD104" s="294"/>
      <c r="AE104" s="294"/>
      <c r="AF104" s="294"/>
      <c r="AG104" s="294"/>
      <c r="AH104" s="294"/>
      <c r="AI104" s="294"/>
      <c r="AJ104" s="294"/>
      <c r="AK104" s="294"/>
      <c r="AL104" s="294"/>
      <c r="AM104" s="294"/>
      <c r="AN104" s="294"/>
      <c r="AO104" s="294"/>
      <c r="AP104" s="294"/>
      <c r="AQ104" s="294"/>
      <c r="AR104" s="294"/>
      <c r="AS104" s="294"/>
      <c r="AT104" s="294"/>
      <c r="AU104" s="294"/>
    </row>
    <row r="105" ht="19.5" customHeight="1">
      <c r="A105" s="271" t="s">
        <v>193</v>
      </c>
      <c r="B105" s="272">
        <v>43.669998</v>
      </c>
      <c r="C105" s="273">
        <v>46.700001</v>
      </c>
      <c r="D105" s="273">
        <v>43.299999</v>
      </c>
      <c r="E105" s="273">
        <v>45.959999</v>
      </c>
      <c r="F105" s="273">
        <v>39.922726</v>
      </c>
      <c r="G105" s="273">
        <v>1.8404487E9</v>
      </c>
      <c r="H105" s="278" t="s">
        <v>193</v>
      </c>
      <c r="I105" s="273">
        <v>2.539063</v>
      </c>
      <c r="J105" s="273">
        <v>2.878125</v>
      </c>
      <c r="K105" s="273">
        <v>2.495</v>
      </c>
      <c r="L105" s="273">
        <v>2.795313</v>
      </c>
      <c r="M105" s="273">
        <v>2.605565</v>
      </c>
      <c r="N105" s="273">
        <v>5.435744E8</v>
      </c>
      <c r="O105" s="273"/>
      <c r="P105" s="249">
        <f t="shared" si="111"/>
        <v>312789.5433</v>
      </c>
      <c r="Q105" s="249">
        <v>0.0</v>
      </c>
      <c r="R105" s="249">
        <f t="shared" si="112"/>
        <v>70772.22617</v>
      </c>
      <c r="S105" s="249">
        <v>0.0</v>
      </c>
      <c r="T105" s="277"/>
      <c r="U105" s="265">
        <f t="shared" si="18"/>
        <v>0.8154867565</v>
      </c>
      <c r="V105" s="249"/>
      <c r="W105" s="249"/>
      <c r="X105" s="249">
        <f t="shared" si="19"/>
        <v>383561.7695</v>
      </c>
      <c r="Y105" s="253">
        <f t="shared" si="20"/>
        <v>0.3835617695</v>
      </c>
      <c r="Z105" s="323">
        <f t="shared" si="21"/>
        <v>383561.7695</v>
      </c>
      <c r="AA105" s="253">
        <f t="shared" si="22"/>
        <v>0.3835617695</v>
      </c>
      <c r="AB105" s="309"/>
      <c r="AC105" s="294"/>
      <c r="AD105" s="294"/>
      <c r="AE105" s="294"/>
      <c r="AF105" s="294"/>
      <c r="AG105" s="294"/>
      <c r="AH105" s="294"/>
      <c r="AI105" s="294"/>
      <c r="AJ105" s="294"/>
      <c r="AK105" s="294"/>
      <c r="AL105" s="294"/>
      <c r="AM105" s="294"/>
      <c r="AN105" s="294"/>
      <c r="AO105" s="294"/>
      <c r="AP105" s="294"/>
      <c r="AQ105" s="294"/>
      <c r="AR105" s="294"/>
      <c r="AS105" s="294"/>
      <c r="AT105" s="294"/>
      <c r="AU105" s="294"/>
    </row>
    <row r="106" ht="19.5" customHeight="1">
      <c r="A106" s="271" t="s">
        <v>194</v>
      </c>
      <c r="B106" s="272">
        <v>45.970001</v>
      </c>
      <c r="C106" s="273">
        <v>47.52</v>
      </c>
      <c r="D106" s="273">
        <v>45.66</v>
      </c>
      <c r="E106" s="273">
        <v>47.41</v>
      </c>
      <c r="F106" s="273">
        <v>41.182247</v>
      </c>
      <c r="G106" s="273">
        <v>2.5755019E9</v>
      </c>
      <c r="H106" s="278" t="s">
        <v>194</v>
      </c>
      <c r="I106" s="273">
        <v>2.796875</v>
      </c>
      <c r="J106" s="273">
        <v>2.963125</v>
      </c>
      <c r="K106" s="273">
        <v>2.755625</v>
      </c>
      <c r="L106" s="273">
        <v>2.959688</v>
      </c>
      <c r="M106" s="273">
        <v>2.758782</v>
      </c>
      <c r="N106" s="273">
        <v>7.289664E8</v>
      </c>
      <c r="O106" s="273"/>
      <c r="P106" s="249">
        <f t="shared" si="111"/>
        <v>329837.6646</v>
      </c>
      <c r="Q106" s="249">
        <v>0.0</v>
      </c>
      <c r="R106" s="249">
        <f t="shared" si="112"/>
        <v>69105.5595</v>
      </c>
      <c r="S106" s="249">
        <v>0.0</v>
      </c>
      <c r="T106" s="277"/>
      <c r="U106" s="265">
        <f t="shared" si="18"/>
        <v>0.8267784604</v>
      </c>
      <c r="V106" s="249"/>
      <c r="W106" s="249"/>
      <c r="X106" s="249">
        <f t="shared" si="19"/>
        <v>398943.2241</v>
      </c>
      <c r="Y106" s="253">
        <f t="shared" si="20"/>
        <v>0.3989432241</v>
      </c>
      <c r="Z106" s="323">
        <f t="shared" si="21"/>
        <v>398943.2241</v>
      </c>
      <c r="AA106" s="253">
        <f t="shared" si="22"/>
        <v>0.3989432241</v>
      </c>
      <c r="AB106" s="309"/>
      <c r="AC106" s="294"/>
      <c r="AD106" s="294"/>
      <c r="AE106" s="294"/>
      <c r="AF106" s="294"/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  <c r="AU106" s="294"/>
    </row>
    <row r="107" ht="19.5" customHeight="1">
      <c r="A107" s="271" t="s">
        <v>195</v>
      </c>
      <c r="B107" s="272">
        <v>47.580002</v>
      </c>
      <c r="C107" s="273">
        <v>47.919998</v>
      </c>
      <c r="D107" s="273">
        <v>46.16</v>
      </c>
      <c r="E107" s="273">
        <v>47.599998</v>
      </c>
      <c r="F107" s="273">
        <v>41.347279</v>
      </c>
      <c r="G107" s="273">
        <v>2.8152099E9</v>
      </c>
      <c r="H107" s="278" t="s">
        <v>195</v>
      </c>
      <c r="I107" s="273">
        <v>2.970938</v>
      </c>
      <c r="J107" s="273">
        <v>3.006563</v>
      </c>
      <c r="K107" s="273">
        <v>2.792188</v>
      </c>
      <c r="L107" s="273">
        <v>2.972813</v>
      </c>
      <c r="M107" s="273">
        <v>2.771016</v>
      </c>
      <c r="N107" s="273">
        <v>8.598144E8</v>
      </c>
      <c r="O107" s="273"/>
      <c r="P107" s="249">
        <f t="shared" si="111"/>
        <v>333449.5532</v>
      </c>
      <c r="Q107" s="249">
        <v>0.0</v>
      </c>
      <c r="R107" s="249">
        <f t="shared" si="112"/>
        <v>67438.89283</v>
      </c>
      <c r="S107" s="249">
        <v>0.0</v>
      </c>
      <c r="T107" s="277"/>
      <c r="U107" s="265">
        <f t="shared" si="18"/>
        <v>0.8317764118</v>
      </c>
      <c r="V107" s="249"/>
      <c r="W107" s="249"/>
      <c r="X107" s="249">
        <f t="shared" si="19"/>
        <v>400888.446</v>
      </c>
      <c r="Y107" s="253">
        <f t="shared" si="20"/>
        <v>0.400888446</v>
      </c>
      <c r="Z107" s="323">
        <f t="shared" si="21"/>
        <v>400888.446</v>
      </c>
      <c r="AA107" s="253">
        <f t="shared" si="22"/>
        <v>0.400888446</v>
      </c>
      <c r="AB107" s="309"/>
      <c r="AC107" s="294"/>
      <c r="AD107" s="294"/>
      <c r="AE107" s="294"/>
      <c r="AF107" s="294"/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  <c r="AU107" s="294"/>
    </row>
    <row r="108" ht="19.5" customHeight="1">
      <c r="A108" s="271" t="s">
        <v>196</v>
      </c>
      <c r="B108" s="272">
        <v>47.709999</v>
      </c>
      <c r="C108" s="273">
        <v>50.66</v>
      </c>
      <c r="D108" s="273">
        <v>47.43</v>
      </c>
      <c r="E108" s="273">
        <v>47.529999</v>
      </c>
      <c r="F108" s="273">
        <v>41.318756</v>
      </c>
      <c r="G108" s="273">
        <v>2.7804525E9</v>
      </c>
      <c r="H108" s="278" t="s">
        <v>196</v>
      </c>
      <c r="I108" s="273">
        <v>2.973438</v>
      </c>
      <c r="J108" s="273">
        <v>3.339375</v>
      </c>
      <c r="K108" s="273">
        <v>2.9225</v>
      </c>
      <c r="L108" s="273">
        <v>2.9375</v>
      </c>
      <c r="M108" s="273">
        <v>2.738101</v>
      </c>
      <c r="N108" s="273">
        <v>1.0265664E9</v>
      </c>
      <c r="O108" s="273"/>
      <c r="P108" s="249">
        <f t="shared" si="111"/>
        <v>342623.7501</v>
      </c>
      <c r="Q108" s="249">
        <v>0.0</v>
      </c>
      <c r="R108" s="249">
        <f t="shared" si="112"/>
        <v>65772.22617</v>
      </c>
      <c r="S108" s="249">
        <v>0.0</v>
      </c>
      <c r="T108" s="277"/>
      <c r="U108" s="265">
        <f t="shared" si="18"/>
        <v>0.8389498673</v>
      </c>
      <c r="V108" s="249"/>
      <c r="W108" s="249"/>
      <c r="X108" s="249">
        <f t="shared" si="19"/>
        <v>408395.9763</v>
      </c>
      <c r="Y108" s="253">
        <f t="shared" si="20"/>
        <v>0.4083959763</v>
      </c>
      <c r="Z108" s="323">
        <f t="shared" si="21"/>
        <v>408395.9763</v>
      </c>
      <c r="AA108" s="253">
        <f t="shared" si="22"/>
        <v>0.4083959763</v>
      </c>
      <c r="AB108" s="309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  <c r="AU108" s="294"/>
    </row>
    <row r="109" ht="19.5" customHeight="1">
      <c r="A109" s="271" t="s">
        <v>197</v>
      </c>
      <c r="B109" s="272">
        <v>47.389999</v>
      </c>
      <c r="C109" s="273">
        <v>49.060001</v>
      </c>
      <c r="D109" s="273">
        <v>44.389999</v>
      </c>
      <c r="E109" s="273">
        <v>48.869999</v>
      </c>
      <c r="F109" s="273">
        <v>42.483643</v>
      </c>
      <c r="G109" s="273">
        <v>3.8355835E9</v>
      </c>
      <c r="H109" s="278" t="s">
        <v>197</v>
      </c>
      <c r="I109" s="273">
        <v>2.916563</v>
      </c>
      <c r="J109" s="273">
        <v>3.1125</v>
      </c>
      <c r="K109" s="273">
        <v>2.543125</v>
      </c>
      <c r="L109" s="273">
        <v>3.060313</v>
      </c>
      <c r="M109" s="273">
        <v>2.852576</v>
      </c>
      <c r="N109" s="273">
        <v>2.0026688E9</v>
      </c>
      <c r="O109" s="273"/>
      <c r="P109" s="249">
        <f t="shared" si="111"/>
        <v>320663.4604</v>
      </c>
      <c r="Q109" s="249">
        <v>0.0</v>
      </c>
      <c r="R109" s="249">
        <f t="shared" si="112"/>
        <v>64105.5595</v>
      </c>
      <c r="S109" s="249">
        <v>0.0</v>
      </c>
      <c r="T109" s="277"/>
      <c r="U109" s="265">
        <f t="shared" si="18"/>
        <v>0.8333920971</v>
      </c>
      <c r="V109" s="249"/>
      <c r="W109" s="249"/>
      <c r="X109" s="249">
        <f t="shared" si="19"/>
        <v>384769.0199</v>
      </c>
      <c r="Y109" s="253">
        <f t="shared" si="20"/>
        <v>0.3847690199</v>
      </c>
      <c r="Z109" s="323">
        <f t="shared" si="21"/>
        <v>384769.0199</v>
      </c>
      <c r="AA109" s="253">
        <f t="shared" si="22"/>
        <v>0.3847690199</v>
      </c>
      <c r="AB109" s="309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</row>
    <row r="110" ht="19.5" customHeight="1">
      <c r="A110" s="271" t="s">
        <v>198</v>
      </c>
      <c r="B110" s="272">
        <v>48.93</v>
      </c>
      <c r="C110" s="273">
        <v>51.68</v>
      </c>
      <c r="D110" s="273">
        <v>47.810001</v>
      </c>
      <c r="E110" s="273">
        <v>51.41</v>
      </c>
      <c r="F110" s="273">
        <v>44.691727</v>
      </c>
      <c r="G110" s="273">
        <v>1.9806399E9</v>
      </c>
      <c r="H110" s="278" t="s">
        <v>198</v>
      </c>
      <c r="I110" s="273">
        <v>3.0775</v>
      </c>
      <c r="J110" s="273">
        <v>3.406875</v>
      </c>
      <c r="K110" s="273">
        <v>2.927188</v>
      </c>
      <c r="L110" s="273">
        <v>3.378125</v>
      </c>
      <c r="M110" s="273">
        <v>3.148816</v>
      </c>
      <c r="N110" s="273">
        <v>1.138864E9</v>
      </c>
      <c r="O110" s="273"/>
      <c r="P110" s="249">
        <f t="shared" si="111"/>
        <v>345368.7927</v>
      </c>
      <c r="Q110" s="249">
        <v>0.0</v>
      </c>
      <c r="R110" s="249">
        <f t="shared" si="112"/>
        <v>62438.89283</v>
      </c>
      <c r="S110" s="249">
        <v>0.0</v>
      </c>
      <c r="T110" s="277"/>
      <c r="U110" s="265">
        <f t="shared" si="18"/>
        <v>0.8468913288</v>
      </c>
      <c r="V110" s="249"/>
      <c r="W110" s="249"/>
      <c r="X110" s="249">
        <f t="shared" si="19"/>
        <v>407807.6855</v>
      </c>
      <c r="Y110" s="253">
        <f t="shared" si="20"/>
        <v>0.4078076855</v>
      </c>
      <c r="Z110" s="323">
        <f t="shared" si="21"/>
        <v>407807.6855</v>
      </c>
      <c r="AA110" s="253">
        <f t="shared" si="22"/>
        <v>0.4078076855</v>
      </c>
      <c r="AB110" s="309"/>
      <c r="AC110" s="294"/>
      <c r="AD110" s="294"/>
      <c r="AE110" s="294"/>
      <c r="AF110" s="294"/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  <c r="AU110" s="294"/>
    </row>
    <row r="111" ht="19.5" customHeight="1">
      <c r="A111" s="271" t="s">
        <v>199</v>
      </c>
      <c r="B111" s="272">
        <v>51.450001</v>
      </c>
      <c r="C111" s="273">
        <v>55.07</v>
      </c>
      <c r="D111" s="273">
        <v>51.34</v>
      </c>
      <c r="E111" s="273">
        <v>55.029999</v>
      </c>
      <c r="F111" s="273">
        <v>47.863544</v>
      </c>
      <c r="G111" s="273">
        <v>3.4002851E9</v>
      </c>
      <c r="H111" s="278" t="s">
        <v>199</v>
      </c>
      <c r="I111" s="273">
        <v>3.383438</v>
      </c>
      <c r="J111" s="273">
        <v>3.835938</v>
      </c>
      <c r="K111" s="273">
        <v>3.36</v>
      </c>
      <c r="L111" s="273">
        <v>3.827188</v>
      </c>
      <c r="M111" s="273">
        <v>3.567395</v>
      </c>
      <c r="N111" s="273">
        <v>1.8249248E9</v>
      </c>
      <c r="O111" s="273"/>
      <c r="P111" s="249">
        <f t="shared" si="111"/>
        <v>370868.7188</v>
      </c>
      <c r="Q111" s="249">
        <v>0.0</v>
      </c>
      <c r="R111" s="249">
        <f t="shared" si="112"/>
        <v>60772.22617</v>
      </c>
      <c r="S111" s="249">
        <v>0.0</v>
      </c>
      <c r="T111" s="277"/>
      <c r="U111" s="265">
        <f t="shared" si="18"/>
        <v>0.8592065306</v>
      </c>
      <c r="V111" s="249"/>
      <c r="W111" s="249"/>
      <c r="X111" s="249">
        <f t="shared" si="19"/>
        <v>431640.945</v>
      </c>
      <c r="Y111" s="253">
        <f t="shared" si="20"/>
        <v>0.431640945</v>
      </c>
      <c r="Z111" s="323">
        <f t="shared" si="21"/>
        <v>431640.945</v>
      </c>
      <c r="AA111" s="253">
        <f t="shared" si="22"/>
        <v>0.431640945</v>
      </c>
      <c r="AB111" s="309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  <c r="AU111" s="294"/>
    </row>
    <row r="112" ht="19.5" customHeight="1">
      <c r="A112" s="271" t="s">
        <v>200</v>
      </c>
      <c r="B112" s="272">
        <v>54.68</v>
      </c>
      <c r="C112" s="273">
        <v>54.77</v>
      </c>
      <c r="D112" s="273">
        <v>48.650002</v>
      </c>
      <c r="E112" s="273">
        <v>51.310001</v>
      </c>
      <c r="F112" s="273">
        <v>44.627987</v>
      </c>
      <c r="G112" s="273">
        <v>4.5677763E9</v>
      </c>
      <c r="H112" s="278" t="s">
        <v>200</v>
      </c>
      <c r="I112" s="273">
        <v>3.78125</v>
      </c>
      <c r="J112" s="273">
        <v>3.803125</v>
      </c>
      <c r="K112" s="273">
        <v>2.975</v>
      </c>
      <c r="L112" s="273">
        <v>3.295625</v>
      </c>
      <c r="M112" s="273">
        <v>3.071915</v>
      </c>
      <c r="N112" s="273">
        <v>3.321216E9</v>
      </c>
      <c r="O112" s="273"/>
      <c r="P112" s="249">
        <f t="shared" si="111"/>
        <v>351436.7727</v>
      </c>
      <c r="Q112" s="249">
        <v>0.0</v>
      </c>
      <c r="R112" s="249">
        <f t="shared" si="112"/>
        <v>59105.5595</v>
      </c>
      <c r="S112" s="249">
        <v>0.0</v>
      </c>
      <c r="T112" s="277"/>
      <c r="U112" s="265">
        <f t="shared" si="18"/>
        <v>0.856030536</v>
      </c>
      <c r="V112" s="249"/>
      <c r="W112" s="249"/>
      <c r="X112" s="249">
        <f t="shared" si="19"/>
        <v>410542.3322</v>
      </c>
      <c r="Y112" s="253">
        <f t="shared" si="20"/>
        <v>0.4105423322</v>
      </c>
      <c r="Z112" s="323">
        <f t="shared" si="21"/>
        <v>410542.3322</v>
      </c>
      <c r="AA112" s="253">
        <f t="shared" si="22"/>
        <v>0.4105423322</v>
      </c>
      <c r="AB112" s="309"/>
      <c r="AC112" s="294"/>
      <c r="AD112" s="294"/>
      <c r="AE112" s="294"/>
      <c r="AF112" s="294"/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  <c r="AU112" s="294"/>
    </row>
    <row r="113" ht="19.5" customHeight="1">
      <c r="A113" s="271" t="s">
        <v>201</v>
      </c>
      <c r="B113" s="326">
        <v>51.09</v>
      </c>
      <c r="C113" s="327">
        <v>52.84</v>
      </c>
      <c r="D113" s="327">
        <v>49.18</v>
      </c>
      <c r="E113" s="327">
        <v>51.220001</v>
      </c>
      <c r="F113" s="327">
        <v>44.549709</v>
      </c>
      <c r="G113" s="327">
        <v>2.2338677E9</v>
      </c>
      <c r="H113" s="329" t="s">
        <v>201</v>
      </c>
      <c r="I113" s="327">
        <v>3.258125</v>
      </c>
      <c r="J113" s="327">
        <v>3.481563</v>
      </c>
      <c r="K113" s="327">
        <v>2.971875</v>
      </c>
      <c r="L113" s="327">
        <v>3.100625</v>
      </c>
      <c r="M113" s="327">
        <v>2.890152</v>
      </c>
      <c r="N113" s="327">
        <v>2.4572352E9</v>
      </c>
      <c r="O113" s="327"/>
      <c r="P113" s="249">
        <f t="shared" si="111"/>
        <v>355265.3601</v>
      </c>
      <c r="Q113" s="249">
        <v>0.0</v>
      </c>
      <c r="R113" s="249">
        <f t="shared" si="112"/>
        <v>57438.89283</v>
      </c>
      <c r="S113" s="249">
        <v>0.0</v>
      </c>
      <c r="T113" s="328">
        <f>(P113-P101)/P101</f>
        <v>0.07777025947</v>
      </c>
      <c r="U113" s="265">
        <f t="shared" si="18"/>
        <v>0.8608231138</v>
      </c>
      <c r="V113" s="249"/>
      <c r="W113" s="249"/>
      <c r="X113" s="249">
        <f t="shared" si="19"/>
        <v>412704.253</v>
      </c>
      <c r="Y113" s="253">
        <f t="shared" si="20"/>
        <v>0.412704253</v>
      </c>
      <c r="Z113" s="323">
        <f t="shared" si="21"/>
        <v>412704.253</v>
      </c>
      <c r="AA113" s="253">
        <f t="shared" si="22"/>
        <v>0.412704253</v>
      </c>
      <c r="AB113" s="309"/>
      <c r="AC113" s="294"/>
      <c r="AD113" s="294"/>
      <c r="AE113" s="294"/>
      <c r="AF113" s="294"/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  <c r="AU113" s="294"/>
    </row>
    <row r="114" ht="19.5" customHeight="1">
      <c r="A114" s="271" t="s">
        <v>202</v>
      </c>
      <c r="B114" s="272">
        <v>51.27</v>
      </c>
      <c r="C114" s="273">
        <v>51.470001</v>
      </c>
      <c r="D114" s="273">
        <v>41.610001</v>
      </c>
      <c r="E114" s="273">
        <v>45.130001</v>
      </c>
      <c r="F114" s="273">
        <v>39.293713</v>
      </c>
      <c r="G114" s="273">
        <v>4.8286946E9</v>
      </c>
      <c r="H114" s="278" t="s">
        <v>202</v>
      </c>
      <c r="I114" s="273">
        <v>3.10625</v>
      </c>
      <c r="J114" s="273">
        <v>3.125</v>
      </c>
      <c r="K114" s="273">
        <v>2.016563</v>
      </c>
      <c r="L114" s="273">
        <v>2.345313</v>
      </c>
      <c r="M114" s="273">
        <v>2.303613</v>
      </c>
      <c r="N114" s="273">
        <v>8.814496E9</v>
      </c>
      <c r="O114" s="273"/>
      <c r="P114" s="249">
        <f>((P113+R113)*0.8)*D114/D113</f>
        <v>279343.2189</v>
      </c>
      <c r="Q114" s="249">
        <v>0.0</v>
      </c>
      <c r="R114" s="249">
        <f>((P113+R113)*0.2)-($S$8/12)</f>
        <v>80874.18393</v>
      </c>
      <c r="S114" s="249">
        <v>0.0</v>
      </c>
      <c r="T114" s="277"/>
      <c r="U114" s="265">
        <f t="shared" si="18"/>
        <v>0.7754850729</v>
      </c>
      <c r="V114" s="249"/>
      <c r="W114" s="249"/>
      <c r="X114" s="249">
        <f t="shared" si="19"/>
        <v>360217.4028</v>
      </c>
      <c r="Y114" s="253">
        <f t="shared" si="20"/>
        <v>0.3602174028</v>
      </c>
      <c r="Z114" s="323">
        <f t="shared" si="21"/>
        <v>360217.4028</v>
      </c>
      <c r="AA114" s="253">
        <f t="shared" si="22"/>
        <v>0.3602174028</v>
      </c>
      <c r="AB114" s="309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  <c r="AU114" s="294"/>
    </row>
    <row r="115" ht="19.5" customHeight="1">
      <c r="A115" s="271" t="s">
        <v>203</v>
      </c>
      <c r="B115" s="272">
        <v>45.5</v>
      </c>
      <c r="C115" s="273">
        <v>45.880001</v>
      </c>
      <c r="D115" s="273">
        <v>42.150002</v>
      </c>
      <c r="E115" s="273">
        <v>42.950001</v>
      </c>
      <c r="F115" s="273">
        <v>37.395638</v>
      </c>
      <c r="G115" s="273">
        <v>3.0205166E9</v>
      </c>
      <c r="H115" s="278" t="s">
        <v>203</v>
      </c>
      <c r="I115" s="273">
        <v>2.406563</v>
      </c>
      <c r="J115" s="273">
        <v>2.449688</v>
      </c>
      <c r="K115" s="273">
        <v>2.066563</v>
      </c>
      <c r="L115" s="273">
        <v>2.148125</v>
      </c>
      <c r="M115" s="273">
        <v>2.109931</v>
      </c>
      <c r="N115" s="273">
        <v>6.5404352E9</v>
      </c>
      <c r="O115" s="273"/>
      <c r="P115" s="249">
        <f t="shared" ref="P115:P125" si="113">P114*D115/D114</f>
        <v>282968.4439</v>
      </c>
      <c r="Q115" s="249">
        <v>0.0</v>
      </c>
      <c r="R115" s="249">
        <f t="shared" ref="R115:R125" si="114">R114-($S$8/12)</f>
        <v>79207.51726</v>
      </c>
      <c r="S115" s="249">
        <v>0.0</v>
      </c>
      <c r="T115" s="277"/>
      <c r="U115" s="265">
        <f t="shared" si="18"/>
        <v>0.781301009</v>
      </c>
      <c r="V115" s="249"/>
      <c r="W115" s="249"/>
      <c r="X115" s="249">
        <f t="shared" si="19"/>
        <v>362175.9612</v>
      </c>
      <c r="Y115" s="253">
        <f t="shared" si="20"/>
        <v>0.3621759612</v>
      </c>
      <c r="Z115" s="323">
        <f t="shared" si="21"/>
        <v>362175.9612</v>
      </c>
      <c r="AA115" s="253">
        <f t="shared" si="22"/>
        <v>0.3621759612</v>
      </c>
      <c r="AB115" s="309"/>
      <c r="AC115" s="294"/>
      <c r="AD115" s="294"/>
      <c r="AE115" s="294"/>
      <c r="AF115" s="294"/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  <c r="AU115" s="294"/>
    </row>
    <row r="116" ht="19.5" customHeight="1">
      <c r="A116" s="271" t="s">
        <v>204</v>
      </c>
      <c r="B116" s="272">
        <v>42.919998</v>
      </c>
      <c r="C116" s="273">
        <v>45.07</v>
      </c>
      <c r="D116" s="273">
        <v>41.049999</v>
      </c>
      <c r="E116" s="273">
        <v>43.720001</v>
      </c>
      <c r="F116" s="273">
        <v>38.066055</v>
      </c>
      <c r="G116" s="273">
        <v>3.4042797E9</v>
      </c>
      <c r="H116" s="278" t="s">
        <v>204</v>
      </c>
      <c r="I116" s="273">
        <v>2.130313</v>
      </c>
      <c r="J116" s="273">
        <v>2.326563</v>
      </c>
      <c r="K116" s="273">
        <v>1.937813</v>
      </c>
      <c r="L116" s="273">
        <v>2.185938</v>
      </c>
      <c r="M116" s="273">
        <v>2.147072</v>
      </c>
      <c r="N116" s="273">
        <v>8.8120896E9</v>
      </c>
      <c r="O116" s="273"/>
      <c r="P116" s="249">
        <f t="shared" si="113"/>
        <v>275583.7198</v>
      </c>
      <c r="Q116" s="249">
        <v>0.0</v>
      </c>
      <c r="R116" s="249">
        <f t="shared" si="114"/>
        <v>77540.8506</v>
      </c>
      <c r="S116" s="249">
        <v>0.0</v>
      </c>
      <c r="T116" s="277"/>
      <c r="U116" s="265">
        <f t="shared" si="18"/>
        <v>0.7804150232</v>
      </c>
      <c r="V116" s="249"/>
      <c r="W116" s="249"/>
      <c r="X116" s="249">
        <f t="shared" si="19"/>
        <v>353124.5704</v>
      </c>
      <c r="Y116" s="253">
        <f t="shared" si="20"/>
        <v>0.3531245704</v>
      </c>
      <c r="Z116" s="323">
        <f t="shared" si="21"/>
        <v>353124.5704</v>
      </c>
      <c r="AA116" s="253">
        <f t="shared" si="22"/>
        <v>0.3531245704</v>
      </c>
      <c r="AB116" s="309"/>
      <c r="AC116" s="294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  <c r="AU116" s="294"/>
    </row>
    <row r="117" ht="19.5" customHeight="1">
      <c r="A117" s="271" t="s">
        <v>205</v>
      </c>
      <c r="B117" s="272">
        <v>44.419998</v>
      </c>
      <c r="C117" s="273">
        <v>48.060001</v>
      </c>
      <c r="D117" s="273">
        <v>43.68</v>
      </c>
      <c r="E117" s="273">
        <v>47.209999</v>
      </c>
      <c r="F117" s="273">
        <v>41.136848</v>
      </c>
      <c r="G117" s="273">
        <v>2.6168109E9</v>
      </c>
      <c r="H117" s="278" t="s">
        <v>205</v>
      </c>
      <c r="I117" s="273">
        <v>2.264063</v>
      </c>
      <c r="J117" s="273">
        <v>2.623125</v>
      </c>
      <c r="K117" s="273">
        <v>2.175938</v>
      </c>
      <c r="L117" s="273">
        <v>2.526563</v>
      </c>
      <c r="M117" s="273">
        <v>2.48164</v>
      </c>
      <c r="N117" s="273">
        <v>8.311296E9</v>
      </c>
      <c r="O117" s="273"/>
      <c r="P117" s="249">
        <f t="shared" si="113"/>
        <v>293239.8824</v>
      </c>
      <c r="Q117" s="249">
        <v>0.0</v>
      </c>
      <c r="R117" s="249">
        <f t="shared" si="114"/>
        <v>75874.18393</v>
      </c>
      <c r="S117" s="249">
        <v>0.0</v>
      </c>
      <c r="T117" s="277"/>
      <c r="U117" s="265">
        <f t="shared" si="18"/>
        <v>0.7944424479</v>
      </c>
      <c r="V117" s="249"/>
      <c r="W117" s="249"/>
      <c r="X117" s="249">
        <f t="shared" si="19"/>
        <v>369114.0663</v>
      </c>
      <c r="Y117" s="253">
        <f t="shared" si="20"/>
        <v>0.3691140663</v>
      </c>
      <c r="Z117" s="323">
        <f t="shared" si="21"/>
        <v>369114.0663</v>
      </c>
      <c r="AA117" s="253">
        <f t="shared" si="22"/>
        <v>0.3691140663</v>
      </c>
      <c r="AB117" s="309"/>
      <c r="AC117" s="294"/>
      <c r="AD117" s="294"/>
      <c r="AE117" s="294"/>
      <c r="AF117" s="294"/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  <c r="AU117" s="294"/>
    </row>
    <row r="118" ht="19.5" customHeight="1">
      <c r="A118" s="271" t="s">
        <v>206</v>
      </c>
      <c r="B118" s="272">
        <v>47.23</v>
      </c>
      <c r="C118" s="273">
        <v>50.470001</v>
      </c>
      <c r="D118" s="273">
        <v>47.220001</v>
      </c>
      <c r="E118" s="273">
        <v>50.009998</v>
      </c>
      <c r="F118" s="273">
        <v>43.576656</v>
      </c>
      <c r="G118" s="273">
        <v>2.6827977E9</v>
      </c>
      <c r="H118" s="278" t="s">
        <v>206</v>
      </c>
      <c r="I118" s="273">
        <v>2.529375</v>
      </c>
      <c r="J118" s="273">
        <v>2.880938</v>
      </c>
      <c r="K118" s="273">
        <v>2.529375</v>
      </c>
      <c r="L118" s="273">
        <v>2.828125</v>
      </c>
      <c r="M118" s="273">
        <v>2.777841</v>
      </c>
      <c r="N118" s="273">
        <v>9.3869152E9</v>
      </c>
      <c r="O118" s="273"/>
      <c r="P118" s="249">
        <f t="shared" si="113"/>
        <v>317005.2092</v>
      </c>
      <c r="Q118" s="249">
        <v>0.0</v>
      </c>
      <c r="R118" s="249">
        <f t="shared" si="114"/>
        <v>74207.51726</v>
      </c>
      <c r="S118" s="249">
        <v>0.0</v>
      </c>
      <c r="T118" s="277"/>
      <c r="U118" s="265">
        <f t="shared" si="18"/>
        <v>0.8103141533</v>
      </c>
      <c r="V118" s="249"/>
      <c r="W118" s="249"/>
      <c r="X118" s="249">
        <f t="shared" si="19"/>
        <v>391212.7265</v>
      </c>
      <c r="Y118" s="253">
        <f t="shared" si="20"/>
        <v>0.3912127265</v>
      </c>
      <c r="Z118" s="323">
        <f t="shared" si="21"/>
        <v>391212.7265</v>
      </c>
      <c r="AA118" s="253">
        <f t="shared" si="22"/>
        <v>0.3912127265</v>
      </c>
      <c r="AB118" s="309"/>
      <c r="AC118" s="294"/>
      <c r="AD118" s="294"/>
      <c r="AE118" s="294"/>
      <c r="AF118" s="294"/>
      <c r="AG118" s="294"/>
      <c r="AH118" s="294"/>
      <c r="AI118" s="294"/>
      <c r="AJ118" s="294"/>
      <c r="AK118" s="294"/>
      <c r="AL118" s="294"/>
      <c r="AM118" s="294"/>
      <c r="AN118" s="294"/>
      <c r="AO118" s="294"/>
      <c r="AP118" s="294"/>
      <c r="AQ118" s="294"/>
      <c r="AR118" s="294"/>
      <c r="AS118" s="294"/>
      <c r="AT118" s="294"/>
      <c r="AU118" s="294"/>
    </row>
    <row r="119" ht="19.5" customHeight="1">
      <c r="A119" s="271" t="s">
        <v>207</v>
      </c>
      <c r="B119" s="272">
        <v>49.919998</v>
      </c>
      <c r="C119" s="273">
        <v>50.610001</v>
      </c>
      <c r="D119" s="273">
        <v>44.970001</v>
      </c>
      <c r="E119" s="273">
        <v>45.169998</v>
      </c>
      <c r="F119" s="273">
        <v>39.35928</v>
      </c>
      <c r="G119" s="273">
        <v>3.5429091E9</v>
      </c>
      <c r="H119" s="278" t="s">
        <v>207</v>
      </c>
      <c r="I119" s="273">
        <v>2.811563</v>
      </c>
      <c r="J119" s="273">
        <v>2.892188</v>
      </c>
      <c r="K119" s="273">
        <v>2.265625</v>
      </c>
      <c r="L119" s="273">
        <v>2.292188</v>
      </c>
      <c r="M119" s="273">
        <v>2.251433</v>
      </c>
      <c r="N119" s="273">
        <v>1.03091968E10</v>
      </c>
      <c r="O119" s="273"/>
      <c r="P119" s="249">
        <f t="shared" si="113"/>
        <v>301900.1329</v>
      </c>
      <c r="Q119" s="249">
        <v>0.0</v>
      </c>
      <c r="R119" s="249">
        <f t="shared" si="114"/>
        <v>72540.8506</v>
      </c>
      <c r="S119" s="249">
        <v>0.0</v>
      </c>
      <c r="T119" s="277"/>
      <c r="U119" s="265">
        <f t="shared" si="18"/>
        <v>0.8062689348</v>
      </c>
      <c r="V119" s="249"/>
      <c r="W119" s="249"/>
      <c r="X119" s="249">
        <f t="shared" si="19"/>
        <v>374440.9835</v>
      </c>
      <c r="Y119" s="253">
        <f t="shared" si="20"/>
        <v>0.3744409835</v>
      </c>
      <c r="Z119" s="323">
        <f t="shared" si="21"/>
        <v>374440.9835</v>
      </c>
      <c r="AA119" s="253">
        <f t="shared" si="22"/>
        <v>0.3744409835</v>
      </c>
      <c r="AB119" s="309"/>
      <c r="AC119" s="294"/>
      <c r="AD119" s="294"/>
      <c r="AE119" s="294"/>
      <c r="AF119" s="294"/>
      <c r="AG119" s="294"/>
      <c r="AH119" s="294"/>
      <c r="AI119" s="294"/>
      <c r="AJ119" s="294"/>
      <c r="AK119" s="294"/>
      <c r="AL119" s="294"/>
      <c r="AM119" s="294"/>
      <c r="AN119" s="294"/>
      <c r="AO119" s="294"/>
      <c r="AP119" s="294"/>
      <c r="AQ119" s="294"/>
      <c r="AR119" s="294"/>
      <c r="AS119" s="294"/>
      <c r="AT119" s="294"/>
      <c r="AU119" s="294"/>
    </row>
    <row r="120" ht="19.5" customHeight="1">
      <c r="A120" s="271" t="s">
        <v>208</v>
      </c>
      <c r="B120" s="272">
        <v>44.810001</v>
      </c>
      <c r="C120" s="273">
        <v>46.150002</v>
      </c>
      <c r="D120" s="273">
        <v>43.299999</v>
      </c>
      <c r="E120" s="273">
        <v>45.459999</v>
      </c>
      <c r="F120" s="273">
        <v>39.639614</v>
      </c>
      <c r="G120" s="273">
        <v>3.9532643E9</v>
      </c>
      <c r="H120" s="278" t="s">
        <v>208</v>
      </c>
      <c r="I120" s="273">
        <v>2.250938</v>
      </c>
      <c r="J120" s="273">
        <v>2.38375</v>
      </c>
      <c r="K120" s="273">
        <v>2.091875</v>
      </c>
      <c r="L120" s="273">
        <v>2.302188</v>
      </c>
      <c r="M120" s="273">
        <v>2.262195</v>
      </c>
      <c r="N120" s="273">
        <v>1.24590432E10</v>
      </c>
      <c r="O120" s="273"/>
      <c r="P120" s="249">
        <f t="shared" si="113"/>
        <v>290688.7961</v>
      </c>
      <c r="Q120" s="249">
        <v>0.0</v>
      </c>
      <c r="R120" s="249">
        <f t="shared" si="114"/>
        <v>70874.18393</v>
      </c>
      <c r="S120" s="249">
        <v>0.0</v>
      </c>
      <c r="T120" s="277"/>
      <c r="U120" s="265">
        <f t="shared" si="18"/>
        <v>0.8039783168</v>
      </c>
      <c r="V120" s="249"/>
      <c r="W120" s="249"/>
      <c r="X120" s="249">
        <f t="shared" si="19"/>
        <v>361562.98</v>
      </c>
      <c r="Y120" s="253">
        <f t="shared" si="20"/>
        <v>0.36156298</v>
      </c>
      <c r="Z120" s="323">
        <f t="shared" si="21"/>
        <v>361562.98</v>
      </c>
      <c r="AA120" s="253">
        <f t="shared" si="22"/>
        <v>0.36156298</v>
      </c>
      <c r="AB120" s="309"/>
      <c r="AC120" s="294"/>
      <c r="AD120" s="294"/>
      <c r="AE120" s="294"/>
      <c r="AF120" s="294"/>
      <c r="AG120" s="294"/>
      <c r="AH120" s="294"/>
      <c r="AI120" s="294"/>
      <c r="AJ120" s="294"/>
      <c r="AK120" s="294"/>
      <c r="AL120" s="294"/>
      <c r="AM120" s="294"/>
      <c r="AN120" s="294"/>
      <c r="AO120" s="294"/>
      <c r="AP120" s="294"/>
      <c r="AQ120" s="294"/>
      <c r="AR120" s="294"/>
      <c r="AS120" s="294"/>
      <c r="AT120" s="294"/>
      <c r="AU120" s="294"/>
    </row>
    <row r="121" ht="19.5" customHeight="1">
      <c r="A121" s="271" t="s">
        <v>209</v>
      </c>
      <c r="B121" s="272">
        <v>45.509998</v>
      </c>
      <c r="C121" s="273">
        <v>48.57</v>
      </c>
      <c r="D121" s="273">
        <v>44.299999</v>
      </c>
      <c r="E121" s="273">
        <v>46.119999</v>
      </c>
      <c r="F121" s="273">
        <v>40.215099</v>
      </c>
      <c r="G121" s="273">
        <v>2.8938663E9</v>
      </c>
      <c r="H121" s="278" t="s">
        <v>209</v>
      </c>
      <c r="I121" s="273">
        <v>2.303125</v>
      </c>
      <c r="J121" s="273">
        <v>2.610938</v>
      </c>
      <c r="K121" s="273">
        <v>2.180313</v>
      </c>
      <c r="L121" s="273">
        <v>2.34625</v>
      </c>
      <c r="M121" s="273">
        <v>2.305491</v>
      </c>
      <c r="N121" s="273">
        <v>8.982672E9</v>
      </c>
      <c r="O121" s="273"/>
      <c r="P121" s="249">
        <f t="shared" si="113"/>
        <v>297402.1634</v>
      </c>
      <c r="Q121" s="249">
        <v>0.0</v>
      </c>
      <c r="R121" s="249">
        <f t="shared" si="114"/>
        <v>69207.51726</v>
      </c>
      <c r="S121" s="249">
        <v>0.0</v>
      </c>
      <c r="T121" s="277"/>
      <c r="U121" s="265">
        <f t="shared" si="18"/>
        <v>0.8112228866</v>
      </c>
      <c r="V121" s="249"/>
      <c r="W121" s="249"/>
      <c r="X121" s="249">
        <f t="shared" si="19"/>
        <v>366609.6806</v>
      </c>
      <c r="Y121" s="253">
        <f t="shared" si="20"/>
        <v>0.3666096806</v>
      </c>
      <c r="Z121" s="323">
        <f t="shared" si="21"/>
        <v>366609.6806</v>
      </c>
      <c r="AA121" s="253">
        <f t="shared" si="22"/>
        <v>0.3666096806</v>
      </c>
      <c r="AB121" s="309"/>
      <c r="AC121" s="294"/>
      <c r="AD121" s="294"/>
      <c r="AE121" s="294"/>
      <c r="AF121" s="294"/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  <c r="AU121" s="294"/>
    </row>
    <row r="122" ht="19.5" customHeight="1">
      <c r="A122" s="271" t="s">
        <v>210</v>
      </c>
      <c r="B122" s="272">
        <v>46.869999</v>
      </c>
      <c r="C122" s="273">
        <v>47.080002</v>
      </c>
      <c r="D122" s="273">
        <v>37.18</v>
      </c>
      <c r="E122" s="273">
        <v>38.91</v>
      </c>
      <c r="F122" s="273">
        <v>33.928226</v>
      </c>
      <c r="G122" s="273">
        <v>5.1886704E9</v>
      </c>
      <c r="H122" s="278" t="s">
        <v>210</v>
      </c>
      <c r="I122" s="273">
        <v>2.424063</v>
      </c>
      <c r="J122" s="273">
        <v>2.444063</v>
      </c>
      <c r="K122" s="273">
        <v>1.4625</v>
      </c>
      <c r="L122" s="273">
        <v>1.636875</v>
      </c>
      <c r="M122" s="273">
        <v>1.60844</v>
      </c>
      <c r="N122" s="273">
        <v>1.62776288E10</v>
      </c>
      <c r="O122" s="273"/>
      <c r="P122" s="249">
        <f t="shared" si="113"/>
        <v>249602.9951</v>
      </c>
      <c r="Q122" s="249">
        <v>0.0</v>
      </c>
      <c r="R122" s="249">
        <f t="shared" si="114"/>
        <v>67540.8506</v>
      </c>
      <c r="S122" s="249">
        <v>0.0</v>
      </c>
      <c r="T122" s="277"/>
      <c r="U122" s="265">
        <f t="shared" si="18"/>
        <v>0.7870340178</v>
      </c>
      <c r="V122" s="249"/>
      <c r="W122" s="249"/>
      <c r="X122" s="249">
        <f t="shared" si="19"/>
        <v>317143.8457</v>
      </c>
      <c r="Y122" s="253">
        <f t="shared" si="20"/>
        <v>0.3171438457</v>
      </c>
      <c r="Z122" s="323">
        <f t="shared" si="21"/>
        <v>317143.8457</v>
      </c>
      <c r="AA122" s="253">
        <f t="shared" si="22"/>
        <v>0.3171438457</v>
      </c>
      <c r="AB122" s="309"/>
      <c r="AC122" s="294"/>
      <c r="AD122" s="294"/>
      <c r="AE122" s="294"/>
      <c r="AF122" s="294"/>
      <c r="AG122" s="294"/>
      <c r="AH122" s="294"/>
      <c r="AI122" s="294"/>
      <c r="AJ122" s="294"/>
      <c r="AK122" s="294"/>
      <c r="AL122" s="294"/>
      <c r="AM122" s="294"/>
      <c r="AN122" s="294"/>
      <c r="AO122" s="294"/>
      <c r="AP122" s="294"/>
      <c r="AQ122" s="294"/>
      <c r="AR122" s="294"/>
      <c r="AS122" s="294"/>
      <c r="AT122" s="294"/>
      <c r="AU122" s="294"/>
    </row>
    <row r="123" ht="19.5" customHeight="1">
      <c r="A123" s="271" t="s">
        <v>211</v>
      </c>
      <c r="B123" s="272">
        <v>38.84</v>
      </c>
      <c r="C123" s="273">
        <v>38.970001</v>
      </c>
      <c r="D123" s="273">
        <v>28.09</v>
      </c>
      <c r="E123" s="273">
        <v>32.889999</v>
      </c>
      <c r="F123" s="273">
        <v>28.698313</v>
      </c>
      <c r="G123" s="273">
        <v>7.2407798E9</v>
      </c>
      <c r="H123" s="278" t="s">
        <v>211</v>
      </c>
      <c r="I123" s="273">
        <v>1.6125</v>
      </c>
      <c r="J123" s="273">
        <v>1.627188</v>
      </c>
      <c r="K123" s="273">
        <v>0.798125</v>
      </c>
      <c r="L123" s="273">
        <v>1.086875</v>
      </c>
      <c r="M123" s="273">
        <v>1.067994</v>
      </c>
      <c r="N123" s="273">
        <v>3.89495552E10</v>
      </c>
      <c r="O123" s="273"/>
      <c r="P123" s="249">
        <f t="shared" si="113"/>
        <v>188578.4866</v>
      </c>
      <c r="Q123" s="249">
        <v>0.0</v>
      </c>
      <c r="R123" s="249">
        <f t="shared" si="114"/>
        <v>65874.18393</v>
      </c>
      <c r="S123" s="249">
        <v>0.0</v>
      </c>
      <c r="T123" s="277"/>
      <c r="U123" s="265">
        <f t="shared" si="18"/>
        <v>0.7411141971</v>
      </c>
      <c r="V123" s="249"/>
      <c r="W123" s="249"/>
      <c r="X123" s="249">
        <f t="shared" si="19"/>
        <v>254452.6706</v>
      </c>
      <c r="Y123" s="253">
        <f t="shared" si="20"/>
        <v>0.2544526706</v>
      </c>
      <c r="Z123" s="323">
        <f t="shared" si="21"/>
        <v>254452.6706</v>
      </c>
      <c r="AA123" s="253">
        <f t="shared" si="22"/>
        <v>0.2544526706</v>
      </c>
      <c r="AB123" s="309"/>
      <c r="AC123" s="294"/>
      <c r="AD123" s="294"/>
      <c r="AE123" s="294"/>
      <c r="AF123" s="294"/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  <c r="AU123" s="294"/>
    </row>
    <row r="124" ht="21.0" customHeight="1">
      <c r="A124" s="271" t="s">
        <v>212</v>
      </c>
      <c r="B124" s="272">
        <v>32.810001</v>
      </c>
      <c r="C124" s="273">
        <v>34.009998</v>
      </c>
      <c r="D124" s="273">
        <v>25.049999</v>
      </c>
      <c r="E124" s="273">
        <v>29.120001</v>
      </c>
      <c r="F124" s="273">
        <v>25.408783</v>
      </c>
      <c r="G124" s="273">
        <v>3.9192859E9</v>
      </c>
      <c r="H124" s="278" t="s">
        <v>212</v>
      </c>
      <c r="I124" s="273">
        <v>1.085625</v>
      </c>
      <c r="J124" s="273">
        <v>1.165313</v>
      </c>
      <c r="K124" s="273">
        <v>0.61625</v>
      </c>
      <c r="L124" s="273">
        <v>0.82625</v>
      </c>
      <c r="M124" s="273">
        <v>0.811897</v>
      </c>
      <c r="N124" s="273">
        <v>3.02495424E10</v>
      </c>
      <c r="O124" s="273"/>
      <c r="P124" s="249">
        <f t="shared" si="113"/>
        <v>168169.8434</v>
      </c>
      <c r="Q124" s="249">
        <v>0.0</v>
      </c>
      <c r="R124" s="249">
        <f t="shared" si="114"/>
        <v>64207.51726</v>
      </c>
      <c r="S124" s="249">
        <v>0.0</v>
      </c>
      <c r="T124" s="277"/>
      <c r="U124" s="265">
        <f t="shared" si="18"/>
        <v>0.7236928887</v>
      </c>
      <c r="V124" s="280"/>
      <c r="W124" s="249"/>
      <c r="X124" s="280">
        <f t="shared" si="19"/>
        <v>232377.3607</v>
      </c>
      <c r="Y124" s="335">
        <f t="shared" si="20"/>
        <v>0.2323773607</v>
      </c>
      <c r="Z124" s="336">
        <f t="shared" si="21"/>
        <v>232377.3607</v>
      </c>
      <c r="AA124" s="335">
        <f t="shared" si="22"/>
        <v>0.2323773607</v>
      </c>
      <c r="AB124" s="309"/>
      <c r="AC124" s="294"/>
      <c r="AD124" s="294"/>
      <c r="AE124" s="294"/>
      <c r="AF124" s="294"/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  <c r="AU124" s="294"/>
    </row>
    <row r="125" ht="19.5" customHeight="1">
      <c r="A125" s="271" t="s">
        <v>213</v>
      </c>
      <c r="B125" s="326">
        <v>28.5</v>
      </c>
      <c r="C125" s="327">
        <v>30.83</v>
      </c>
      <c r="D125" s="327">
        <v>26.84</v>
      </c>
      <c r="E125" s="327">
        <v>29.74</v>
      </c>
      <c r="F125" s="327">
        <v>25.949766</v>
      </c>
      <c r="G125" s="327">
        <v>2.9442387E9</v>
      </c>
      <c r="H125" s="329" t="s">
        <v>213</v>
      </c>
      <c r="I125" s="327">
        <v>0.791563</v>
      </c>
      <c r="J125" s="327">
        <v>0.911563</v>
      </c>
      <c r="K125" s="327">
        <v>0.697188</v>
      </c>
      <c r="L125" s="327">
        <v>0.840313</v>
      </c>
      <c r="M125" s="327">
        <v>0.825715</v>
      </c>
      <c r="N125" s="327">
        <v>2.20434048E10</v>
      </c>
      <c r="O125" s="327"/>
      <c r="P125" s="249">
        <f t="shared" si="113"/>
        <v>180186.7776</v>
      </c>
      <c r="Q125" s="249">
        <v>0.0</v>
      </c>
      <c r="R125" s="249">
        <f t="shared" si="114"/>
        <v>62540.8506</v>
      </c>
      <c r="S125" s="249">
        <v>0.0</v>
      </c>
      <c r="T125" s="328">
        <f>(P125-P113)/P113</f>
        <v>-0.4928107331</v>
      </c>
      <c r="U125" s="265">
        <f t="shared" si="18"/>
        <v>0.7423414422</v>
      </c>
      <c r="V125" s="249"/>
      <c r="W125" s="249"/>
      <c r="X125" s="249">
        <f t="shared" si="19"/>
        <v>242727.6281</v>
      </c>
      <c r="Y125" s="253">
        <f t="shared" si="20"/>
        <v>0.2427276281</v>
      </c>
      <c r="Z125" s="323">
        <f t="shared" si="21"/>
        <v>242727.6281</v>
      </c>
      <c r="AA125" s="253">
        <f t="shared" si="22"/>
        <v>0.2427276281</v>
      </c>
      <c r="AB125" s="309"/>
      <c r="AC125" s="294"/>
      <c r="AD125" s="294"/>
      <c r="AE125" s="294"/>
      <c r="AF125" s="294"/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  <c r="AU125" s="294"/>
    </row>
    <row r="126" ht="19.5" customHeight="1">
      <c r="A126" s="271" t="s">
        <v>214</v>
      </c>
      <c r="B126" s="272">
        <v>29.75</v>
      </c>
      <c r="C126" s="273">
        <v>31.629999</v>
      </c>
      <c r="D126" s="273">
        <v>27.959999</v>
      </c>
      <c r="E126" s="273">
        <v>29.059999</v>
      </c>
      <c r="F126" s="273">
        <v>25.393248</v>
      </c>
      <c r="G126" s="273">
        <v>2.8295426E9</v>
      </c>
      <c r="H126" s="278" t="s">
        <v>214</v>
      </c>
      <c r="I126" s="273">
        <v>0.84625</v>
      </c>
      <c r="J126" s="273">
        <v>0.951563</v>
      </c>
      <c r="K126" s="273">
        <v>0.73875</v>
      </c>
      <c r="L126" s="273">
        <v>0.791563</v>
      </c>
      <c r="M126" s="273">
        <v>0.777812</v>
      </c>
      <c r="N126" s="273">
        <v>1.90438528E10</v>
      </c>
      <c r="O126" s="273"/>
      <c r="P126" s="249">
        <f>((P125+R125)*0.8)*D126/D125</f>
        <v>202285.0742</v>
      </c>
      <c r="Q126" s="249">
        <v>0.0</v>
      </c>
      <c r="R126" s="249">
        <f>((P125+R125)*0.2)-($S$8/12)</f>
        <v>46878.85896</v>
      </c>
      <c r="S126" s="249">
        <v>0.0</v>
      </c>
      <c r="T126" s="277"/>
      <c r="U126" s="265">
        <f t="shared" si="18"/>
        <v>0.8118553582</v>
      </c>
      <c r="V126" s="249"/>
      <c r="W126" s="249"/>
      <c r="X126" s="249">
        <f t="shared" si="19"/>
        <v>249163.9332</v>
      </c>
      <c r="Y126" s="253">
        <f t="shared" si="20"/>
        <v>0.2491639332</v>
      </c>
      <c r="Z126" s="323">
        <f t="shared" si="21"/>
        <v>249163.9332</v>
      </c>
      <c r="AA126" s="253">
        <f t="shared" si="22"/>
        <v>0.2491639332</v>
      </c>
      <c r="AB126" s="309"/>
      <c r="AC126" s="294"/>
      <c r="AD126" s="294"/>
      <c r="AE126" s="294"/>
      <c r="AF126" s="294"/>
      <c r="AG126" s="294"/>
      <c r="AH126" s="294"/>
      <c r="AI126" s="294"/>
      <c r="AJ126" s="294"/>
      <c r="AK126" s="294"/>
      <c r="AL126" s="294"/>
      <c r="AM126" s="294"/>
      <c r="AN126" s="294"/>
      <c r="AO126" s="294"/>
      <c r="AP126" s="294"/>
      <c r="AQ126" s="294"/>
      <c r="AR126" s="294"/>
      <c r="AS126" s="294"/>
      <c r="AT126" s="294"/>
      <c r="AU126" s="294"/>
    </row>
    <row r="127" ht="19.5" customHeight="1">
      <c r="A127" s="271" t="s">
        <v>215</v>
      </c>
      <c r="B127" s="272">
        <v>28.780001</v>
      </c>
      <c r="C127" s="273">
        <v>31.68</v>
      </c>
      <c r="D127" s="273">
        <v>27.389999</v>
      </c>
      <c r="E127" s="273">
        <v>27.530001</v>
      </c>
      <c r="F127" s="273">
        <v>24.056301</v>
      </c>
      <c r="G127" s="273">
        <v>3.3240742E9</v>
      </c>
      <c r="H127" s="278" t="s">
        <v>215</v>
      </c>
      <c r="I127" s="273">
        <v>0.776875</v>
      </c>
      <c r="J127" s="273">
        <v>0.940938</v>
      </c>
      <c r="K127" s="273">
        <v>0.6975</v>
      </c>
      <c r="L127" s="273">
        <v>0.70375</v>
      </c>
      <c r="M127" s="273">
        <v>0.691525</v>
      </c>
      <c r="N127" s="273">
        <v>2.3277392E10</v>
      </c>
      <c r="O127" s="273"/>
      <c r="P127" s="249">
        <f t="shared" ref="P127:P137" si="115">P126*D127/D126</f>
        <v>198161.2367</v>
      </c>
      <c r="Q127" s="249">
        <v>0.0</v>
      </c>
      <c r="R127" s="249">
        <f t="shared" ref="R127:R137" si="116">R126-($S$8/12)</f>
        <v>45212.1923</v>
      </c>
      <c r="S127" s="249">
        <v>0.0</v>
      </c>
      <c r="T127" s="277"/>
      <c r="U127" s="265">
        <f t="shared" si="18"/>
        <v>0.8142270811</v>
      </c>
      <c r="V127" s="249"/>
      <c r="W127" s="249"/>
      <c r="X127" s="249">
        <f t="shared" si="19"/>
        <v>243373.429</v>
      </c>
      <c r="Y127" s="253">
        <f t="shared" si="20"/>
        <v>0.243373429</v>
      </c>
      <c r="Z127" s="323">
        <f t="shared" si="21"/>
        <v>243373.429</v>
      </c>
      <c r="AA127" s="253">
        <f t="shared" si="22"/>
        <v>0.243373429</v>
      </c>
      <c r="AB127" s="309"/>
      <c r="AC127" s="294"/>
      <c r="AD127" s="294"/>
      <c r="AE127" s="294"/>
      <c r="AF127" s="294"/>
      <c r="AG127" s="294"/>
      <c r="AH127" s="294"/>
      <c r="AI127" s="294"/>
      <c r="AJ127" s="294"/>
      <c r="AK127" s="294"/>
      <c r="AL127" s="294"/>
      <c r="AM127" s="294"/>
      <c r="AN127" s="294"/>
      <c r="AO127" s="294"/>
      <c r="AP127" s="294"/>
      <c r="AQ127" s="294"/>
      <c r="AR127" s="294"/>
      <c r="AS127" s="294"/>
      <c r="AT127" s="294"/>
      <c r="AU127" s="294"/>
    </row>
    <row r="128" ht="22.5" customHeight="1">
      <c r="A128" s="330" t="s">
        <v>216</v>
      </c>
      <c r="B128" s="331">
        <v>27.120001</v>
      </c>
      <c r="C128" s="332">
        <v>31.459999</v>
      </c>
      <c r="D128" s="332">
        <v>25.629999</v>
      </c>
      <c r="E128" s="332">
        <v>30.32</v>
      </c>
      <c r="F128" s="332">
        <v>26.494261</v>
      </c>
      <c r="G128" s="332">
        <v>3.8051238E9</v>
      </c>
      <c r="H128" s="333" t="s">
        <v>216</v>
      </c>
      <c r="I128" s="332">
        <v>0.683438</v>
      </c>
      <c r="J128" s="332">
        <v>0.90625</v>
      </c>
      <c r="K128" s="332">
        <v>0.608125</v>
      </c>
      <c r="L128" s="332">
        <v>0.844063</v>
      </c>
      <c r="M128" s="332">
        <v>0.8294</v>
      </c>
      <c r="N128" s="332">
        <v>2.59328192E10</v>
      </c>
      <c r="O128" s="332"/>
      <c r="P128" s="249">
        <f t="shared" si="115"/>
        <v>185427.9841</v>
      </c>
      <c r="Q128" s="249">
        <v>0.0</v>
      </c>
      <c r="R128" s="249">
        <f t="shared" si="116"/>
        <v>43545.52563</v>
      </c>
      <c r="S128" s="249">
        <v>0.0</v>
      </c>
      <c r="T128" s="334"/>
      <c r="U128" s="265">
        <f t="shared" si="18"/>
        <v>0.8098228669</v>
      </c>
      <c r="V128" s="339"/>
      <c r="W128" s="339"/>
      <c r="X128" s="339">
        <f t="shared" si="19"/>
        <v>228973.5097</v>
      </c>
      <c r="Y128" s="340">
        <f t="shared" si="20"/>
        <v>0.2289735097</v>
      </c>
      <c r="Z128" s="341">
        <f t="shared" si="21"/>
        <v>228973.5097</v>
      </c>
      <c r="AA128" s="340">
        <f t="shared" si="22"/>
        <v>0.2289735097</v>
      </c>
      <c r="AB128" s="337"/>
      <c r="AC128" s="338"/>
      <c r="AD128" s="338"/>
      <c r="AE128" s="338"/>
      <c r="AF128" s="338"/>
      <c r="AG128" s="338"/>
      <c r="AH128" s="338"/>
      <c r="AI128" s="338"/>
      <c r="AJ128" s="338"/>
      <c r="AK128" s="338"/>
      <c r="AL128" s="338"/>
      <c r="AM128" s="338"/>
      <c r="AN128" s="338"/>
      <c r="AO128" s="338"/>
      <c r="AP128" s="338"/>
      <c r="AQ128" s="338"/>
      <c r="AR128" s="338"/>
      <c r="AS128" s="338"/>
      <c r="AT128" s="338"/>
      <c r="AU128" s="338"/>
    </row>
    <row r="129" ht="19.5" customHeight="1">
      <c r="A129" s="271" t="s">
        <v>217</v>
      </c>
      <c r="B129" s="272">
        <v>29.940001</v>
      </c>
      <c r="C129" s="273">
        <v>34.900002</v>
      </c>
      <c r="D129" s="273">
        <v>29.790001</v>
      </c>
      <c r="E129" s="273">
        <v>34.279999</v>
      </c>
      <c r="F129" s="273">
        <v>30.00412</v>
      </c>
      <c r="G129" s="273">
        <v>2.9916321E9</v>
      </c>
      <c r="H129" s="278" t="s">
        <v>217</v>
      </c>
      <c r="I129" s="273">
        <v>0.820313</v>
      </c>
      <c r="J129" s="273">
        <v>1.105313</v>
      </c>
      <c r="K129" s="273">
        <v>0.8125</v>
      </c>
      <c r="L129" s="273">
        <v>1.06625</v>
      </c>
      <c r="M129" s="273">
        <v>1.047727</v>
      </c>
      <c r="N129" s="273">
        <v>1.79410016E10</v>
      </c>
      <c r="O129" s="273"/>
      <c r="P129" s="249">
        <f t="shared" si="115"/>
        <v>215524.7775</v>
      </c>
      <c r="Q129" s="249">
        <v>0.0</v>
      </c>
      <c r="R129" s="249">
        <f t="shared" si="116"/>
        <v>41878.85896</v>
      </c>
      <c r="S129" s="249">
        <v>0.0</v>
      </c>
      <c r="T129" s="277"/>
      <c r="U129" s="265">
        <f t="shared" si="18"/>
        <v>0.8373027688</v>
      </c>
      <c r="V129" s="249"/>
      <c r="W129" s="249"/>
      <c r="X129" s="249">
        <f t="shared" si="19"/>
        <v>257403.6365</v>
      </c>
      <c r="Y129" s="253">
        <f t="shared" si="20"/>
        <v>0.2574036365</v>
      </c>
      <c r="Z129" s="323">
        <f t="shared" si="21"/>
        <v>257403.6365</v>
      </c>
      <c r="AA129" s="253">
        <f t="shared" si="22"/>
        <v>0.2574036365</v>
      </c>
      <c r="AB129" s="309"/>
      <c r="AC129" s="294"/>
      <c r="AD129" s="294"/>
      <c r="AE129" s="294"/>
      <c r="AF129" s="294"/>
      <c r="AG129" s="294"/>
      <c r="AH129" s="294"/>
      <c r="AI129" s="294"/>
      <c r="AJ129" s="294"/>
      <c r="AK129" s="294"/>
      <c r="AL129" s="294"/>
      <c r="AM129" s="294"/>
      <c r="AN129" s="294"/>
      <c r="AO129" s="294"/>
      <c r="AP129" s="294"/>
      <c r="AQ129" s="294"/>
      <c r="AR129" s="294"/>
      <c r="AS129" s="294"/>
      <c r="AT129" s="294"/>
      <c r="AU129" s="294"/>
    </row>
    <row r="130" ht="19.5" customHeight="1">
      <c r="A130" s="271" t="s">
        <v>218</v>
      </c>
      <c r="B130" s="272">
        <v>34.27</v>
      </c>
      <c r="C130" s="273">
        <v>35.5</v>
      </c>
      <c r="D130" s="273">
        <v>32.959999</v>
      </c>
      <c r="E130" s="273">
        <v>35.380001</v>
      </c>
      <c r="F130" s="273">
        <v>30.966921</v>
      </c>
      <c r="G130" s="273">
        <v>2.7340762E9</v>
      </c>
      <c r="H130" s="278" t="s">
        <v>218</v>
      </c>
      <c r="I130" s="273">
        <v>1.0675</v>
      </c>
      <c r="J130" s="273">
        <v>1.132813</v>
      </c>
      <c r="K130" s="273">
        <v>0.985</v>
      </c>
      <c r="L130" s="273">
        <v>1.128125</v>
      </c>
      <c r="M130" s="273">
        <v>1.108527</v>
      </c>
      <c r="N130" s="273">
        <v>1.26884736E10</v>
      </c>
      <c r="O130" s="273"/>
      <c r="P130" s="249">
        <f t="shared" si="115"/>
        <v>238459.0874</v>
      </c>
      <c r="Q130" s="249">
        <v>0.0</v>
      </c>
      <c r="R130" s="249">
        <f t="shared" si="116"/>
        <v>40212.1923</v>
      </c>
      <c r="S130" s="249">
        <v>0.0</v>
      </c>
      <c r="T130" s="277"/>
      <c r="U130" s="265">
        <f t="shared" si="18"/>
        <v>0.8557002632</v>
      </c>
      <c r="V130" s="249"/>
      <c r="W130" s="249"/>
      <c r="X130" s="249">
        <f t="shared" si="19"/>
        <v>278671.2797</v>
      </c>
      <c r="Y130" s="253">
        <f t="shared" si="20"/>
        <v>0.2786712797</v>
      </c>
      <c r="Z130" s="323">
        <f t="shared" si="21"/>
        <v>278671.2797</v>
      </c>
      <c r="AA130" s="253">
        <f t="shared" si="22"/>
        <v>0.2786712797</v>
      </c>
      <c r="AB130" s="309"/>
      <c r="AC130" s="294"/>
      <c r="AD130" s="294"/>
      <c r="AE130" s="294"/>
      <c r="AF130" s="294"/>
      <c r="AG130" s="294"/>
      <c r="AH130" s="294"/>
      <c r="AI130" s="294"/>
      <c r="AJ130" s="294"/>
      <c r="AK130" s="294"/>
      <c r="AL130" s="294"/>
      <c r="AM130" s="294"/>
      <c r="AN130" s="294"/>
      <c r="AO130" s="294"/>
      <c r="AP130" s="294"/>
      <c r="AQ130" s="294"/>
      <c r="AR130" s="294"/>
      <c r="AS130" s="294"/>
      <c r="AT130" s="294"/>
      <c r="AU130" s="294"/>
    </row>
    <row r="131" ht="19.5" customHeight="1">
      <c r="A131" s="271" t="s">
        <v>219</v>
      </c>
      <c r="B131" s="272">
        <v>35.759998</v>
      </c>
      <c r="C131" s="273">
        <v>37.23</v>
      </c>
      <c r="D131" s="273">
        <v>34.77</v>
      </c>
      <c r="E131" s="273">
        <v>36.380001</v>
      </c>
      <c r="F131" s="273">
        <v>31.842188</v>
      </c>
      <c r="G131" s="273">
        <v>2.511948E9</v>
      </c>
      <c r="H131" s="278" t="s">
        <v>219</v>
      </c>
      <c r="I131" s="273">
        <v>1.1525</v>
      </c>
      <c r="J131" s="273">
        <v>1.249375</v>
      </c>
      <c r="K131" s="273">
        <v>1.09</v>
      </c>
      <c r="L131" s="273">
        <v>1.190625</v>
      </c>
      <c r="M131" s="273">
        <v>1.169942</v>
      </c>
      <c r="N131" s="273">
        <v>1.22738016E10</v>
      </c>
      <c r="O131" s="273"/>
      <c r="P131" s="249">
        <f t="shared" si="115"/>
        <v>251554.0874</v>
      </c>
      <c r="Q131" s="249">
        <v>0.0</v>
      </c>
      <c r="R131" s="249">
        <f t="shared" si="116"/>
        <v>38545.52563</v>
      </c>
      <c r="S131" s="249">
        <v>0.0</v>
      </c>
      <c r="T131" s="277"/>
      <c r="U131" s="265">
        <f t="shared" si="18"/>
        <v>0.8671300343</v>
      </c>
      <c r="V131" s="249"/>
      <c r="W131" s="249"/>
      <c r="X131" s="249">
        <f t="shared" si="19"/>
        <v>290099.613</v>
      </c>
      <c r="Y131" s="253">
        <f t="shared" si="20"/>
        <v>0.290099613</v>
      </c>
      <c r="Z131" s="323">
        <f t="shared" si="21"/>
        <v>290099.613</v>
      </c>
      <c r="AA131" s="253">
        <f t="shared" si="22"/>
        <v>0.290099613</v>
      </c>
      <c r="AB131" s="309"/>
      <c r="AC131" s="294"/>
      <c r="AD131" s="294"/>
      <c r="AE131" s="294"/>
      <c r="AF131" s="294"/>
      <c r="AG131" s="294"/>
      <c r="AH131" s="294"/>
      <c r="AI131" s="294"/>
      <c r="AJ131" s="294"/>
      <c r="AK131" s="294"/>
      <c r="AL131" s="294"/>
      <c r="AM131" s="294"/>
      <c r="AN131" s="294"/>
      <c r="AO131" s="294"/>
      <c r="AP131" s="294"/>
      <c r="AQ131" s="294"/>
      <c r="AR131" s="294"/>
      <c r="AS131" s="294"/>
      <c r="AT131" s="294"/>
      <c r="AU131" s="294"/>
    </row>
    <row r="132" ht="19.5" customHeight="1">
      <c r="A132" s="271" t="s">
        <v>220</v>
      </c>
      <c r="B132" s="272">
        <v>36.560001</v>
      </c>
      <c r="C132" s="273">
        <v>40.18</v>
      </c>
      <c r="D132" s="273">
        <v>34.299999</v>
      </c>
      <c r="E132" s="273">
        <v>39.450001</v>
      </c>
      <c r="F132" s="273">
        <v>34.571716</v>
      </c>
      <c r="G132" s="273">
        <v>2.5756078E9</v>
      </c>
      <c r="H132" s="278" t="s">
        <v>220</v>
      </c>
      <c r="I132" s="273">
        <v>1.201875</v>
      </c>
      <c r="J132" s="273">
        <v>1.446875</v>
      </c>
      <c r="K132" s="273">
        <v>1.05875</v>
      </c>
      <c r="L132" s="273">
        <v>1.393125</v>
      </c>
      <c r="M132" s="273">
        <v>1.368924</v>
      </c>
      <c r="N132" s="273">
        <v>9.5885504E9</v>
      </c>
      <c r="O132" s="273"/>
      <c r="P132" s="249">
        <f t="shared" si="115"/>
        <v>248153.7229</v>
      </c>
      <c r="Q132" s="249">
        <v>0.0</v>
      </c>
      <c r="R132" s="249">
        <f t="shared" si="116"/>
        <v>36878.85896</v>
      </c>
      <c r="S132" s="249">
        <v>0.0</v>
      </c>
      <c r="T132" s="277"/>
      <c r="U132" s="265">
        <f t="shared" si="18"/>
        <v>0.8706152864</v>
      </c>
      <c r="V132" s="249"/>
      <c r="W132" s="249"/>
      <c r="X132" s="249">
        <f t="shared" si="19"/>
        <v>285032.5818</v>
      </c>
      <c r="Y132" s="253">
        <f t="shared" si="20"/>
        <v>0.2850325818</v>
      </c>
      <c r="Z132" s="323">
        <f t="shared" si="21"/>
        <v>285032.5818</v>
      </c>
      <c r="AA132" s="253">
        <f t="shared" si="22"/>
        <v>0.2850325818</v>
      </c>
      <c r="AB132" s="309"/>
      <c r="AC132" s="294"/>
      <c r="AD132" s="294"/>
      <c r="AE132" s="294"/>
      <c r="AF132" s="294"/>
      <c r="AG132" s="294"/>
      <c r="AH132" s="294"/>
      <c r="AI132" s="294"/>
      <c r="AJ132" s="294"/>
      <c r="AK132" s="294"/>
      <c r="AL132" s="294"/>
      <c r="AM132" s="294"/>
      <c r="AN132" s="294"/>
      <c r="AO132" s="294"/>
      <c r="AP132" s="294"/>
      <c r="AQ132" s="294"/>
      <c r="AR132" s="294"/>
      <c r="AS132" s="294"/>
      <c r="AT132" s="294"/>
      <c r="AU132" s="294"/>
    </row>
    <row r="133" ht="19.5" customHeight="1">
      <c r="A133" s="271" t="s">
        <v>221</v>
      </c>
      <c r="B133" s="272">
        <v>39.869999</v>
      </c>
      <c r="C133" s="273">
        <v>41.080002</v>
      </c>
      <c r="D133" s="273">
        <v>38.459999</v>
      </c>
      <c r="E133" s="273">
        <v>40.029999</v>
      </c>
      <c r="F133" s="273">
        <v>35.079987</v>
      </c>
      <c r="G133" s="273">
        <v>2.2481495E9</v>
      </c>
      <c r="H133" s="278" t="s">
        <v>221</v>
      </c>
      <c r="I133" s="273">
        <v>1.425938</v>
      </c>
      <c r="J133" s="273">
        <v>1.5075</v>
      </c>
      <c r="K133" s="273">
        <v>1.322813</v>
      </c>
      <c r="L133" s="273">
        <v>1.430313</v>
      </c>
      <c r="M133" s="273">
        <v>1.405466</v>
      </c>
      <c r="N133" s="273">
        <v>7.6431936E9</v>
      </c>
      <c r="O133" s="273"/>
      <c r="P133" s="249">
        <f t="shared" si="115"/>
        <v>278250.5018</v>
      </c>
      <c r="Q133" s="249">
        <v>0.0</v>
      </c>
      <c r="R133" s="249">
        <f t="shared" si="116"/>
        <v>35212.1923</v>
      </c>
      <c r="S133" s="249">
        <v>0.0</v>
      </c>
      <c r="T133" s="277"/>
      <c r="U133" s="265">
        <f t="shared" si="18"/>
        <v>0.8876670399</v>
      </c>
      <c r="V133" s="249"/>
      <c r="W133" s="249"/>
      <c r="X133" s="249">
        <f t="shared" si="19"/>
        <v>313462.6941</v>
      </c>
      <c r="Y133" s="253">
        <f t="shared" si="20"/>
        <v>0.3134626941</v>
      </c>
      <c r="Z133" s="323">
        <f t="shared" si="21"/>
        <v>313462.6941</v>
      </c>
      <c r="AA133" s="253">
        <f t="shared" si="22"/>
        <v>0.3134626941</v>
      </c>
      <c r="AB133" s="309"/>
      <c r="AC133" s="294"/>
      <c r="AD133" s="294"/>
      <c r="AE133" s="294"/>
      <c r="AF133" s="294"/>
      <c r="AG133" s="294"/>
      <c r="AH133" s="294"/>
      <c r="AI133" s="294"/>
      <c r="AJ133" s="294"/>
      <c r="AK133" s="294"/>
      <c r="AL133" s="294"/>
      <c r="AM133" s="294"/>
      <c r="AN133" s="294"/>
      <c r="AO133" s="294"/>
      <c r="AP133" s="294"/>
      <c r="AQ133" s="294"/>
      <c r="AR133" s="294"/>
      <c r="AS133" s="294"/>
      <c r="AT133" s="294"/>
      <c r="AU133" s="294"/>
    </row>
    <row r="134" ht="19.5" customHeight="1">
      <c r="A134" s="271" t="s">
        <v>222</v>
      </c>
      <c r="B134" s="272">
        <v>39.889999</v>
      </c>
      <c r="C134" s="273">
        <v>43.169998</v>
      </c>
      <c r="D134" s="273">
        <v>39.02</v>
      </c>
      <c r="E134" s="273">
        <v>42.25</v>
      </c>
      <c r="F134" s="273">
        <v>37.025475</v>
      </c>
      <c r="G134" s="273">
        <v>2.1147749E9</v>
      </c>
      <c r="H134" s="278" t="s">
        <v>222</v>
      </c>
      <c r="I134" s="273">
        <v>1.420313</v>
      </c>
      <c r="J134" s="273">
        <v>1.664688</v>
      </c>
      <c r="K134" s="273">
        <v>1.36</v>
      </c>
      <c r="L134" s="273">
        <v>1.592813</v>
      </c>
      <c r="M134" s="273">
        <v>1.565143</v>
      </c>
      <c r="N134" s="273">
        <v>6.6059104E9</v>
      </c>
      <c r="O134" s="273"/>
      <c r="P134" s="249">
        <f t="shared" si="115"/>
        <v>282301.9985</v>
      </c>
      <c r="Q134" s="249">
        <v>0.0</v>
      </c>
      <c r="R134" s="249">
        <f t="shared" si="116"/>
        <v>33545.52563</v>
      </c>
      <c r="S134" s="249">
        <v>0.0</v>
      </c>
      <c r="T134" s="277"/>
      <c r="U134" s="265">
        <f t="shared" si="18"/>
        <v>0.893792026</v>
      </c>
      <c r="V134" s="249"/>
      <c r="W134" s="249"/>
      <c r="X134" s="249">
        <f t="shared" si="19"/>
        <v>315847.5241</v>
      </c>
      <c r="Y134" s="253">
        <f t="shared" si="20"/>
        <v>0.3158475241</v>
      </c>
      <c r="Z134" s="323">
        <f t="shared" si="21"/>
        <v>315847.5241</v>
      </c>
      <c r="AA134" s="253">
        <f t="shared" si="22"/>
        <v>0.3158475241</v>
      </c>
      <c r="AB134" s="309"/>
      <c r="AC134" s="294"/>
      <c r="AD134" s="294"/>
      <c r="AE134" s="294"/>
      <c r="AF134" s="294"/>
      <c r="AG134" s="294"/>
      <c r="AH134" s="294"/>
      <c r="AI134" s="294"/>
      <c r="AJ134" s="294"/>
      <c r="AK134" s="294"/>
      <c r="AL134" s="294"/>
      <c r="AM134" s="294"/>
      <c r="AN134" s="294"/>
      <c r="AO134" s="294"/>
      <c r="AP134" s="294"/>
      <c r="AQ134" s="294"/>
      <c r="AR134" s="294"/>
      <c r="AS134" s="294"/>
      <c r="AT134" s="294"/>
      <c r="AU134" s="294"/>
    </row>
    <row r="135" ht="19.5" customHeight="1">
      <c r="A135" s="271" t="s">
        <v>223</v>
      </c>
      <c r="B135" s="272">
        <v>42.099998</v>
      </c>
      <c r="C135" s="273">
        <v>43.82</v>
      </c>
      <c r="D135" s="273">
        <v>40.720001</v>
      </c>
      <c r="E135" s="273">
        <v>40.959999</v>
      </c>
      <c r="F135" s="273">
        <v>35.929726</v>
      </c>
      <c r="G135" s="273">
        <v>2.2910659E9</v>
      </c>
      <c r="H135" s="278" t="s">
        <v>223</v>
      </c>
      <c r="I135" s="273">
        <v>1.582188</v>
      </c>
      <c r="J135" s="273">
        <v>1.70875</v>
      </c>
      <c r="K135" s="273">
        <v>1.478438</v>
      </c>
      <c r="L135" s="273">
        <v>1.490625</v>
      </c>
      <c r="M135" s="273">
        <v>1.46473</v>
      </c>
      <c r="N135" s="273">
        <v>7.4376E9</v>
      </c>
      <c r="O135" s="273"/>
      <c r="P135" s="249">
        <f t="shared" si="115"/>
        <v>294601.1702</v>
      </c>
      <c r="Q135" s="249">
        <v>0.0</v>
      </c>
      <c r="R135" s="249">
        <f t="shared" si="116"/>
        <v>31878.85896</v>
      </c>
      <c r="S135" s="249">
        <v>0.0</v>
      </c>
      <c r="T135" s="277"/>
      <c r="U135" s="265">
        <f t="shared" si="18"/>
        <v>0.9023558683</v>
      </c>
      <c r="V135" s="249"/>
      <c r="W135" s="249"/>
      <c r="X135" s="249">
        <f t="shared" si="19"/>
        <v>326480.0292</v>
      </c>
      <c r="Y135" s="253">
        <f t="shared" si="20"/>
        <v>0.3264800292</v>
      </c>
      <c r="Z135" s="323">
        <f t="shared" si="21"/>
        <v>326480.0292</v>
      </c>
      <c r="AA135" s="253">
        <f t="shared" si="22"/>
        <v>0.3264800292</v>
      </c>
      <c r="AB135" s="309"/>
      <c r="AC135" s="294"/>
      <c r="AD135" s="294"/>
      <c r="AE135" s="294"/>
      <c r="AF135" s="294"/>
      <c r="AG135" s="294"/>
      <c r="AH135" s="294"/>
      <c r="AI135" s="294"/>
      <c r="AJ135" s="294"/>
      <c r="AK135" s="294"/>
      <c r="AL135" s="294"/>
      <c r="AM135" s="294"/>
      <c r="AN135" s="294"/>
      <c r="AO135" s="294"/>
      <c r="AP135" s="294"/>
      <c r="AQ135" s="294"/>
      <c r="AR135" s="294"/>
      <c r="AS135" s="294"/>
      <c r="AT135" s="294"/>
      <c r="AU135" s="294"/>
    </row>
    <row r="136" ht="19.5" customHeight="1">
      <c r="A136" s="271" t="s">
        <v>224</v>
      </c>
      <c r="B136" s="272">
        <v>41.0</v>
      </c>
      <c r="C136" s="273">
        <v>44.650002</v>
      </c>
      <c r="D136" s="273">
        <v>40.639999</v>
      </c>
      <c r="E136" s="273">
        <v>43.560001</v>
      </c>
      <c r="F136" s="273">
        <v>38.210426</v>
      </c>
      <c r="G136" s="273">
        <v>1.8079224E9</v>
      </c>
      <c r="H136" s="278" t="s">
        <v>224</v>
      </c>
      <c r="I136" s="273">
        <v>1.494063</v>
      </c>
      <c r="J136" s="273">
        <v>1.76875</v>
      </c>
      <c r="K136" s="273">
        <v>1.467813</v>
      </c>
      <c r="L136" s="273">
        <v>1.67875</v>
      </c>
      <c r="M136" s="273">
        <v>1.649587</v>
      </c>
      <c r="N136" s="273">
        <v>5.7410208E9</v>
      </c>
      <c r="O136" s="273"/>
      <c r="P136" s="249">
        <f t="shared" si="115"/>
        <v>294022.3715</v>
      </c>
      <c r="Q136" s="249">
        <v>0.0</v>
      </c>
      <c r="R136" s="249">
        <f t="shared" si="116"/>
        <v>30212.1923</v>
      </c>
      <c r="S136" s="249">
        <v>0.0</v>
      </c>
      <c r="T136" s="277"/>
      <c r="U136" s="265">
        <f t="shared" si="18"/>
        <v>0.9068199518</v>
      </c>
      <c r="V136" s="249"/>
      <c r="W136" s="249"/>
      <c r="X136" s="249">
        <f t="shared" si="19"/>
        <v>324234.5638</v>
      </c>
      <c r="Y136" s="253">
        <f t="shared" si="20"/>
        <v>0.3242345638</v>
      </c>
      <c r="Z136" s="323">
        <f t="shared" si="21"/>
        <v>324234.5638</v>
      </c>
      <c r="AA136" s="253">
        <f t="shared" si="22"/>
        <v>0.3242345638</v>
      </c>
      <c r="AB136" s="309"/>
      <c r="AC136" s="294"/>
      <c r="AD136" s="294"/>
      <c r="AE136" s="294"/>
      <c r="AF136" s="294"/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  <c r="AU136" s="294"/>
    </row>
    <row r="137" ht="19.5" customHeight="1">
      <c r="A137" s="271" t="s">
        <v>225</v>
      </c>
      <c r="B137" s="326">
        <v>43.889999</v>
      </c>
      <c r="C137" s="327">
        <v>46.299999</v>
      </c>
      <c r="D137" s="327">
        <v>43.32</v>
      </c>
      <c r="E137" s="327">
        <v>45.75</v>
      </c>
      <c r="F137" s="327">
        <v>40.13147</v>
      </c>
      <c r="G137" s="327">
        <v>1.5240367E9</v>
      </c>
      <c r="H137" s="329" t="s">
        <v>225</v>
      </c>
      <c r="I137" s="327">
        <v>1.705313</v>
      </c>
      <c r="J137" s="327">
        <v>1.900625</v>
      </c>
      <c r="K137" s="327">
        <v>1.657813</v>
      </c>
      <c r="L137" s="327">
        <v>1.85875</v>
      </c>
      <c r="M137" s="327">
        <v>1.82646</v>
      </c>
      <c r="N137" s="327">
        <v>4.1595232E9</v>
      </c>
      <c r="O137" s="327"/>
      <c r="P137" s="249">
        <f t="shared" si="115"/>
        <v>313411.6498</v>
      </c>
      <c r="Q137" s="249">
        <v>0.0</v>
      </c>
      <c r="R137" s="249">
        <f t="shared" si="116"/>
        <v>28545.52563</v>
      </c>
      <c r="S137" s="249">
        <v>0.0</v>
      </c>
      <c r="T137" s="328">
        <f>(P137-P125)/P125</f>
        <v>0.7393709687</v>
      </c>
      <c r="U137" s="265">
        <f t="shared" si="18"/>
        <v>0.916523098</v>
      </c>
      <c r="V137" s="249"/>
      <c r="W137" s="249"/>
      <c r="X137" s="249">
        <f t="shared" si="19"/>
        <v>341957.1754</v>
      </c>
      <c r="Y137" s="253">
        <f t="shared" si="20"/>
        <v>0.3419571754</v>
      </c>
      <c r="Z137" s="323">
        <f t="shared" si="21"/>
        <v>341957.1754</v>
      </c>
      <c r="AA137" s="253">
        <f t="shared" si="22"/>
        <v>0.3419571754</v>
      </c>
      <c r="AB137" s="309"/>
      <c r="AC137" s="294"/>
      <c r="AD137" s="294"/>
      <c r="AE137" s="294"/>
      <c r="AF137" s="294"/>
      <c r="AG137" s="294"/>
      <c r="AH137" s="294"/>
      <c r="AI137" s="294"/>
      <c r="AJ137" s="294"/>
      <c r="AK137" s="294"/>
      <c r="AL137" s="294"/>
      <c r="AM137" s="294"/>
      <c r="AN137" s="294"/>
      <c r="AO137" s="294"/>
      <c r="AP137" s="294"/>
      <c r="AQ137" s="294"/>
      <c r="AR137" s="294"/>
      <c r="AS137" s="294"/>
      <c r="AT137" s="294"/>
      <c r="AU137" s="294"/>
    </row>
    <row r="138" ht="19.5" customHeight="1">
      <c r="A138" s="271" t="s">
        <v>226</v>
      </c>
      <c r="B138" s="272">
        <v>46.330002</v>
      </c>
      <c r="C138" s="273">
        <v>46.639999</v>
      </c>
      <c r="D138" s="273">
        <v>42.630001</v>
      </c>
      <c r="E138" s="273">
        <v>42.790001</v>
      </c>
      <c r="F138" s="273">
        <v>37.597622</v>
      </c>
      <c r="G138" s="273">
        <v>2.3821525E9</v>
      </c>
      <c r="H138" s="278" t="s">
        <v>226</v>
      </c>
      <c r="I138" s="273">
        <v>1.900938</v>
      </c>
      <c r="J138" s="273">
        <v>1.928125</v>
      </c>
      <c r="K138" s="273">
        <v>1.604375</v>
      </c>
      <c r="L138" s="273">
        <v>1.616875</v>
      </c>
      <c r="M138" s="273">
        <v>1.588787</v>
      </c>
      <c r="N138" s="273">
        <v>5.4047488E9</v>
      </c>
      <c r="O138" s="273"/>
      <c r="P138" s="249">
        <f>((P137+R137)*0.8)*D138/D137</f>
        <v>269208.3976</v>
      </c>
      <c r="Q138" s="249">
        <v>0.0</v>
      </c>
      <c r="R138" s="249">
        <f>((P137+R137)*0.2)-($S$8/12)</f>
        <v>66724.76842</v>
      </c>
      <c r="S138" s="249">
        <v>0.0</v>
      </c>
      <c r="T138" s="277"/>
      <c r="U138" s="265">
        <f t="shared" si="18"/>
        <v>0.8013748711</v>
      </c>
      <c r="V138" s="249"/>
      <c r="W138" s="249"/>
      <c r="X138" s="249">
        <f t="shared" si="19"/>
        <v>335933.166</v>
      </c>
      <c r="Y138" s="253">
        <f t="shared" si="20"/>
        <v>0.335933166</v>
      </c>
      <c r="Z138" s="323">
        <f t="shared" si="21"/>
        <v>335933.166</v>
      </c>
      <c r="AA138" s="253">
        <f t="shared" si="22"/>
        <v>0.335933166</v>
      </c>
      <c r="AB138" s="309"/>
      <c r="AC138" s="294"/>
      <c r="AD138" s="294"/>
      <c r="AE138" s="294"/>
      <c r="AF138" s="294"/>
      <c r="AG138" s="294"/>
      <c r="AH138" s="294"/>
      <c r="AI138" s="294"/>
      <c r="AJ138" s="294"/>
      <c r="AK138" s="294"/>
      <c r="AL138" s="294"/>
      <c r="AM138" s="294"/>
      <c r="AN138" s="294"/>
      <c r="AO138" s="294"/>
      <c r="AP138" s="294"/>
      <c r="AQ138" s="294"/>
      <c r="AR138" s="294"/>
      <c r="AS138" s="294"/>
      <c r="AT138" s="294"/>
      <c r="AU138" s="294"/>
    </row>
    <row r="139" ht="19.5" customHeight="1">
      <c r="A139" s="271" t="s">
        <v>227</v>
      </c>
      <c r="B139" s="272">
        <v>42.900002</v>
      </c>
      <c r="C139" s="273">
        <v>45.049999</v>
      </c>
      <c r="D139" s="273">
        <v>42.119999</v>
      </c>
      <c r="E139" s="273">
        <v>44.759998</v>
      </c>
      <c r="F139" s="273">
        <v>39.328568</v>
      </c>
      <c r="G139" s="273">
        <v>1.9321764E9</v>
      </c>
      <c r="H139" s="278" t="s">
        <v>227</v>
      </c>
      <c r="I139" s="273">
        <v>1.625625</v>
      </c>
      <c r="J139" s="273">
        <v>1.7875</v>
      </c>
      <c r="K139" s="273">
        <v>1.564063</v>
      </c>
      <c r="L139" s="273">
        <v>1.765</v>
      </c>
      <c r="M139" s="273">
        <v>1.734339</v>
      </c>
      <c r="N139" s="273">
        <v>5.1140704E9</v>
      </c>
      <c r="O139" s="273"/>
      <c r="P139" s="249">
        <f t="shared" ref="P139:P149" si="117">P138*D139/D138</f>
        <v>265987.7357</v>
      </c>
      <c r="Q139" s="249">
        <v>0.0</v>
      </c>
      <c r="R139" s="249">
        <f t="shared" ref="R139:R149" si="118">R138-($S$8/12)</f>
        <v>65058.10176</v>
      </c>
      <c r="S139" s="249">
        <v>0.0</v>
      </c>
      <c r="T139" s="277"/>
      <c r="U139" s="265">
        <f t="shared" si="18"/>
        <v>0.8034770585</v>
      </c>
      <c r="V139" s="249"/>
      <c r="W139" s="249"/>
      <c r="X139" s="249">
        <f t="shared" si="19"/>
        <v>331045.8374</v>
      </c>
      <c r="Y139" s="253">
        <f t="shared" si="20"/>
        <v>0.3310458374</v>
      </c>
      <c r="Z139" s="323">
        <f t="shared" si="21"/>
        <v>331045.8374</v>
      </c>
      <c r="AA139" s="253">
        <f t="shared" si="22"/>
        <v>0.3310458374</v>
      </c>
      <c r="AB139" s="309"/>
      <c r="AC139" s="294"/>
      <c r="AD139" s="294"/>
      <c r="AE139" s="294"/>
      <c r="AF139" s="294"/>
      <c r="AG139" s="294"/>
      <c r="AH139" s="294"/>
      <c r="AI139" s="294"/>
      <c r="AJ139" s="294"/>
      <c r="AK139" s="294"/>
      <c r="AL139" s="294"/>
      <c r="AM139" s="294"/>
      <c r="AN139" s="294"/>
      <c r="AO139" s="294"/>
      <c r="AP139" s="294"/>
      <c r="AQ139" s="294"/>
      <c r="AR139" s="294"/>
      <c r="AS139" s="294"/>
      <c r="AT139" s="294"/>
      <c r="AU139" s="294"/>
    </row>
    <row r="140" ht="19.5" customHeight="1">
      <c r="A140" s="271" t="s">
        <v>228</v>
      </c>
      <c r="B140" s="272">
        <v>44.959999</v>
      </c>
      <c r="C140" s="273">
        <v>48.599998</v>
      </c>
      <c r="D140" s="273">
        <v>44.950001</v>
      </c>
      <c r="E140" s="273">
        <v>48.16</v>
      </c>
      <c r="F140" s="273">
        <v>42.31601</v>
      </c>
      <c r="G140" s="273">
        <v>1.6236069E9</v>
      </c>
      <c r="H140" s="278" t="s">
        <v>228</v>
      </c>
      <c r="I140" s="273">
        <v>1.778125</v>
      </c>
      <c r="J140" s="273">
        <v>2.080313</v>
      </c>
      <c r="K140" s="273">
        <v>1.778125</v>
      </c>
      <c r="L140" s="273">
        <v>2.045</v>
      </c>
      <c r="M140" s="273">
        <v>2.009475</v>
      </c>
      <c r="N140" s="273">
        <v>4.287104E9</v>
      </c>
      <c r="O140" s="273"/>
      <c r="P140" s="249">
        <f t="shared" si="117"/>
        <v>283859.1944</v>
      </c>
      <c r="Q140" s="249">
        <v>0.0</v>
      </c>
      <c r="R140" s="249">
        <f t="shared" si="118"/>
        <v>63391.43509</v>
      </c>
      <c r="S140" s="249">
        <v>0.0</v>
      </c>
      <c r="T140" s="277"/>
      <c r="U140" s="265">
        <f t="shared" si="18"/>
        <v>0.8174476021</v>
      </c>
      <c r="V140" s="249"/>
      <c r="W140" s="249"/>
      <c r="X140" s="249">
        <f t="shared" si="19"/>
        <v>347250.6295</v>
      </c>
      <c r="Y140" s="253">
        <f t="shared" si="20"/>
        <v>0.3472506295</v>
      </c>
      <c r="Z140" s="323">
        <f t="shared" si="21"/>
        <v>347250.6295</v>
      </c>
      <c r="AA140" s="253">
        <f t="shared" si="22"/>
        <v>0.3472506295</v>
      </c>
      <c r="AB140" s="309"/>
      <c r="AC140" s="294"/>
      <c r="AD140" s="294"/>
      <c r="AE140" s="294"/>
      <c r="AF140" s="294"/>
      <c r="AG140" s="294"/>
      <c r="AH140" s="294"/>
      <c r="AI140" s="294"/>
      <c r="AJ140" s="294"/>
      <c r="AK140" s="294"/>
      <c r="AL140" s="294"/>
      <c r="AM140" s="294"/>
      <c r="AN140" s="294"/>
      <c r="AO140" s="294"/>
      <c r="AP140" s="294"/>
      <c r="AQ140" s="294"/>
      <c r="AR140" s="294"/>
      <c r="AS140" s="294"/>
      <c r="AT140" s="294"/>
      <c r="AU140" s="294"/>
    </row>
    <row r="141" ht="19.5" customHeight="1">
      <c r="A141" s="271" t="s">
        <v>229</v>
      </c>
      <c r="B141" s="272">
        <v>48.360001</v>
      </c>
      <c r="C141" s="273">
        <v>50.650002</v>
      </c>
      <c r="D141" s="273">
        <v>47.790001</v>
      </c>
      <c r="E141" s="273">
        <v>49.240002</v>
      </c>
      <c r="F141" s="273">
        <v>43.311127</v>
      </c>
      <c r="G141" s="273">
        <v>1.7014575E9</v>
      </c>
      <c r="H141" s="278" t="s">
        <v>229</v>
      </c>
      <c r="I141" s="273">
        <v>2.058438</v>
      </c>
      <c r="J141" s="273">
        <v>2.255938</v>
      </c>
      <c r="K141" s="273">
        <v>2.010938</v>
      </c>
      <c r="L141" s="273">
        <v>2.13125</v>
      </c>
      <c r="M141" s="273">
        <v>2.094226</v>
      </c>
      <c r="N141" s="273">
        <v>5.2115232E9</v>
      </c>
      <c r="O141" s="273"/>
      <c r="P141" s="249">
        <f t="shared" si="117"/>
        <v>301793.7905</v>
      </c>
      <c r="Q141" s="249">
        <v>0.0</v>
      </c>
      <c r="R141" s="249">
        <f t="shared" si="118"/>
        <v>61724.76842</v>
      </c>
      <c r="S141" s="249">
        <v>0.0</v>
      </c>
      <c r="T141" s="277"/>
      <c r="U141" s="265">
        <f t="shared" si="18"/>
        <v>0.8302018785</v>
      </c>
      <c r="V141" s="249"/>
      <c r="W141" s="249"/>
      <c r="X141" s="249">
        <f t="shared" si="19"/>
        <v>363518.5589</v>
      </c>
      <c r="Y141" s="253">
        <f t="shared" si="20"/>
        <v>0.3635185589</v>
      </c>
      <c r="Z141" s="323">
        <f t="shared" si="21"/>
        <v>363518.5589</v>
      </c>
      <c r="AA141" s="253">
        <f t="shared" si="22"/>
        <v>0.3635185589</v>
      </c>
      <c r="AB141" s="309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4"/>
      <c r="AN141" s="294"/>
      <c r="AO141" s="294"/>
      <c r="AP141" s="294"/>
      <c r="AQ141" s="294"/>
      <c r="AR141" s="294"/>
      <c r="AS141" s="294"/>
      <c r="AT141" s="294"/>
      <c r="AU141" s="294"/>
    </row>
    <row r="142" ht="19.5" customHeight="1">
      <c r="A142" s="271" t="s">
        <v>230</v>
      </c>
      <c r="B142" s="272">
        <v>49.450001</v>
      </c>
      <c r="C142" s="273">
        <v>50.169998</v>
      </c>
      <c r="D142" s="273">
        <v>42.639999</v>
      </c>
      <c r="E142" s="273">
        <v>45.599998</v>
      </c>
      <c r="F142" s="273">
        <v>40.109406</v>
      </c>
      <c r="G142" s="273">
        <v>2.9522281E9</v>
      </c>
      <c r="H142" s="278" t="s">
        <v>230</v>
      </c>
      <c r="I142" s="273">
        <v>2.145625</v>
      </c>
      <c r="J142" s="273">
        <v>2.209063</v>
      </c>
      <c r="K142" s="273">
        <v>1.504375</v>
      </c>
      <c r="L142" s="273">
        <v>1.805938</v>
      </c>
      <c r="M142" s="273">
        <v>1.774566</v>
      </c>
      <c r="N142" s="273">
        <v>7.4423808E9</v>
      </c>
      <c r="O142" s="273"/>
      <c r="P142" s="249">
        <f t="shared" si="117"/>
        <v>269271.535</v>
      </c>
      <c r="Q142" s="249">
        <v>0.0</v>
      </c>
      <c r="R142" s="249">
        <f t="shared" si="118"/>
        <v>60058.10176</v>
      </c>
      <c r="S142" s="249">
        <v>0.0</v>
      </c>
      <c r="T142" s="277"/>
      <c r="U142" s="265">
        <f t="shared" si="18"/>
        <v>0.8176352959</v>
      </c>
      <c r="V142" s="249"/>
      <c r="W142" s="249"/>
      <c r="X142" s="249">
        <f t="shared" si="19"/>
        <v>329329.6367</v>
      </c>
      <c r="Y142" s="253">
        <f t="shared" si="20"/>
        <v>0.3293296367</v>
      </c>
      <c r="Z142" s="323">
        <f t="shared" si="21"/>
        <v>329329.6367</v>
      </c>
      <c r="AA142" s="253">
        <f t="shared" si="22"/>
        <v>0.3293296367</v>
      </c>
      <c r="AB142" s="309"/>
      <c r="AC142" s="294"/>
      <c r="AD142" s="294"/>
      <c r="AE142" s="294"/>
      <c r="AF142" s="294"/>
      <c r="AG142" s="294"/>
      <c r="AH142" s="294"/>
      <c r="AI142" s="294"/>
      <c r="AJ142" s="294"/>
      <c r="AK142" s="294"/>
      <c r="AL142" s="294"/>
      <c r="AM142" s="294"/>
      <c r="AN142" s="294"/>
      <c r="AO142" s="294"/>
      <c r="AP142" s="294"/>
      <c r="AQ142" s="294"/>
      <c r="AR142" s="294"/>
      <c r="AS142" s="294"/>
      <c r="AT142" s="294"/>
      <c r="AU142" s="294"/>
    </row>
    <row r="143" ht="19.5" customHeight="1">
      <c r="A143" s="271" t="s">
        <v>231</v>
      </c>
      <c r="B143" s="272">
        <v>45.43</v>
      </c>
      <c r="C143" s="273">
        <v>47.68</v>
      </c>
      <c r="D143" s="273">
        <v>42.639999</v>
      </c>
      <c r="E143" s="273">
        <v>42.709999</v>
      </c>
      <c r="F143" s="273">
        <v>37.567379</v>
      </c>
      <c r="G143" s="273">
        <v>2.0580886E9</v>
      </c>
      <c r="H143" s="278" t="s">
        <v>231</v>
      </c>
      <c r="I143" s="273">
        <v>1.795313</v>
      </c>
      <c r="J143" s="273">
        <v>1.973125</v>
      </c>
      <c r="K143" s="273">
        <v>1.573438</v>
      </c>
      <c r="L143" s="273">
        <v>1.58125</v>
      </c>
      <c r="M143" s="273">
        <v>1.553781</v>
      </c>
      <c r="N143" s="273">
        <v>5.6234048E9</v>
      </c>
      <c r="O143" s="273"/>
      <c r="P143" s="249">
        <f t="shared" si="117"/>
        <v>269271.535</v>
      </c>
      <c r="Q143" s="249">
        <v>0.0</v>
      </c>
      <c r="R143" s="249">
        <f t="shared" si="118"/>
        <v>58391.43509</v>
      </c>
      <c r="S143" s="249">
        <v>0.0</v>
      </c>
      <c r="T143" s="277"/>
      <c r="U143" s="265">
        <f t="shared" si="18"/>
        <v>0.8217942202</v>
      </c>
      <c r="V143" s="249"/>
      <c r="W143" s="249"/>
      <c r="X143" s="249">
        <f t="shared" si="19"/>
        <v>327662.9701</v>
      </c>
      <c r="Y143" s="253">
        <f t="shared" si="20"/>
        <v>0.3276629701</v>
      </c>
      <c r="Z143" s="323">
        <f t="shared" si="21"/>
        <v>327662.9701</v>
      </c>
      <c r="AA143" s="253">
        <f t="shared" si="22"/>
        <v>0.3276629701</v>
      </c>
      <c r="AB143" s="309"/>
      <c r="AC143" s="294"/>
      <c r="AD143" s="294"/>
      <c r="AE143" s="294"/>
      <c r="AF143" s="294"/>
      <c r="AG143" s="294"/>
      <c r="AH143" s="294"/>
      <c r="AI143" s="294"/>
      <c r="AJ143" s="294"/>
      <c r="AK143" s="294"/>
      <c r="AL143" s="294"/>
      <c r="AM143" s="294"/>
      <c r="AN143" s="294"/>
      <c r="AO143" s="294"/>
      <c r="AP143" s="294"/>
      <c r="AQ143" s="294"/>
      <c r="AR143" s="294"/>
      <c r="AS143" s="294"/>
      <c r="AT143" s="294"/>
      <c r="AU143" s="294"/>
    </row>
    <row r="144" ht="19.5" customHeight="1">
      <c r="A144" s="271" t="s">
        <v>232</v>
      </c>
      <c r="B144" s="272">
        <v>42.84</v>
      </c>
      <c r="C144" s="273">
        <v>46.720001</v>
      </c>
      <c r="D144" s="273">
        <v>41.77</v>
      </c>
      <c r="E144" s="273">
        <v>45.810001</v>
      </c>
      <c r="F144" s="273">
        <v>40.449875</v>
      </c>
      <c r="G144" s="273">
        <v>1.7486736E9</v>
      </c>
      <c r="H144" s="278" t="s">
        <v>232</v>
      </c>
      <c r="I144" s="273">
        <v>1.58875</v>
      </c>
      <c r="J144" s="273">
        <v>1.8825</v>
      </c>
      <c r="K144" s="273">
        <v>1.510625</v>
      </c>
      <c r="L144" s="273">
        <v>1.810625</v>
      </c>
      <c r="M144" s="273">
        <v>1.779171</v>
      </c>
      <c r="N144" s="273">
        <v>4.884784E9</v>
      </c>
      <c r="O144" s="273"/>
      <c r="P144" s="249">
        <f t="shared" si="117"/>
        <v>263777.4925</v>
      </c>
      <c r="Q144" s="249">
        <v>0.0</v>
      </c>
      <c r="R144" s="249">
        <f t="shared" si="118"/>
        <v>56724.76842</v>
      </c>
      <c r="S144" s="249">
        <v>0.0</v>
      </c>
      <c r="T144" s="277"/>
      <c r="U144" s="265">
        <f t="shared" si="18"/>
        <v>0.8230128915</v>
      </c>
      <c r="V144" s="249"/>
      <c r="W144" s="249"/>
      <c r="X144" s="249">
        <f t="shared" si="19"/>
        <v>320502.2609</v>
      </c>
      <c r="Y144" s="253">
        <f t="shared" si="20"/>
        <v>0.3205022609</v>
      </c>
      <c r="Z144" s="323">
        <f t="shared" si="21"/>
        <v>320502.2609</v>
      </c>
      <c r="AA144" s="253">
        <f t="shared" si="22"/>
        <v>0.3205022609</v>
      </c>
      <c r="AB144" s="309"/>
      <c r="AC144" s="294"/>
      <c r="AD144" s="294"/>
      <c r="AE144" s="294"/>
      <c r="AF144" s="294"/>
      <c r="AG144" s="294"/>
      <c r="AH144" s="294"/>
      <c r="AI144" s="294"/>
      <c r="AJ144" s="294"/>
      <c r="AK144" s="294"/>
      <c r="AL144" s="294"/>
      <c r="AM144" s="294"/>
      <c r="AN144" s="294"/>
      <c r="AO144" s="294"/>
      <c r="AP144" s="294"/>
      <c r="AQ144" s="294"/>
      <c r="AR144" s="294"/>
      <c r="AS144" s="294"/>
      <c r="AT144" s="294"/>
      <c r="AU144" s="294"/>
    </row>
    <row r="145" ht="19.5" customHeight="1">
      <c r="A145" s="271" t="s">
        <v>233</v>
      </c>
      <c r="B145" s="272">
        <v>46.389999</v>
      </c>
      <c r="C145" s="273">
        <v>47.189999</v>
      </c>
      <c r="D145" s="273">
        <v>42.970001</v>
      </c>
      <c r="E145" s="273">
        <v>43.459999</v>
      </c>
      <c r="F145" s="273">
        <v>38.374847</v>
      </c>
      <c r="G145" s="273">
        <v>1.4832781E9</v>
      </c>
      <c r="H145" s="278" t="s">
        <v>233</v>
      </c>
      <c r="I145" s="273">
        <v>1.855</v>
      </c>
      <c r="J145" s="273">
        <v>1.91875</v>
      </c>
      <c r="K145" s="273">
        <v>1.586563</v>
      </c>
      <c r="L145" s="273">
        <v>1.625625</v>
      </c>
      <c r="M145" s="273">
        <v>1.597385</v>
      </c>
      <c r="N145" s="273">
        <v>4.2101088E9</v>
      </c>
      <c r="O145" s="273"/>
      <c r="P145" s="249">
        <f t="shared" si="117"/>
        <v>271355.4972</v>
      </c>
      <c r="Q145" s="249">
        <v>0.0</v>
      </c>
      <c r="R145" s="249">
        <f t="shared" si="118"/>
        <v>55058.10176</v>
      </c>
      <c r="S145" s="249">
        <v>0.0</v>
      </c>
      <c r="T145" s="277"/>
      <c r="U145" s="265">
        <f t="shared" si="18"/>
        <v>0.8313241178</v>
      </c>
      <c r="V145" s="249"/>
      <c r="W145" s="249"/>
      <c r="X145" s="249">
        <f t="shared" si="19"/>
        <v>326413.5989</v>
      </c>
      <c r="Y145" s="253">
        <f t="shared" si="20"/>
        <v>0.3264135989</v>
      </c>
      <c r="Z145" s="323">
        <f t="shared" si="21"/>
        <v>326413.5989</v>
      </c>
      <c r="AA145" s="253">
        <f t="shared" si="22"/>
        <v>0.3264135989</v>
      </c>
      <c r="AB145" s="309"/>
      <c r="AC145" s="294"/>
      <c r="AD145" s="294"/>
      <c r="AE145" s="294"/>
      <c r="AF145" s="294"/>
      <c r="AG145" s="294"/>
      <c r="AH145" s="294"/>
      <c r="AI145" s="294"/>
      <c r="AJ145" s="294"/>
      <c r="AK145" s="294"/>
      <c r="AL145" s="294"/>
      <c r="AM145" s="294"/>
      <c r="AN145" s="294"/>
      <c r="AO145" s="294"/>
      <c r="AP145" s="294"/>
      <c r="AQ145" s="294"/>
      <c r="AR145" s="294"/>
      <c r="AS145" s="294"/>
      <c r="AT145" s="294"/>
      <c r="AU145" s="294"/>
    </row>
    <row r="146" ht="19.5" customHeight="1">
      <c r="A146" s="271" t="s">
        <v>234</v>
      </c>
      <c r="B146" s="272">
        <v>44.099998</v>
      </c>
      <c r="C146" s="273">
        <v>49.84</v>
      </c>
      <c r="D146" s="273">
        <v>44.07</v>
      </c>
      <c r="E146" s="273">
        <v>49.07</v>
      </c>
      <c r="F146" s="273">
        <v>43.328426</v>
      </c>
      <c r="G146" s="273">
        <v>1.5747432E9</v>
      </c>
      <c r="H146" s="278" t="s">
        <v>234</v>
      </c>
      <c r="I146" s="273">
        <v>1.67</v>
      </c>
      <c r="J146" s="273">
        <v>2.1375</v>
      </c>
      <c r="K146" s="273">
        <v>1.668438</v>
      </c>
      <c r="L146" s="273">
        <v>2.071563</v>
      </c>
      <c r="M146" s="273">
        <v>2.035576</v>
      </c>
      <c r="N146" s="273">
        <v>4.1785664E9</v>
      </c>
      <c r="O146" s="273"/>
      <c r="P146" s="249">
        <f t="shared" si="117"/>
        <v>278301.9893</v>
      </c>
      <c r="Q146" s="249">
        <v>0.0</v>
      </c>
      <c r="R146" s="249">
        <f t="shared" si="118"/>
        <v>53391.43509</v>
      </c>
      <c r="S146" s="249">
        <v>0.0</v>
      </c>
      <c r="T146" s="277"/>
      <c r="U146" s="265">
        <f t="shared" si="18"/>
        <v>0.8390337849</v>
      </c>
      <c r="V146" s="249"/>
      <c r="W146" s="249"/>
      <c r="X146" s="249">
        <f t="shared" si="19"/>
        <v>331693.4244</v>
      </c>
      <c r="Y146" s="253">
        <f t="shared" si="20"/>
        <v>0.3316934244</v>
      </c>
      <c r="Z146" s="323">
        <f t="shared" si="21"/>
        <v>331693.4244</v>
      </c>
      <c r="AA146" s="253">
        <f t="shared" si="22"/>
        <v>0.3316934244</v>
      </c>
      <c r="AB146" s="309"/>
      <c r="AC146" s="294"/>
      <c r="AD146" s="294"/>
      <c r="AE146" s="294"/>
      <c r="AF146" s="294"/>
      <c r="AG146" s="294"/>
      <c r="AH146" s="294"/>
      <c r="AI146" s="294"/>
      <c r="AJ146" s="294"/>
      <c r="AK146" s="294"/>
      <c r="AL146" s="294"/>
      <c r="AM146" s="294"/>
      <c r="AN146" s="294"/>
      <c r="AO146" s="294"/>
      <c r="AP146" s="294"/>
      <c r="AQ146" s="294"/>
      <c r="AR146" s="294"/>
      <c r="AS146" s="294"/>
      <c r="AT146" s="294"/>
      <c r="AU146" s="294"/>
    </row>
    <row r="147" ht="19.5" customHeight="1">
      <c r="A147" s="271" t="s">
        <v>235</v>
      </c>
      <c r="B147" s="272">
        <v>49.48</v>
      </c>
      <c r="C147" s="273">
        <v>52.490002</v>
      </c>
      <c r="D147" s="273">
        <v>48.200001</v>
      </c>
      <c r="E147" s="273">
        <v>52.18</v>
      </c>
      <c r="F147" s="273">
        <v>46.182438</v>
      </c>
      <c r="G147" s="273">
        <v>1.5383548E9</v>
      </c>
      <c r="H147" s="278" t="s">
        <v>235</v>
      </c>
      <c r="I147" s="273">
        <v>2.105625</v>
      </c>
      <c r="J147" s="273">
        <v>2.364375</v>
      </c>
      <c r="K147" s="273">
        <v>1.99875</v>
      </c>
      <c r="L147" s="273">
        <v>2.339688</v>
      </c>
      <c r="M147" s="273">
        <v>2.299043</v>
      </c>
      <c r="N147" s="273">
        <v>3.9733408E9</v>
      </c>
      <c r="O147" s="273"/>
      <c r="P147" s="249">
        <f t="shared" si="117"/>
        <v>304382.94</v>
      </c>
      <c r="Q147" s="249">
        <v>0.0</v>
      </c>
      <c r="R147" s="249">
        <f t="shared" si="118"/>
        <v>51724.76842</v>
      </c>
      <c r="S147" s="249">
        <v>0.0</v>
      </c>
      <c r="T147" s="277"/>
      <c r="U147" s="265">
        <f t="shared" si="18"/>
        <v>0.8547496524</v>
      </c>
      <c r="V147" s="249"/>
      <c r="W147" s="249"/>
      <c r="X147" s="249">
        <f t="shared" si="19"/>
        <v>356107.7084</v>
      </c>
      <c r="Y147" s="253">
        <f t="shared" si="20"/>
        <v>0.3561077084</v>
      </c>
      <c r="Z147" s="323">
        <f t="shared" si="21"/>
        <v>356107.7084</v>
      </c>
      <c r="AA147" s="253">
        <f t="shared" si="22"/>
        <v>0.3561077084</v>
      </c>
      <c r="AB147" s="309"/>
      <c r="AC147" s="294"/>
      <c r="AD147" s="294"/>
      <c r="AE147" s="294"/>
      <c r="AF147" s="294"/>
      <c r="AG147" s="294"/>
      <c r="AH147" s="294"/>
      <c r="AI147" s="294"/>
      <c r="AJ147" s="294"/>
      <c r="AK147" s="294"/>
      <c r="AL147" s="294"/>
      <c r="AM147" s="294"/>
      <c r="AN147" s="294"/>
      <c r="AO147" s="294"/>
      <c r="AP147" s="294"/>
      <c r="AQ147" s="294"/>
      <c r="AR147" s="294"/>
      <c r="AS147" s="294"/>
      <c r="AT147" s="294"/>
      <c r="AU147" s="294"/>
    </row>
    <row r="148" ht="19.5" customHeight="1">
      <c r="A148" s="271" t="s">
        <v>236</v>
      </c>
      <c r="B148" s="272">
        <v>52.369999</v>
      </c>
      <c r="C148" s="273">
        <v>54.040001</v>
      </c>
      <c r="D148" s="273">
        <v>50.849998</v>
      </c>
      <c r="E148" s="273">
        <v>52.09</v>
      </c>
      <c r="F148" s="273">
        <v>46.102768</v>
      </c>
      <c r="G148" s="273">
        <v>1.5649947E9</v>
      </c>
      <c r="H148" s="278" t="s">
        <v>236</v>
      </c>
      <c r="I148" s="273">
        <v>2.355</v>
      </c>
      <c r="J148" s="273">
        <v>2.505313</v>
      </c>
      <c r="K148" s="273">
        <v>2.249063</v>
      </c>
      <c r="L148" s="273">
        <v>2.32</v>
      </c>
      <c r="M148" s="273">
        <v>2.279697</v>
      </c>
      <c r="N148" s="273">
        <v>3.4569632E9</v>
      </c>
      <c r="O148" s="273"/>
      <c r="P148" s="249">
        <f t="shared" si="117"/>
        <v>321117.6674</v>
      </c>
      <c r="Q148" s="249">
        <v>0.0</v>
      </c>
      <c r="R148" s="249">
        <f t="shared" si="118"/>
        <v>50058.10176</v>
      </c>
      <c r="S148" s="249">
        <v>0.0</v>
      </c>
      <c r="T148" s="277"/>
      <c r="U148" s="265">
        <f t="shared" si="18"/>
        <v>0.8651363965</v>
      </c>
      <c r="V148" s="249"/>
      <c r="W148" s="249"/>
      <c r="X148" s="249">
        <f t="shared" si="19"/>
        <v>371175.7691</v>
      </c>
      <c r="Y148" s="253">
        <f t="shared" si="20"/>
        <v>0.3711757691</v>
      </c>
      <c r="Z148" s="323">
        <f t="shared" si="21"/>
        <v>371175.7691</v>
      </c>
      <c r="AA148" s="253">
        <f t="shared" si="22"/>
        <v>0.3711757691</v>
      </c>
      <c r="AB148" s="309"/>
      <c r="AC148" s="294"/>
      <c r="AD148" s="294"/>
      <c r="AE148" s="294"/>
      <c r="AF148" s="294"/>
      <c r="AG148" s="294"/>
      <c r="AH148" s="294"/>
      <c r="AI148" s="294"/>
      <c r="AJ148" s="294"/>
      <c r="AK148" s="294"/>
      <c r="AL148" s="294"/>
      <c r="AM148" s="294"/>
      <c r="AN148" s="294"/>
      <c r="AO148" s="294"/>
      <c r="AP148" s="294"/>
      <c r="AQ148" s="294"/>
      <c r="AR148" s="294"/>
      <c r="AS148" s="294"/>
      <c r="AT148" s="294"/>
      <c r="AU148" s="294"/>
    </row>
    <row r="149" ht="19.5" customHeight="1">
      <c r="A149" s="271" t="s">
        <v>237</v>
      </c>
      <c r="B149" s="326">
        <v>52.860001</v>
      </c>
      <c r="C149" s="327">
        <v>54.959999</v>
      </c>
      <c r="D149" s="327">
        <v>52.84</v>
      </c>
      <c r="E149" s="327">
        <v>54.459999</v>
      </c>
      <c r="F149" s="327">
        <v>48.200367</v>
      </c>
      <c r="G149" s="327">
        <v>1.0067669E9</v>
      </c>
      <c r="H149" s="329" t="s">
        <v>237</v>
      </c>
      <c r="I149" s="327">
        <v>2.391563</v>
      </c>
      <c r="J149" s="327">
        <v>2.591563</v>
      </c>
      <c r="K149" s="327">
        <v>2.388438</v>
      </c>
      <c r="L149" s="327">
        <v>2.544688</v>
      </c>
      <c r="M149" s="327">
        <v>2.500482</v>
      </c>
      <c r="N149" s="327">
        <v>2.3484E9</v>
      </c>
      <c r="O149" s="327"/>
      <c r="P149" s="249">
        <f t="shared" si="117"/>
        <v>333684.5272</v>
      </c>
      <c r="Q149" s="249">
        <v>0.0</v>
      </c>
      <c r="R149" s="249">
        <f t="shared" si="118"/>
        <v>48391.43509</v>
      </c>
      <c r="S149" s="249">
        <v>0.0</v>
      </c>
      <c r="T149" s="328">
        <f>(P149-P137)/P137</f>
        <v>0.06468450501</v>
      </c>
      <c r="U149" s="265">
        <f t="shared" si="18"/>
        <v>0.8733460362</v>
      </c>
      <c r="V149" s="249"/>
      <c r="W149" s="249"/>
      <c r="X149" s="249">
        <f t="shared" si="19"/>
        <v>382075.9623</v>
      </c>
      <c r="Y149" s="253">
        <f t="shared" si="20"/>
        <v>0.3820759623</v>
      </c>
      <c r="Z149" s="323">
        <f t="shared" si="21"/>
        <v>382075.9623</v>
      </c>
      <c r="AA149" s="253">
        <f t="shared" si="22"/>
        <v>0.3820759623</v>
      </c>
      <c r="AB149" s="309"/>
      <c r="AC149" s="294"/>
      <c r="AD149" s="294"/>
      <c r="AE149" s="294"/>
      <c r="AF149" s="294"/>
      <c r="AG149" s="294"/>
      <c r="AH149" s="294"/>
      <c r="AI149" s="294"/>
      <c r="AJ149" s="294"/>
      <c r="AK149" s="294"/>
      <c r="AL149" s="294"/>
      <c r="AM149" s="294"/>
      <c r="AN149" s="294"/>
      <c r="AO149" s="294"/>
      <c r="AP149" s="294"/>
      <c r="AQ149" s="294"/>
      <c r="AR149" s="294"/>
      <c r="AS149" s="294"/>
      <c r="AT149" s="294"/>
      <c r="AU149" s="294"/>
    </row>
    <row r="150" ht="19.5" customHeight="1">
      <c r="A150" s="271" t="s">
        <v>238</v>
      </c>
      <c r="B150" s="272">
        <v>54.970001</v>
      </c>
      <c r="C150" s="273">
        <v>57.349998</v>
      </c>
      <c r="D150" s="273">
        <v>54.919998</v>
      </c>
      <c r="E150" s="273">
        <v>56.0</v>
      </c>
      <c r="F150" s="273">
        <v>49.661621</v>
      </c>
      <c r="G150" s="273">
        <v>1.2656086E9</v>
      </c>
      <c r="H150" s="278" t="s">
        <v>238</v>
      </c>
      <c r="I150" s="273">
        <v>2.59125</v>
      </c>
      <c r="J150" s="273">
        <v>2.815625</v>
      </c>
      <c r="K150" s="273">
        <v>2.586563</v>
      </c>
      <c r="L150" s="273">
        <v>2.684375</v>
      </c>
      <c r="M150" s="273">
        <v>2.637742</v>
      </c>
      <c r="N150" s="273">
        <v>2.50408E9</v>
      </c>
      <c r="O150" s="273"/>
      <c r="P150" s="249">
        <f>((P149+R149)*0.8)*D150/D149</f>
        <v>317692.8249</v>
      </c>
      <c r="Q150" s="249">
        <v>0.0</v>
      </c>
      <c r="R150" s="249">
        <f>((P149+R149)*0.2)-($S$8/12)</f>
        <v>74748.5258</v>
      </c>
      <c r="S150" s="249">
        <v>0.0</v>
      </c>
      <c r="T150" s="277"/>
      <c r="U150" s="265">
        <f t="shared" si="18"/>
        <v>0.809529435</v>
      </c>
      <c r="V150" s="249"/>
      <c r="W150" s="249"/>
      <c r="X150" s="249">
        <f t="shared" si="19"/>
        <v>392441.3507</v>
      </c>
      <c r="Y150" s="253">
        <f t="shared" si="20"/>
        <v>0.3924413507</v>
      </c>
      <c r="Z150" s="323">
        <f t="shared" si="21"/>
        <v>392441.3507</v>
      </c>
      <c r="AA150" s="253">
        <f t="shared" si="22"/>
        <v>0.3924413507</v>
      </c>
      <c r="AB150" s="309"/>
      <c r="AC150" s="294"/>
      <c r="AD150" s="294"/>
      <c r="AE150" s="294"/>
      <c r="AF150" s="294"/>
      <c r="AG150" s="294"/>
      <c r="AH150" s="294"/>
      <c r="AI150" s="294"/>
      <c r="AJ150" s="294"/>
      <c r="AK150" s="294"/>
      <c r="AL150" s="294"/>
      <c r="AM150" s="294"/>
      <c r="AN150" s="294"/>
      <c r="AO150" s="294"/>
      <c r="AP150" s="294"/>
      <c r="AQ150" s="294"/>
      <c r="AR150" s="294"/>
      <c r="AS150" s="294"/>
      <c r="AT150" s="294"/>
      <c r="AU150" s="294"/>
    </row>
    <row r="151" ht="19.5" customHeight="1">
      <c r="A151" s="271" t="s">
        <v>239</v>
      </c>
      <c r="B151" s="272">
        <v>56.419998</v>
      </c>
      <c r="C151" s="273">
        <v>59.040001</v>
      </c>
      <c r="D151" s="273">
        <v>56.130001</v>
      </c>
      <c r="E151" s="273">
        <v>57.77</v>
      </c>
      <c r="F151" s="273">
        <v>51.231285</v>
      </c>
      <c r="G151" s="273">
        <v>1.1015619E9</v>
      </c>
      <c r="H151" s="278" t="s">
        <v>239</v>
      </c>
      <c r="I151" s="273">
        <v>2.722188</v>
      </c>
      <c r="J151" s="273">
        <v>2.979688</v>
      </c>
      <c r="K151" s="273">
        <v>2.68875</v>
      </c>
      <c r="L151" s="273">
        <v>2.850938</v>
      </c>
      <c r="M151" s="273">
        <v>2.801412</v>
      </c>
      <c r="N151" s="273">
        <v>2.4418272E9</v>
      </c>
      <c r="O151" s="273"/>
      <c r="P151" s="249">
        <f t="shared" ref="P151:P161" si="119">P150*D151/D150</f>
        <v>324692.2657</v>
      </c>
      <c r="Q151" s="249">
        <v>0.0</v>
      </c>
      <c r="R151" s="249">
        <f t="shared" ref="R151:R161" si="120">R150-($S$8/12)</f>
        <v>73081.85913</v>
      </c>
      <c r="S151" s="249">
        <v>0.0</v>
      </c>
      <c r="T151" s="277"/>
      <c r="U151" s="265">
        <f t="shared" si="18"/>
        <v>0.8162729686</v>
      </c>
      <c r="V151" s="249"/>
      <c r="W151" s="249"/>
      <c r="X151" s="249">
        <f t="shared" si="19"/>
        <v>397774.1248</v>
      </c>
      <c r="Y151" s="253">
        <f t="shared" si="20"/>
        <v>0.3977741248</v>
      </c>
      <c r="Z151" s="323">
        <f t="shared" si="21"/>
        <v>397774.1248</v>
      </c>
      <c r="AA151" s="253">
        <f t="shared" si="22"/>
        <v>0.3977741248</v>
      </c>
      <c r="AB151" s="309"/>
      <c r="AC151" s="294"/>
      <c r="AD151" s="294"/>
      <c r="AE151" s="294"/>
      <c r="AF151" s="294"/>
      <c r="AG151" s="294"/>
      <c r="AH151" s="294"/>
      <c r="AI151" s="294"/>
      <c r="AJ151" s="294"/>
      <c r="AK151" s="294"/>
      <c r="AL151" s="294"/>
      <c r="AM151" s="294"/>
      <c r="AN151" s="294"/>
      <c r="AO151" s="294"/>
      <c r="AP151" s="294"/>
      <c r="AQ151" s="294"/>
      <c r="AR151" s="294"/>
      <c r="AS151" s="294"/>
      <c r="AT151" s="294"/>
      <c r="AU151" s="294"/>
    </row>
    <row r="152" ht="19.5" customHeight="1">
      <c r="A152" s="271" t="s">
        <v>240</v>
      </c>
      <c r="B152" s="272">
        <v>58.02</v>
      </c>
      <c r="C152" s="273">
        <v>58.369999</v>
      </c>
      <c r="D152" s="273">
        <v>53.77</v>
      </c>
      <c r="E152" s="273">
        <v>57.43</v>
      </c>
      <c r="F152" s="273">
        <v>50.929783</v>
      </c>
      <c r="G152" s="273">
        <v>1.7292433E9</v>
      </c>
      <c r="H152" s="278" t="s">
        <v>240</v>
      </c>
      <c r="I152" s="273">
        <v>2.87</v>
      </c>
      <c r="J152" s="273">
        <v>2.905</v>
      </c>
      <c r="K152" s="273">
        <v>2.460625</v>
      </c>
      <c r="L152" s="273">
        <v>2.811563</v>
      </c>
      <c r="M152" s="273">
        <v>2.762721</v>
      </c>
      <c r="N152" s="273">
        <v>3.536864E9</v>
      </c>
      <c r="O152" s="273"/>
      <c r="P152" s="249">
        <f t="shared" si="119"/>
        <v>311040.492</v>
      </c>
      <c r="Q152" s="249">
        <v>0.0</v>
      </c>
      <c r="R152" s="249">
        <f t="shared" si="120"/>
        <v>71415.19247</v>
      </c>
      <c r="S152" s="249">
        <v>0.0</v>
      </c>
      <c r="T152" s="277"/>
      <c r="U152" s="265">
        <f t="shared" si="18"/>
        <v>0.8132719806</v>
      </c>
      <c r="V152" s="249"/>
      <c r="W152" s="249"/>
      <c r="X152" s="249">
        <f t="shared" si="19"/>
        <v>382455.6844</v>
      </c>
      <c r="Y152" s="253">
        <f t="shared" si="20"/>
        <v>0.3824556844</v>
      </c>
      <c r="Z152" s="323">
        <f t="shared" si="21"/>
        <v>382455.6844</v>
      </c>
      <c r="AA152" s="253">
        <f t="shared" si="22"/>
        <v>0.3824556844</v>
      </c>
      <c r="AB152" s="309"/>
      <c r="AC152" s="294"/>
      <c r="AD152" s="294"/>
      <c r="AE152" s="294"/>
      <c r="AF152" s="294"/>
      <c r="AG152" s="294"/>
      <c r="AH152" s="294"/>
      <c r="AI152" s="294"/>
      <c r="AJ152" s="294"/>
      <c r="AK152" s="294"/>
      <c r="AL152" s="294"/>
      <c r="AM152" s="294"/>
      <c r="AN152" s="294"/>
      <c r="AO152" s="294"/>
      <c r="AP152" s="294"/>
      <c r="AQ152" s="294"/>
      <c r="AR152" s="294"/>
      <c r="AS152" s="294"/>
      <c r="AT152" s="294"/>
      <c r="AU152" s="294"/>
    </row>
    <row r="153" ht="19.5" customHeight="1">
      <c r="A153" s="271" t="s">
        <v>241</v>
      </c>
      <c r="B153" s="272">
        <v>57.720001</v>
      </c>
      <c r="C153" s="273">
        <v>59.290001</v>
      </c>
      <c r="D153" s="273">
        <v>55.32</v>
      </c>
      <c r="E153" s="273">
        <v>59.080002</v>
      </c>
      <c r="F153" s="273">
        <v>52.466946</v>
      </c>
      <c r="G153" s="273">
        <v>1.0328912E9</v>
      </c>
      <c r="H153" s="278" t="s">
        <v>241</v>
      </c>
      <c r="I153" s="273">
        <v>2.841563</v>
      </c>
      <c r="J153" s="273">
        <v>2.990938</v>
      </c>
      <c r="K153" s="273">
        <v>2.605938</v>
      </c>
      <c r="L153" s="273">
        <v>2.97375</v>
      </c>
      <c r="M153" s="273">
        <v>2.922091</v>
      </c>
      <c r="N153" s="273">
        <v>1.9320576E9</v>
      </c>
      <c r="O153" s="273"/>
      <c r="P153" s="249">
        <f t="shared" si="119"/>
        <v>320006.6955</v>
      </c>
      <c r="Q153" s="249">
        <v>0.0</v>
      </c>
      <c r="R153" s="249">
        <f t="shared" si="120"/>
        <v>69748.5258</v>
      </c>
      <c r="S153" s="249">
        <v>0.0</v>
      </c>
      <c r="T153" s="277"/>
      <c r="U153" s="265">
        <f t="shared" si="18"/>
        <v>0.8210453074</v>
      </c>
      <c r="V153" s="249"/>
      <c r="W153" s="249"/>
      <c r="X153" s="249">
        <f t="shared" si="19"/>
        <v>389755.2213</v>
      </c>
      <c r="Y153" s="253">
        <f t="shared" si="20"/>
        <v>0.3897552213</v>
      </c>
      <c r="Z153" s="323">
        <f t="shared" si="21"/>
        <v>389755.2213</v>
      </c>
      <c r="AA153" s="253">
        <f t="shared" si="22"/>
        <v>0.3897552213</v>
      </c>
      <c r="AB153" s="309"/>
      <c r="AC153" s="294"/>
      <c r="AD153" s="294"/>
      <c r="AE153" s="294"/>
      <c r="AF153" s="294"/>
      <c r="AG153" s="294"/>
      <c r="AH153" s="294"/>
      <c r="AI153" s="294"/>
      <c r="AJ153" s="294"/>
      <c r="AK153" s="294"/>
      <c r="AL153" s="294"/>
      <c r="AM153" s="294"/>
      <c r="AN153" s="294"/>
      <c r="AO153" s="294"/>
      <c r="AP153" s="294"/>
      <c r="AQ153" s="294"/>
      <c r="AR153" s="294"/>
      <c r="AS153" s="294"/>
      <c r="AT153" s="294"/>
      <c r="AU153" s="294"/>
    </row>
    <row r="154" ht="19.5" customHeight="1">
      <c r="A154" s="271" t="s">
        <v>242</v>
      </c>
      <c r="B154" s="272">
        <v>59.169998</v>
      </c>
      <c r="C154" s="273">
        <v>59.34</v>
      </c>
      <c r="D154" s="273">
        <v>56.470001</v>
      </c>
      <c r="E154" s="273">
        <v>58.360001</v>
      </c>
      <c r="F154" s="273">
        <v>51.827534</v>
      </c>
      <c r="G154" s="273">
        <v>1.0546225E9</v>
      </c>
      <c r="H154" s="278" t="s">
        <v>242</v>
      </c>
      <c r="I154" s="273">
        <v>2.980938</v>
      </c>
      <c r="J154" s="273">
        <v>2.996875</v>
      </c>
      <c r="K154" s="273">
        <v>2.708438</v>
      </c>
      <c r="L154" s="273">
        <v>2.889063</v>
      </c>
      <c r="M154" s="273">
        <v>2.838874</v>
      </c>
      <c r="N154" s="273">
        <v>2.5996992E9</v>
      </c>
      <c r="O154" s="273"/>
      <c r="P154" s="249">
        <f t="shared" si="119"/>
        <v>326659.0458</v>
      </c>
      <c r="Q154" s="249">
        <v>0.0</v>
      </c>
      <c r="R154" s="249">
        <f t="shared" si="120"/>
        <v>68081.85913</v>
      </c>
      <c r="S154" s="249">
        <v>0.0</v>
      </c>
      <c r="T154" s="277"/>
      <c r="U154" s="265">
        <f t="shared" si="18"/>
        <v>0.827527732</v>
      </c>
      <c r="V154" s="249"/>
      <c r="W154" s="249"/>
      <c r="X154" s="249">
        <f t="shared" si="19"/>
        <v>394740.9049</v>
      </c>
      <c r="Y154" s="253">
        <f t="shared" si="20"/>
        <v>0.3947409049</v>
      </c>
      <c r="Z154" s="323">
        <f t="shared" si="21"/>
        <v>394740.9049</v>
      </c>
      <c r="AA154" s="253">
        <f t="shared" si="22"/>
        <v>0.3947409049</v>
      </c>
      <c r="AB154" s="309"/>
      <c r="AC154" s="294"/>
      <c r="AD154" s="294"/>
      <c r="AE154" s="294"/>
      <c r="AF154" s="294"/>
      <c r="AG154" s="294"/>
      <c r="AH154" s="294"/>
      <c r="AI154" s="294"/>
      <c r="AJ154" s="294"/>
      <c r="AK154" s="294"/>
      <c r="AL154" s="294"/>
      <c r="AM154" s="294"/>
      <c r="AN154" s="294"/>
      <c r="AO154" s="294"/>
      <c r="AP154" s="294"/>
      <c r="AQ154" s="294"/>
      <c r="AR154" s="294"/>
      <c r="AS154" s="294"/>
      <c r="AT154" s="294"/>
      <c r="AU154" s="294"/>
    </row>
    <row r="155" ht="19.5" customHeight="1">
      <c r="A155" s="271" t="s">
        <v>243</v>
      </c>
      <c r="B155" s="272">
        <v>58.220001</v>
      </c>
      <c r="C155" s="273">
        <v>58.360001</v>
      </c>
      <c r="D155" s="273">
        <v>53.619999</v>
      </c>
      <c r="E155" s="273">
        <v>57.049999</v>
      </c>
      <c r="F155" s="273">
        <v>50.664169</v>
      </c>
      <c r="G155" s="273">
        <v>1.1556285E9</v>
      </c>
      <c r="H155" s="278" t="s">
        <v>243</v>
      </c>
      <c r="I155" s="273">
        <v>2.877813</v>
      </c>
      <c r="J155" s="273">
        <v>2.891563</v>
      </c>
      <c r="K155" s="273">
        <v>2.435</v>
      </c>
      <c r="L155" s="273">
        <v>2.763438</v>
      </c>
      <c r="M155" s="273">
        <v>2.715432</v>
      </c>
      <c r="N155" s="273">
        <v>2.6717856E9</v>
      </c>
      <c r="O155" s="273"/>
      <c r="P155" s="249">
        <f t="shared" si="119"/>
        <v>310172.7891</v>
      </c>
      <c r="Q155" s="249">
        <v>0.0</v>
      </c>
      <c r="R155" s="249">
        <f t="shared" si="120"/>
        <v>66415.19247</v>
      </c>
      <c r="S155" s="249">
        <v>0.0</v>
      </c>
      <c r="T155" s="277"/>
      <c r="U155" s="265">
        <f t="shared" si="18"/>
        <v>0.8236396387</v>
      </c>
      <c r="V155" s="249"/>
      <c r="W155" s="249"/>
      <c r="X155" s="249">
        <f t="shared" si="19"/>
        <v>376587.9815</v>
      </c>
      <c r="Y155" s="253">
        <f t="shared" si="20"/>
        <v>0.3765879815</v>
      </c>
      <c r="Z155" s="323">
        <f t="shared" si="21"/>
        <v>376587.9815</v>
      </c>
      <c r="AA155" s="253">
        <f t="shared" si="22"/>
        <v>0.3765879815</v>
      </c>
      <c r="AB155" s="309"/>
      <c r="AC155" s="294"/>
      <c r="AD155" s="294"/>
      <c r="AE155" s="294"/>
      <c r="AF155" s="294"/>
      <c r="AG155" s="294"/>
      <c r="AH155" s="294"/>
      <c r="AI155" s="294"/>
      <c r="AJ155" s="294"/>
      <c r="AK155" s="294"/>
      <c r="AL155" s="294"/>
      <c r="AM155" s="294"/>
      <c r="AN155" s="294"/>
      <c r="AO155" s="294"/>
      <c r="AP155" s="294"/>
      <c r="AQ155" s="294"/>
      <c r="AR155" s="294"/>
      <c r="AS155" s="294"/>
      <c r="AT155" s="294"/>
      <c r="AU155" s="294"/>
    </row>
    <row r="156" ht="19.5" customHeight="1">
      <c r="A156" s="271" t="s">
        <v>244</v>
      </c>
      <c r="B156" s="272">
        <v>57.080002</v>
      </c>
      <c r="C156" s="273">
        <v>59.830002</v>
      </c>
      <c r="D156" s="273">
        <v>56.869999</v>
      </c>
      <c r="E156" s="273">
        <v>58.0</v>
      </c>
      <c r="F156" s="273">
        <v>51.623325</v>
      </c>
      <c r="G156" s="273">
        <v>1.2774184E9</v>
      </c>
      <c r="H156" s="278" t="s">
        <v>244</v>
      </c>
      <c r="I156" s="273">
        <v>2.769063</v>
      </c>
      <c r="J156" s="273">
        <v>3.03375</v>
      </c>
      <c r="K156" s="273">
        <v>2.74375</v>
      </c>
      <c r="L156" s="273">
        <v>2.847188</v>
      </c>
      <c r="M156" s="273">
        <v>2.797728</v>
      </c>
      <c r="N156" s="273">
        <v>2.3166816E9</v>
      </c>
      <c r="O156" s="273"/>
      <c r="P156" s="249">
        <f t="shared" si="119"/>
        <v>328972.8932</v>
      </c>
      <c r="Q156" s="249">
        <v>0.0</v>
      </c>
      <c r="R156" s="249">
        <f t="shared" si="120"/>
        <v>64748.5258</v>
      </c>
      <c r="S156" s="249">
        <v>0.0</v>
      </c>
      <c r="T156" s="277"/>
      <c r="U156" s="265">
        <f t="shared" si="18"/>
        <v>0.8355473625</v>
      </c>
      <c r="V156" s="249"/>
      <c r="W156" s="249"/>
      <c r="X156" s="249">
        <f t="shared" si="19"/>
        <v>393721.419</v>
      </c>
      <c r="Y156" s="253">
        <f t="shared" si="20"/>
        <v>0.393721419</v>
      </c>
      <c r="Z156" s="323">
        <f t="shared" si="21"/>
        <v>393721.419</v>
      </c>
      <c r="AA156" s="253">
        <f t="shared" si="22"/>
        <v>0.393721419</v>
      </c>
      <c r="AB156" s="309"/>
      <c r="AC156" s="294"/>
      <c r="AD156" s="294"/>
      <c r="AE156" s="294"/>
      <c r="AF156" s="294"/>
      <c r="AG156" s="294"/>
      <c r="AH156" s="294"/>
      <c r="AI156" s="294"/>
      <c r="AJ156" s="294"/>
      <c r="AK156" s="294"/>
      <c r="AL156" s="294"/>
      <c r="AM156" s="294"/>
      <c r="AN156" s="294"/>
      <c r="AO156" s="294"/>
      <c r="AP156" s="294"/>
      <c r="AQ156" s="294"/>
      <c r="AR156" s="294"/>
      <c r="AS156" s="294"/>
      <c r="AT156" s="294"/>
      <c r="AU156" s="294"/>
    </row>
    <row r="157" ht="19.5" customHeight="1">
      <c r="A157" s="271" t="s">
        <v>245</v>
      </c>
      <c r="B157" s="272">
        <v>58.700001</v>
      </c>
      <c r="C157" s="273">
        <v>58.82</v>
      </c>
      <c r="D157" s="273">
        <v>49.93</v>
      </c>
      <c r="E157" s="273">
        <v>55.060001</v>
      </c>
      <c r="F157" s="273">
        <v>49.006561</v>
      </c>
      <c r="G157" s="273">
        <v>2.5261456E9</v>
      </c>
      <c r="H157" s="278" t="s">
        <v>245</v>
      </c>
      <c r="I157" s="273">
        <v>2.91375</v>
      </c>
      <c r="J157" s="273">
        <v>2.928438</v>
      </c>
      <c r="K157" s="273">
        <v>2.080625</v>
      </c>
      <c r="L157" s="273">
        <v>2.51625</v>
      </c>
      <c r="M157" s="273">
        <v>2.472538</v>
      </c>
      <c r="N157" s="273">
        <v>5.567472E9</v>
      </c>
      <c r="O157" s="273"/>
      <c r="P157" s="249">
        <f t="shared" si="119"/>
        <v>288827.4459</v>
      </c>
      <c r="Q157" s="249">
        <v>0.0</v>
      </c>
      <c r="R157" s="249">
        <f t="shared" si="120"/>
        <v>63081.85913</v>
      </c>
      <c r="S157" s="249">
        <v>0.0</v>
      </c>
      <c r="T157" s="277"/>
      <c r="U157" s="265">
        <f t="shared" si="18"/>
        <v>0.8207439865</v>
      </c>
      <c r="V157" s="249"/>
      <c r="W157" s="249"/>
      <c r="X157" s="249">
        <f t="shared" si="19"/>
        <v>351909.305</v>
      </c>
      <c r="Y157" s="253">
        <f t="shared" si="20"/>
        <v>0.351909305</v>
      </c>
      <c r="Z157" s="323">
        <f t="shared" si="21"/>
        <v>351909.305</v>
      </c>
      <c r="AA157" s="253">
        <f t="shared" si="22"/>
        <v>0.351909305</v>
      </c>
      <c r="AB157" s="309"/>
      <c r="AC157" s="294"/>
      <c r="AD157" s="294"/>
      <c r="AE157" s="294"/>
      <c r="AF157" s="294"/>
      <c r="AG157" s="294"/>
      <c r="AH157" s="294"/>
      <c r="AI157" s="294"/>
      <c r="AJ157" s="294"/>
      <c r="AK157" s="294"/>
      <c r="AL157" s="294"/>
      <c r="AM157" s="294"/>
      <c r="AN157" s="294"/>
      <c r="AO157" s="294"/>
      <c r="AP157" s="294"/>
      <c r="AQ157" s="294"/>
      <c r="AR157" s="294"/>
      <c r="AS157" s="294"/>
      <c r="AT157" s="294"/>
      <c r="AU157" s="294"/>
    </row>
    <row r="158" ht="19.5" customHeight="1">
      <c r="A158" s="271" t="s">
        <v>246</v>
      </c>
      <c r="B158" s="272">
        <v>55.200001</v>
      </c>
      <c r="C158" s="273">
        <v>57.349998</v>
      </c>
      <c r="D158" s="273">
        <v>51.91</v>
      </c>
      <c r="E158" s="273">
        <v>52.490002</v>
      </c>
      <c r="F158" s="273">
        <v>46.71912</v>
      </c>
      <c r="G158" s="273">
        <v>1.6668778E9</v>
      </c>
      <c r="H158" s="278" t="s">
        <v>246</v>
      </c>
      <c r="I158" s="273">
        <v>2.527188</v>
      </c>
      <c r="J158" s="273">
        <v>2.728438</v>
      </c>
      <c r="K158" s="273">
        <v>2.231563</v>
      </c>
      <c r="L158" s="273">
        <v>2.279688</v>
      </c>
      <c r="M158" s="273">
        <v>2.240086</v>
      </c>
      <c r="N158" s="273">
        <v>4.3196224E9</v>
      </c>
      <c r="O158" s="273"/>
      <c r="P158" s="249">
        <f t="shared" si="119"/>
        <v>300281.0478</v>
      </c>
      <c r="Q158" s="249">
        <v>0.0</v>
      </c>
      <c r="R158" s="249">
        <f t="shared" si="120"/>
        <v>61415.19247</v>
      </c>
      <c r="S158" s="249">
        <v>0.0</v>
      </c>
      <c r="T158" s="277"/>
      <c r="U158" s="265">
        <f t="shared" si="18"/>
        <v>0.8302022923</v>
      </c>
      <c r="V158" s="249"/>
      <c r="W158" s="249"/>
      <c r="X158" s="249">
        <f t="shared" si="19"/>
        <v>361696.2402</v>
      </c>
      <c r="Y158" s="253">
        <f t="shared" si="20"/>
        <v>0.3616962402</v>
      </c>
      <c r="Z158" s="323">
        <f t="shared" si="21"/>
        <v>361696.2402</v>
      </c>
      <c r="AA158" s="253">
        <f t="shared" si="22"/>
        <v>0.3616962402</v>
      </c>
      <c r="AB158" s="309"/>
      <c r="AC158" s="294"/>
      <c r="AD158" s="294"/>
      <c r="AE158" s="294"/>
      <c r="AF158" s="294"/>
      <c r="AG158" s="294"/>
      <c r="AH158" s="294"/>
      <c r="AI158" s="294"/>
      <c r="AJ158" s="294"/>
      <c r="AK158" s="294"/>
      <c r="AL158" s="294"/>
      <c r="AM158" s="294"/>
      <c r="AN158" s="294"/>
      <c r="AO158" s="294"/>
      <c r="AP158" s="294"/>
      <c r="AQ158" s="294"/>
      <c r="AR158" s="294"/>
      <c r="AS158" s="294"/>
      <c r="AT158" s="294"/>
      <c r="AU158" s="294"/>
    </row>
    <row r="159" ht="19.5" customHeight="1">
      <c r="A159" s="271" t="s">
        <v>247</v>
      </c>
      <c r="B159" s="272">
        <v>52.02</v>
      </c>
      <c r="C159" s="273">
        <v>59.200001</v>
      </c>
      <c r="D159" s="273">
        <v>50.099998</v>
      </c>
      <c r="E159" s="273">
        <v>57.950001</v>
      </c>
      <c r="F159" s="273">
        <v>51.6745</v>
      </c>
      <c r="G159" s="273">
        <v>1.6167851E9</v>
      </c>
      <c r="H159" s="278" t="s">
        <v>247</v>
      </c>
      <c r="I159" s="273">
        <v>2.23875</v>
      </c>
      <c r="J159" s="273">
        <v>2.8775</v>
      </c>
      <c r="K159" s="273">
        <v>2.074063</v>
      </c>
      <c r="L159" s="273">
        <v>2.758438</v>
      </c>
      <c r="M159" s="273">
        <v>2.710519</v>
      </c>
      <c r="N159" s="273">
        <v>3.3797888E9</v>
      </c>
      <c r="O159" s="273"/>
      <c r="P159" s="249">
        <f t="shared" si="119"/>
        <v>289810.8244</v>
      </c>
      <c r="Q159" s="249">
        <v>0.0</v>
      </c>
      <c r="R159" s="249">
        <f t="shared" si="120"/>
        <v>59748.5258</v>
      </c>
      <c r="S159" s="249">
        <v>0.0</v>
      </c>
      <c r="T159" s="277"/>
      <c r="U159" s="265">
        <f t="shared" si="18"/>
        <v>0.8290747314</v>
      </c>
      <c r="V159" s="249"/>
      <c r="W159" s="249"/>
      <c r="X159" s="249">
        <f t="shared" si="19"/>
        <v>349559.3502</v>
      </c>
      <c r="Y159" s="253">
        <f t="shared" si="20"/>
        <v>0.3495593502</v>
      </c>
      <c r="Z159" s="323">
        <f t="shared" si="21"/>
        <v>349559.3502</v>
      </c>
      <c r="AA159" s="253">
        <f t="shared" si="22"/>
        <v>0.3495593502</v>
      </c>
      <c r="AB159" s="309"/>
      <c r="AC159" s="294"/>
      <c r="AD159" s="294"/>
      <c r="AE159" s="294"/>
      <c r="AF159" s="294"/>
      <c r="AG159" s="294"/>
      <c r="AH159" s="294"/>
      <c r="AI159" s="294"/>
      <c r="AJ159" s="294"/>
      <c r="AK159" s="294"/>
      <c r="AL159" s="294"/>
      <c r="AM159" s="294"/>
      <c r="AN159" s="294"/>
      <c r="AO159" s="294"/>
      <c r="AP159" s="294"/>
      <c r="AQ159" s="294"/>
      <c r="AR159" s="294"/>
      <c r="AS159" s="294"/>
      <c r="AT159" s="294"/>
      <c r="AU159" s="294"/>
    </row>
    <row r="160" ht="19.5" customHeight="1">
      <c r="A160" s="271" t="s">
        <v>248</v>
      </c>
      <c r="B160" s="272">
        <v>56.52</v>
      </c>
      <c r="C160" s="273">
        <v>58.98</v>
      </c>
      <c r="D160" s="273">
        <v>52.869999</v>
      </c>
      <c r="E160" s="273">
        <v>56.389999</v>
      </c>
      <c r="F160" s="273">
        <v>50.283432</v>
      </c>
      <c r="G160" s="273">
        <v>1.2950705E9</v>
      </c>
      <c r="H160" s="278" t="s">
        <v>248</v>
      </c>
      <c r="I160" s="273">
        <v>2.627188</v>
      </c>
      <c r="J160" s="273">
        <v>2.851875</v>
      </c>
      <c r="K160" s="273">
        <v>2.282188</v>
      </c>
      <c r="L160" s="273">
        <v>2.587813</v>
      </c>
      <c r="M160" s="273">
        <v>2.542858</v>
      </c>
      <c r="N160" s="273">
        <v>2.5101696E9</v>
      </c>
      <c r="O160" s="273"/>
      <c r="P160" s="249">
        <f t="shared" si="119"/>
        <v>305834.3035</v>
      </c>
      <c r="Q160" s="249">
        <v>0.0</v>
      </c>
      <c r="R160" s="249">
        <f t="shared" si="120"/>
        <v>58081.85913</v>
      </c>
      <c r="S160" s="249">
        <v>0.0</v>
      </c>
      <c r="T160" s="277"/>
      <c r="U160" s="265">
        <f t="shared" si="18"/>
        <v>0.8403976929</v>
      </c>
      <c r="V160" s="249"/>
      <c r="W160" s="249"/>
      <c r="X160" s="249">
        <f t="shared" si="19"/>
        <v>363916.1626</v>
      </c>
      <c r="Y160" s="253">
        <f t="shared" si="20"/>
        <v>0.3639161626</v>
      </c>
      <c r="Z160" s="323">
        <f t="shared" si="21"/>
        <v>363916.1626</v>
      </c>
      <c r="AA160" s="253">
        <f t="shared" si="22"/>
        <v>0.3639161626</v>
      </c>
      <c r="AB160" s="309"/>
      <c r="AC160" s="294"/>
      <c r="AD160" s="294"/>
      <c r="AE160" s="294"/>
      <c r="AF160" s="294"/>
      <c r="AG160" s="294"/>
      <c r="AH160" s="294"/>
      <c r="AI160" s="294"/>
      <c r="AJ160" s="294"/>
      <c r="AK160" s="294"/>
      <c r="AL160" s="294"/>
      <c r="AM160" s="294"/>
      <c r="AN160" s="294"/>
      <c r="AO160" s="294"/>
      <c r="AP160" s="294"/>
      <c r="AQ160" s="294"/>
      <c r="AR160" s="294"/>
      <c r="AS160" s="294"/>
      <c r="AT160" s="294"/>
      <c r="AU160" s="294"/>
    </row>
    <row r="161" ht="19.5" customHeight="1">
      <c r="A161" s="271" t="s">
        <v>249</v>
      </c>
      <c r="B161" s="326">
        <v>56.380001</v>
      </c>
      <c r="C161" s="327">
        <v>57.619999</v>
      </c>
      <c r="D161" s="327">
        <v>54.169998</v>
      </c>
      <c r="E161" s="327">
        <v>55.830002</v>
      </c>
      <c r="F161" s="327">
        <v>49.784069</v>
      </c>
      <c r="G161" s="327">
        <v>1.0043616E9</v>
      </c>
      <c r="H161" s="329" t="s">
        <v>249</v>
      </c>
      <c r="I161" s="327">
        <v>2.5875</v>
      </c>
      <c r="J161" s="327">
        <v>2.701563</v>
      </c>
      <c r="K161" s="327">
        <v>2.399063</v>
      </c>
      <c r="L161" s="327">
        <v>2.545625</v>
      </c>
      <c r="M161" s="327">
        <v>2.501403</v>
      </c>
      <c r="N161" s="327">
        <v>1.9215488E9</v>
      </c>
      <c r="O161" s="327"/>
      <c r="P161" s="249">
        <f t="shared" si="119"/>
        <v>313354.3394</v>
      </c>
      <c r="Q161" s="249">
        <v>0.0</v>
      </c>
      <c r="R161" s="249">
        <f t="shared" si="120"/>
        <v>56415.19247</v>
      </c>
      <c r="S161" s="249">
        <v>0.0</v>
      </c>
      <c r="T161" s="328">
        <f>(P161-P149)/P149</f>
        <v>-0.06092637271</v>
      </c>
      <c r="U161" s="265">
        <f t="shared" si="18"/>
        <v>0.8474314739</v>
      </c>
      <c r="V161" s="249"/>
      <c r="W161" s="249"/>
      <c r="X161" s="249">
        <f t="shared" si="19"/>
        <v>369769.5318</v>
      </c>
      <c r="Y161" s="253">
        <f t="shared" si="20"/>
        <v>0.3697695318</v>
      </c>
      <c r="Z161" s="323">
        <f t="shared" si="21"/>
        <v>369769.5318</v>
      </c>
      <c r="AA161" s="253">
        <f t="shared" si="22"/>
        <v>0.3697695318</v>
      </c>
      <c r="AB161" s="309"/>
      <c r="AC161" s="294"/>
      <c r="AD161" s="294"/>
      <c r="AE161" s="294"/>
      <c r="AF161" s="294"/>
      <c r="AG161" s="294"/>
      <c r="AH161" s="294"/>
      <c r="AI161" s="294"/>
      <c r="AJ161" s="294"/>
      <c r="AK161" s="294"/>
      <c r="AL161" s="294"/>
      <c r="AM161" s="294"/>
      <c r="AN161" s="294"/>
      <c r="AO161" s="294"/>
      <c r="AP161" s="294"/>
      <c r="AQ161" s="294"/>
      <c r="AR161" s="294"/>
      <c r="AS161" s="294"/>
      <c r="AT161" s="294"/>
      <c r="AU161" s="294"/>
    </row>
    <row r="162" ht="19.5" customHeight="1">
      <c r="A162" s="271" t="s">
        <v>250</v>
      </c>
      <c r="B162" s="272">
        <v>56.91</v>
      </c>
      <c r="C162" s="273">
        <v>60.860001</v>
      </c>
      <c r="D162" s="273">
        <v>56.560001</v>
      </c>
      <c r="E162" s="273">
        <v>60.529999</v>
      </c>
      <c r="F162" s="273">
        <v>54.181671</v>
      </c>
      <c r="G162" s="273">
        <v>8.288839E8</v>
      </c>
      <c r="H162" s="278" t="s">
        <v>250</v>
      </c>
      <c r="I162" s="273">
        <v>2.642188</v>
      </c>
      <c r="J162" s="273">
        <v>3.017813</v>
      </c>
      <c r="K162" s="273">
        <v>2.610625</v>
      </c>
      <c r="L162" s="273">
        <v>2.985313</v>
      </c>
      <c r="M162" s="273">
        <v>2.933453</v>
      </c>
      <c r="N162" s="273">
        <v>1.9026016E9</v>
      </c>
      <c r="O162" s="273"/>
      <c r="P162" s="249">
        <f>((P161+R161)*0.8)*D162/D161</f>
        <v>308867.1348</v>
      </c>
      <c r="Q162" s="249">
        <v>0.0</v>
      </c>
      <c r="R162" s="249">
        <f>((P161+R161)*0.2)-($S$8/12)</f>
        <v>72287.2397</v>
      </c>
      <c r="S162" s="249">
        <v>0.0</v>
      </c>
      <c r="T162" s="277"/>
      <c r="U162" s="265">
        <f t="shared" si="18"/>
        <v>0.8103465563</v>
      </c>
      <c r="V162" s="249"/>
      <c r="W162" s="249"/>
      <c r="X162" s="249">
        <f t="shared" si="19"/>
        <v>381154.3745</v>
      </c>
      <c r="Y162" s="253">
        <f t="shared" si="20"/>
        <v>0.3811543745</v>
      </c>
      <c r="Z162" s="323">
        <f t="shared" si="21"/>
        <v>381154.3745</v>
      </c>
      <c r="AA162" s="253">
        <f t="shared" si="22"/>
        <v>0.3811543745</v>
      </c>
      <c r="AB162" s="309"/>
      <c r="AC162" s="294"/>
      <c r="AD162" s="294"/>
      <c r="AE162" s="294"/>
      <c r="AF162" s="294"/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  <c r="AU162" s="294"/>
    </row>
    <row r="163" ht="19.5" customHeight="1">
      <c r="A163" s="271" t="s">
        <v>251</v>
      </c>
      <c r="B163" s="272">
        <v>60.880001</v>
      </c>
      <c r="C163" s="273">
        <v>64.959999</v>
      </c>
      <c r="D163" s="273">
        <v>60.66</v>
      </c>
      <c r="E163" s="273">
        <v>64.410004</v>
      </c>
      <c r="F163" s="273">
        <v>57.654736</v>
      </c>
      <c r="G163" s="273">
        <v>1.0186025E9</v>
      </c>
      <c r="H163" s="278" t="s">
        <v>251</v>
      </c>
      <c r="I163" s="273">
        <v>3.016563</v>
      </c>
      <c r="J163" s="273">
        <v>3.433438</v>
      </c>
      <c r="K163" s="273">
        <v>2.99875</v>
      </c>
      <c r="L163" s="273">
        <v>3.376563</v>
      </c>
      <c r="M163" s="273">
        <v>3.317907</v>
      </c>
      <c r="N163" s="273">
        <v>2.1716416E9</v>
      </c>
      <c r="O163" s="273"/>
      <c r="P163" s="249">
        <f t="shared" ref="P163:P173" si="121">P162*D163/D162</f>
        <v>331256.7197</v>
      </c>
      <c r="Q163" s="249">
        <v>0.0</v>
      </c>
      <c r="R163" s="249">
        <f t="shared" ref="R163:R173" si="122">R162-($S$8/12)</f>
        <v>70620.57303</v>
      </c>
      <c r="S163" s="249">
        <v>0.0</v>
      </c>
      <c r="T163" s="277"/>
      <c r="U163" s="265">
        <f t="shared" si="18"/>
        <v>0.8242732936</v>
      </c>
      <c r="V163" s="249"/>
      <c r="W163" s="249"/>
      <c r="X163" s="249">
        <f t="shared" si="19"/>
        <v>401877.2927</v>
      </c>
      <c r="Y163" s="253">
        <f t="shared" si="20"/>
        <v>0.4018772927</v>
      </c>
      <c r="Z163" s="323">
        <f t="shared" si="21"/>
        <v>401877.2927</v>
      </c>
      <c r="AA163" s="253">
        <f t="shared" si="22"/>
        <v>0.4018772927</v>
      </c>
      <c r="AB163" s="309"/>
      <c r="AC163" s="294"/>
      <c r="AD163" s="294"/>
      <c r="AE163" s="294"/>
      <c r="AF163" s="294"/>
      <c r="AG163" s="294"/>
      <c r="AH163" s="294"/>
      <c r="AI163" s="294"/>
      <c r="AJ163" s="294"/>
      <c r="AK163" s="294"/>
      <c r="AL163" s="294"/>
      <c r="AM163" s="294"/>
      <c r="AN163" s="294"/>
      <c r="AO163" s="294"/>
      <c r="AP163" s="294"/>
      <c r="AQ163" s="294"/>
      <c r="AR163" s="294"/>
      <c r="AS163" s="294"/>
      <c r="AT163" s="294"/>
      <c r="AU163" s="294"/>
    </row>
    <row r="164" ht="19.5" customHeight="1">
      <c r="A164" s="271" t="s">
        <v>252</v>
      </c>
      <c r="B164" s="272">
        <v>64.650002</v>
      </c>
      <c r="C164" s="273">
        <v>68.510002</v>
      </c>
      <c r="D164" s="273">
        <v>63.23</v>
      </c>
      <c r="E164" s="273">
        <v>67.550003</v>
      </c>
      <c r="F164" s="273">
        <v>60.465412</v>
      </c>
      <c r="G164" s="273">
        <v>1.0700543E9</v>
      </c>
      <c r="H164" s="278" t="s">
        <v>252</v>
      </c>
      <c r="I164" s="273">
        <v>3.400625</v>
      </c>
      <c r="J164" s="273">
        <v>3.824688</v>
      </c>
      <c r="K164" s="273">
        <v>3.251875</v>
      </c>
      <c r="L164" s="273">
        <v>3.717188</v>
      </c>
      <c r="M164" s="273">
        <v>3.652614</v>
      </c>
      <c r="N164" s="273">
        <v>2.2573664E9</v>
      </c>
      <c r="O164" s="273"/>
      <c r="P164" s="249">
        <f t="shared" si="121"/>
        <v>345291.1702</v>
      </c>
      <c r="Q164" s="249">
        <v>0.0</v>
      </c>
      <c r="R164" s="249">
        <f t="shared" si="122"/>
        <v>68953.90637</v>
      </c>
      <c r="S164" s="249">
        <v>0.0</v>
      </c>
      <c r="T164" s="277"/>
      <c r="U164" s="265">
        <f t="shared" si="18"/>
        <v>0.8335432084</v>
      </c>
      <c r="V164" s="249"/>
      <c r="W164" s="249"/>
      <c r="X164" s="249">
        <f t="shared" si="19"/>
        <v>414245.0766</v>
      </c>
      <c r="Y164" s="253">
        <f t="shared" si="20"/>
        <v>0.4142450766</v>
      </c>
      <c r="Z164" s="323">
        <f t="shared" si="21"/>
        <v>414245.0766</v>
      </c>
      <c r="AA164" s="253">
        <f t="shared" si="22"/>
        <v>0.4142450766</v>
      </c>
      <c r="AB164" s="309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4"/>
      <c r="AU164" s="294"/>
    </row>
    <row r="165" ht="19.5" customHeight="1">
      <c r="A165" s="271" t="s">
        <v>253</v>
      </c>
      <c r="B165" s="272">
        <v>67.480003</v>
      </c>
      <c r="C165" s="273">
        <v>68.550003</v>
      </c>
      <c r="D165" s="273">
        <v>64.449997</v>
      </c>
      <c r="E165" s="273">
        <v>66.760002</v>
      </c>
      <c r="F165" s="273">
        <v>59.859676</v>
      </c>
      <c r="G165" s="273">
        <v>1.0561849E9</v>
      </c>
      <c r="H165" s="278" t="s">
        <v>253</v>
      </c>
      <c r="I165" s="273">
        <v>3.70875</v>
      </c>
      <c r="J165" s="273">
        <v>3.8275</v>
      </c>
      <c r="K165" s="273">
        <v>3.377188</v>
      </c>
      <c r="L165" s="273">
        <v>3.621563</v>
      </c>
      <c r="M165" s="273">
        <v>3.55865</v>
      </c>
      <c r="N165" s="273">
        <v>2.2638368E9</v>
      </c>
      <c r="O165" s="273"/>
      <c r="P165" s="249">
        <f t="shared" si="121"/>
        <v>351953.4222</v>
      </c>
      <c r="Q165" s="249">
        <v>0.0</v>
      </c>
      <c r="R165" s="249">
        <f t="shared" si="122"/>
        <v>67287.2397</v>
      </c>
      <c r="S165" s="249">
        <v>0.0</v>
      </c>
      <c r="T165" s="277"/>
      <c r="U165" s="265">
        <f t="shared" si="18"/>
        <v>0.8395021146</v>
      </c>
      <c r="V165" s="249"/>
      <c r="W165" s="249"/>
      <c r="X165" s="249">
        <f t="shared" si="19"/>
        <v>419240.6619</v>
      </c>
      <c r="Y165" s="253">
        <f t="shared" si="20"/>
        <v>0.4192406619</v>
      </c>
      <c r="Z165" s="323">
        <f t="shared" si="21"/>
        <v>419240.6619</v>
      </c>
      <c r="AA165" s="253">
        <f t="shared" si="22"/>
        <v>0.4192406619</v>
      </c>
      <c r="AB165" s="309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  <c r="AU165" s="294"/>
    </row>
    <row r="166" ht="19.5" customHeight="1">
      <c r="A166" s="271" t="s">
        <v>254</v>
      </c>
      <c r="B166" s="272">
        <v>66.690002</v>
      </c>
      <c r="C166" s="273">
        <v>67.629997</v>
      </c>
      <c r="D166" s="273">
        <v>60.759998</v>
      </c>
      <c r="E166" s="273">
        <v>62.060001</v>
      </c>
      <c r="F166" s="273">
        <v>55.645493</v>
      </c>
      <c r="G166" s="273">
        <v>1.3003288E9</v>
      </c>
      <c r="H166" s="278" t="s">
        <v>254</v>
      </c>
      <c r="I166" s="273">
        <v>3.610938</v>
      </c>
      <c r="J166" s="273">
        <v>3.712813</v>
      </c>
      <c r="K166" s="273">
        <v>2.908125</v>
      </c>
      <c r="L166" s="273">
        <v>3.116875</v>
      </c>
      <c r="M166" s="273">
        <v>3.062729</v>
      </c>
      <c r="N166" s="273">
        <v>1.6379808E9</v>
      </c>
      <c r="O166" s="273"/>
      <c r="P166" s="249">
        <f t="shared" si="121"/>
        <v>331802.7963</v>
      </c>
      <c r="Q166" s="249">
        <v>0.0</v>
      </c>
      <c r="R166" s="249">
        <f t="shared" si="122"/>
        <v>65620.57303</v>
      </c>
      <c r="S166" s="249">
        <v>0.0</v>
      </c>
      <c r="T166" s="277"/>
      <c r="U166" s="265">
        <f t="shared" si="18"/>
        <v>0.8348849663</v>
      </c>
      <c r="V166" s="249"/>
      <c r="W166" s="249"/>
      <c r="X166" s="249">
        <f t="shared" si="19"/>
        <v>397423.3693</v>
      </c>
      <c r="Y166" s="253">
        <f t="shared" si="20"/>
        <v>0.3974233693</v>
      </c>
      <c r="Z166" s="323">
        <f t="shared" si="21"/>
        <v>397423.3693</v>
      </c>
      <c r="AA166" s="253">
        <f t="shared" si="22"/>
        <v>0.3974233693</v>
      </c>
      <c r="AB166" s="309"/>
      <c r="AC166" s="294"/>
      <c r="AD166" s="294"/>
      <c r="AE166" s="294"/>
      <c r="AF166" s="294"/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  <c r="AU166" s="294"/>
    </row>
    <row r="167" ht="19.5" customHeight="1">
      <c r="A167" s="271" t="s">
        <v>255</v>
      </c>
      <c r="B167" s="272">
        <v>60.939999</v>
      </c>
      <c r="C167" s="273">
        <v>64.57</v>
      </c>
      <c r="D167" s="273">
        <v>60.040001</v>
      </c>
      <c r="E167" s="273">
        <v>64.160004</v>
      </c>
      <c r="F167" s="273">
        <v>57.528454</v>
      </c>
      <c r="G167" s="273">
        <v>9.738152E8</v>
      </c>
      <c r="H167" s="278" t="s">
        <v>255</v>
      </c>
      <c r="I167" s="273">
        <v>3.0075</v>
      </c>
      <c r="J167" s="273">
        <v>3.379375</v>
      </c>
      <c r="K167" s="273">
        <v>2.91375</v>
      </c>
      <c r="L167" s="273">
        <v>3.3275</v>
      </c>
      <c r="M167" s="273">
        <v>3.269695</v>
      </c>
      <c r="N167" s="273">
        <v>1.1723376E9</v>
      </c>
      <c r="O167" s="273"/>
      <c r="P167" s="249">
        <f t="shared" si="121"/>
        <v>327870.9822</v>
      </c>
      <c r="Q167" s="249">
        <v>0.0</v>
      </c>
      <c r="R167" s="249">
        <f t="shared" si="122"/>
        <v>63953.90637</v>
      </c>
      <c r="S167" s="249">
        <v>0.0</v>
      </c>
      <c r="T167" s="277"/>
      <c r="U167" s="265">
        <f t="shared" si="18"/>
        <v>0.8367793669</v>
      </c>
      <c r="V167" s="249"/>
      <c r="W167" s="249"/>
      <c r="X167" s="249">
        <f t="shared" si="19"/>
        <v>391824.8886</v>
      </c>
      <c r="Y167" s="253">
        <f t="shared" si="20"/>
        <v>0.3918248886</v>
      </c>
      <c r="Z167" s="323">
        <f t="shared" si="21"/>
        <v>391824.8886</v>
      </c>
      <c r="AA167" s="253">
        <f t="shared" si="22"/>
        <v>0.3918248886</v>
      </c>
      <c r="AB167" s="309"/>
      <c r="AC167" s="294"/>
      <c r="AD167" s="294"/>
      <c r="AE167" s="294"/>
      <c r="AF167" s="294"/>
      <c r="AG167" s="294"/>
      <c r="AH167" s="294"/>
      <c r="AI167" s="294"/>
      <c r="AJ167" s="294"/>
      <c r="AK167" s="294"/>
      <c r="AL167" s="294"/>
      <c r="AM167" s="294"/>
      <c r="AN167" s="294"/>
      <c r="AO167" s="294"/>
      <c r="AP167" s="294"/>
      <c r="AQ167" s="294"/>
      <c r="AR167" s="294"/>
      <c r="AS167" s="294"/>
      <c r="AT167" s="294"/>
      <c r="AU167" s="294"/>
    </row>
    <row r="168" ht="19.5" customHeight="1">
      <c r="A168" s="271" t="s">
        <v>256</v>
      </c>
      <c r="B168" s="272">
        <v>64.25</v>
      </c>
      <c r="C168" s="273">
        <v>65.309998</v>
      </c>
      <c r="D168" s="273">
        <v>61.860001</v>
      </c>
      <c r="E168" s="273">
        <v>64.800003</v>
      </c>
      <c r="F168" s="273">
        <v>58.235828</v>
      </c>
      <c r="G168" s="273">
        <v>8.608051E8</v>
      </c>
      <c r="H168" s="278" t="s">
        <v>256</v>
      </c>
      <c r="I168" s="273">
        <v>3.3375</v>
      </c>
      <c r="J168" s="273">
        <v>3.443125</v>
      </c>
      <c r="K168" s="273">
        <v>3.091875</v>
      </c>
      <c r="L168" s="273">
        <v>3.381875</v>
      </c>
      <c r="M168" s="273">
        <v>3.323126</v>
      </c>
      <c r="N168" s="273">
        <v>1.2018048E9</v>
      </c>
      <c r="O168" s="273"/>
      <c r="P168" s="249">
        <f t="shared" si="121"/>
        <v>337809.7759</v>
      </c>
      <c r="Q168" s="249">
        <v>0.0</v>
      </c>
      <c r="R168" s="249">
        <f t="shared" si="122"/>
        <v>62287.2397</v>
      </c>
      <c r="S168" s="249">
        <v>0.0</v>
      </c>
      <c r="T168" s="277"/>
      <c r="U168" s="265">
        <f t="shared" si="18"/>
        <v>0.8443196593</v>
      </c>
      <c r="V168" s="249"/>
      <c r="W168" s="249"/>
      <c r="X168" s="249">
        <f t="shared" si="19"/>
        <v>400097.0157</v>
      </c>
      <c r="Y168" s="253">
        <f t="shared" si="20"/>
        <v>0.4000970157</v>
      </c>
      <c r="Z168" s="323">
        <f t="shared" si="21"/>
        <v>400097.0157</v>
      </c>
      <c r="AA168" s="253">
        <f t="shared" si="22"/>
        <v>0.4000970157</v>
      </c>
      <c r="AB168" s="309"/>
      <c r="AC168" s="294"/>
      <c r="AD168" s="294"/>
      <c r="AE168" s="294"/>
      <c r="AF168" s="294"/>
      <c r="AG168" s="294"/>
      <c r="AH168" s="294"/>
      <c r="AI168" s="294"/>
      <c r="AJ168" s="294"/>
      <c r="AK168" s="294"/>
      <c r="AL168" s="294"/>
      <c r="AM168" s="294"/>
      <c r="AN168" s="294"/>
      <c r="AO168" s="294"/>
      <c r="AP168" s="294"/>
      <c r="AQ168" s="294"/>
      <c r="AR168" s="294"/>
      <c r="AS168" s="294"/>
      <c r="AT168" s="294"/>
      <c r="AU168" s="294"/>
    </row>
    <row r="169" ht="19.5" customHeight="1">
      <c r="A169" s="271" t="s">
        <v>257</v>
      </c>
      <c r="B169" s="272">
        <v>65.260002</v>
      </c>
      <c r="C169" s="273">
        <v>68.879997</v>
      </c>
      <c r="D169" s="273">
        <v>63.91</v>
      </c>
      <c r="E169" s="273">
        <v>68.160004</v>
      </c>
      <c r="F169" s="273">
        <v>61.255489</v>
      </c>
      <c r="G169" s="273">
        <v>6.798662E8</v>
      </c>
      <c r="H169" s="278" t="s">
        <v>257</v>
      </c>
      <c r="I169" s="273">
        <v>3.43375</v>
      </c>
      <c r="J169" s="273">
        <v>3.820625</v>
      </c>
      <c r="K169" s="273">
        <v>3.293125</v>
      </c>
      <c r="L169" s="273">
        <v>3.741875</v>
      </c>
      <c r="M169" s="273">
        <v>3.676871</v>
      </c>
      <c r="N169" s="273">
        <v>9.327584E8</v>
      </c>
      <c r="O169" s="273"/>
      <c r="P169" s="249">
        <f t="shared" si="121"/>
        <v>349004.5657</v>
      </c>
      <c r="Q169" s="249">
        <v>0.0</v>
      </c>
      <c r="R169" s="249">
        <f t="shared" si="122"/>
        <v>60620.57303</v>
      </c>
      <c r="S169" s="249">
        <v>0.0</v>
      </c>
      <c r="T169" s="277"/>
      <c r="U169" s="265">
        <f t="shared" si="18"/>
        <v>0.8520096368</v>
      </c>
      <c r="V169" s="249"/>
      <c r="W169" s="249"/>
      <c r="X169" s="249">
        <f t="shared" si="19"/>
        <v>409625.1387</v>
      </c>
      <c r="Y169" s="253">
        <f t="shared" si="20"/>
        <v>0.4096251387</v>
      </c>
      <c r="Z169" s="323">
        <f t="shared" si="21"/>
        <v>409625.1387</v>
      </c>
      <c r="AA169" s="253">
        <f t="shared" si="22"/>
        <v>0.4096251387</v>
      </c>
      <c r="AB169" s="309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  <c r="AU169" s="294"/>
    </row>
    <row r="170" ht="19.5" customHeight="1">
      <c r="A170" s="271" t="s">
        <v>258</v>
      </c>
      <c r="B170" s="272">
        <v>68.029999</v>
      </c>
      <c r="C170" s="273">
        <v>70.580002</v>
      </c>
      <c r="D170" s="273">
        <v>67.419998</v>
      </c>
      <c r="E170" s="273">
        <v>68.57</v>
      </c>
      <c r="F170" s="273">
        <v>61.623928</v>
      </c>
      <c r="G170" s="273">
        <v>6.395219E8</v>
      </c>
      <c r="H170" s="278" t="s">
        <v>258</v>
      </c>
      <c r="I170" s="273">
        <v>3.729375</v>
      </c>
      <c r="J170" s="273">
        <v>4.0225</v>
      </c>
      <c r="K170" s="273">
        <v>3.65875</v>
      </c>
      <c r="L170" s="273">
        <v>3.801875</v>
      </c>
      <c r="M170" s="273">
        <v>3.735829</v>
      </c>
      <c r="N170" s="273">
        <v>6.999328E8</v>
      </c>
      <c r="O170" s="273"/>
      <c r="P170" s="249">
        <f t="shared" si="121"/>
        <v>368172.2284</v>
      </c>
      <c r="Q170" s="249">
        <v>0.0</v>
      </c>
      <c r="R170" s="249">
        <f t="shared" si="122"/>
        <v>58953.90637</v>
      </c>
      <c r="S170" s="249">
        <v>0.0</v>
      </c>
      <c r="T170" s="277"/>
      <c r="U170" s="265">
        <f t="shared" si="18"/>
        <v>0.8619754176</v>
      </c>
      <c r="V170" s="249"/>
      <c r="W170" s="249"/>
      <c r="X170" s="249">
        <f t="shared" si="19"/>
        <v>427126.1348</v>
      </c>
      <c r="Y170" s="253">
        <f t="shared" si="20"/>
        <v>0.4271261348</v>
      </c>
      <c r="Z170" s="323">
        <f t="shared" si="21"/>
        <v>427126.1348</v>
      </c>
      <c r="AA170" s="253">
        <f t="shared" si="22"/>
        <v>0.4271261348</v>
      </c>
      <c r="AB170" s="309"/>
      <c r="AC170" s="294"/>
      <c r="AD170" s="294"/>
      <c r="AE170" s="294"/>
      <c r="AF170" s="294"/>
      <c r="AG170" s="294"/>
      <c r="AH170" s="294"/>
      <c r="AI170" s="294"/>
      <c r="AJ170" s="294"/>
      <c r="AK170" s="294"/>
      <c r="AL170" s="294"/>
      <c r="AM170" s="294"/>
      <c r="AN170" s="294"/>
      <c r="AO170" s="294"/>
      <c r="AP170" s="294"/>
      <c r="AQ170" s="294"/>
      <c r="AR170" s="294"/>
      <c r="AS170" s="294"/>
      <c r="AT170" s="294"/>
      <c r="AU170" s="294"/>
    </row>
    <row r="171" ht="19.5" customHeight="1">
      <c r="A171" s="271" t="s">
        <v>259</v>
      </c>
      <c r="B171" s="272">
        <v>68.900002</v>
      </c>
      <c r="C171" s="273">
        <v>69.800003</v>
      </c>
      <c r="D171" s="273">
        <v>64.650002</v>
      </c>
      <c r="E171" s="273">
        <v>64.949997</v>
      </c>
      <c r="F171" s="273">
        <v>58.537086</v>
      </c>
      <c r="G171" s="273">
        <v>8.631242E8</v>
      </c>
      <c r="H171" s="278" t="s">
        <v>259</v>
      </c>
      <c r="I171" s="273">
        <v>3.8375</v>
      </c>
      <c r="J171" s="273">
        <v>3.93375</v>
      </c>
      <c r="K171" s="273">
        <v>3.369375</v>
      </c>
      <c r="L171" s="273">
        <v>3.398125</v>
      </c>
      <c r="M171" s="273">
        <v>3.339093</v>
      </c>
      <c r="N171" s="273">
        <v>1.0152896E9</v>
      </c>
      <c r="O171" s="273"/>
      <c r="P171" s="249">
        <f t="shared" si="121"/>
        <v>353045.6246</v>
      </c>
      <c r="Q171" s="249">
        <v>0.0</v>
      </c>
      <c r="R171" s="249">
        <f t="shared" si="122"/>
        <v>57287.2397</v>
      </c>
      <c r="S171" s="249">
        <v>0.0</v>
      </c>
      <c r="T171" s="277"/>
      <c r="U171" s="265">
        <f t="shared" si="18"/>
        <v>0.8603883708</v>
      </c>
      <c r="V171" s="249"/>
      <c r="W171" s="249"/>
      <c r="X171" s="249">
        <f t="shared" si="19"/>
        <v>410332.8643</v>
      </c>
      <c r="Y171" s="253">
        <f t="shared" si="20"/>
        <v>0.4103328643</v>
      </c>
      <c r="Z171" s="323">
        <f t="shared" si="21"/>
        <v>410332.8643</v>
      </c>
      <c r="AA171" s="253">
        <f t="shared" si="22"/>
        <v>0.4103328643</v>
      </c>
      <c r="AB171" s="309"/>
      <c r="AC171" s="294"/>
      <c r="AD171" s="294"/>
      <c r="AE171" s="294"/>
      <c r="AF171" s="294"/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  <c r="AU171" s="294"/>
    </row>
    <row r="172" ht="19.5" customHeight="1">
      <c r="A172" s="271" t="s">
        <v>260</v>
      </c>
      <c r="B172" s="272">
        <v>65.360001</v>
      </c>
      <c r="C172" s="273">
        <v>66.209999</v>
      </c>
      <c r="D172" s="273">
        <v>61.310001</v>
      </c>
      <c r="E172" s="273">
        <v>65.800003</v>
      </c>
      <c r="F172" s="273">
        <v>59.303185</v>
      </c>
      <c r="G172" s="273">
        <v>9.017839E8</v>
      </c>
      <c r="H172" s="278" t="s">
        <v>260</v>
      </c>
      <c r="I172" s="273">
        <v>3.439375</v>
      </c>
      <c r="J172" s="273">
        <v>3.53125</v>
      </c>
      <c r="K172" s="273">
        <v>3.02125</v>
      </c>
      <c r="L172" s="273">
        <v>3.48</v>
      </c>
      <c r="M172" s="273">
        <v>3.419546</v>
      </c>
      <c r="N172" s="273">
        <v>1.1633408E9</v>
      </c>
      <c r="O172" s="273"/>
      <c r="P172" s="249">
        <f t="shared" si="121"/>
        <v>334806.2943</v>
      </c>
      <c r="Q172" s="249">
        <v>0.0</v>
      </c>
      <c r="R172" s="249">
        <f t="shared" si="122"/>
        <v>55620.57303</v>
      </c>
      <c r="S172" s="249">
        <v>0.0</v>
      </c>
      <c r="T172" s="277"/>
      <c r="U172" s="265">
        <f t="shared" si="18"/>
        <v>0.8575390741</v>
      </c>
      <c r="V172" s="249"/>
      <c r="W172" s="249"/>
      <c r="X172" s="249">
        <f t="shared" si="19"/>
        <v>390426.8674</v>
      </c>
      <c r="Y172" s="253">
        <f t="shared" si="20"/>
        <v>0.3904268674</v>
      </c>
      <c r="Z172" s="323">
        <f t="shared" si="21"/>
        <v>390426.8674</v>
      </c>
      <c r="AA172" s="253">
        <f t="shared" si="22"/>
        <v>0.3904268674</v>
      </c>
      <c r="AB172" s="309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  <c r="AU172" s="294"/>
    </row>
    <row r="173" ht="19.5" customHeight="1">
      <c r="A173" s="271" t="s">
        <v>261</v>
      </c>
      <c r="B173" s="326">
        <v>66.309998</v>
      </c>
      <c r="C173" s="327">
        <v>66.760002</v>
      </c>
      <c r="D173" s="327">
        <v>63.580002</v>
      </c>
      <c r="E173" s="327">
        <v>65.129997</v>
      </c>
      <c r="F173" s="327">
        <v>58.699341</v>
      </c>
      <c r="G173" s="327">
        <v>8.15856E8</v>
      </c>
      <c r="H173" s="329" t="s">
        <v>261</v>
      </c>
      <c r="I173" s="327">
        <v>3.5325</v>
      </c>
      <c r="J173" s="327">
        <v>3.575</v>
      </c>
      <c r="K173" s="327">
        <v>3.271875</v>
      </c>
      <c r="L173" s="327">
        <v>3.425625</v>
      </c>
      <c r="M173" s="327">
        <v>3.366116</v>
      </c>
      <c r="N173" s="327">
        <v>9.62888E8</v>
      </c>
      <c r="O173" s="327"/>
      <c r="P173" s="249">
        <f t="shared" si="121"/>
        <v>347202.4876</v>
      </c>
      <c r="Q173" s="249">
        <v>0.0</v>
      </c>
      <c r="R173" s="249">
        <f t="shared" si="122"/>
        <v>53953.90637</v>
      </c>
      <c r="S173" s="249">
        <v>0.0</v>
      </c>
      <c r="T173" s="328">
        <f>(P173-P161)/P161</f>
        <v>0.1080187634</v>
      </c>
      <c r="U173" s="265">
        <f t="shared" si="18"/>
        <v>0.8655040598</v>
      </c>
      <c r="V173" s="249"/>
      <c r="W173" s="249"/>
      <c r="X173" s="249">
        <f t="shared" si="19"/>
        <v>401156.394</v>
      </c>
      <c r="Y173" s="253">
        <f t="shared" si="20"/>
        <v>0.401156394</v>
      </c>
      <c r="Z173" s="323">
        <f t="shared" si="21"/>
        <v>401156.394</v>
      </c>
      <c r="AA173" s="253">
        <f t="shared" si="22"/>
        <v>0.401156394</v>
      </c>
      <c r="AB173" s="309"/>
      <c r="AC173" s="294"/>
      <c r="AD173" s="294"/>
      <c r="AE173" s="294"/>
      <c r="AF173" s="294"/>
      <c r="AG173" s="294"/>
      <c r="AH173" s="294"/>
      <c r="AI173" s="294"/>
      <c r="AJ173" s="294"/>
      <c r="AK173" s="294"/>
      <c r="AL173" s="294"/>
      <c r="AM173" s="294"/>
      <c r="AN173" s="294"/>
      <c r="AO173" s="294"/>
      <c r="AP173" s="294"/>
      <c r="AQ173" s="294"/>
      <c r="AR173" s="294"/>
      <c r="AS173" s="294"/>
      <c r="AT173" s="294"/>
      <c r="AU173" s="294"/>
    </row>
    <row r="174" ht="19.5" customHeight="1">
      <c r="A174" s="271" t="s">
        <v>262</v>
      </c>
      <c r="B174" s="272">
        <v>66.730003</v>
      </c>
      <c r="C174" s="273">
        <v>67.790001</v>
      </c>
      <c r="D174" s="273">
        <v>66.169998</v>
      </c>
      <c r="E174" s="273">
        <v>66.870003</v>
      </c>
      <c r="F174" s="273">
        <v>60.603191</v>
      </c>
      <c r="G174" s="273">
        <v>7.418367E8</v>
      </c>
      <c r="H174" s="278" t="s">
        <v>262</v>
      </c>
      <c r="I174" s="273">
        <v>3.596875</v>
      </c>
      <c r="J174" s="273">
        <v>3.71</v>
      </c>
      <c r="K174" s="273">
        <v>3.53875</v>
      </c>
      <c r="L174" s="273">
        <v>3.6075</v>
      </c>
      <c r="M174" s="273">
        <v>3.550136</v>
      </c>
      <c r="N174" s="273">
        <v>8.87544E8</v>
      </c>
      <c r="O174" s="273"/>
      <c r="P174" s="249">
        <f>((P173+R173)*0.8)*D174/D173</f>
        <v>333998.3259</v>
      </c>
      <c r="Q174" s="249">
        <v>0.0</v>
      </c>
      <c r="R174" s="249">
        <f>((P173+R173)*0.2)-($S$8/12)</f>
        <v>78564.61213</v>
      </c>
      <c r="S174" s="249">
        <v>0.0</v>
      </c>
      <c r="T174" s="277"/>
      <c r="U174" s="265">
        <f t="shared" si="18"/>
        <v>0.8095693896</v>
      </c>
      <c r="V174" s="249"/>
      <c r="W174" s="249"/>
      <c r="X174" s="249">
        <f t="shared" si="19"/>
        <v>412562.938</v>
      </c>
      <c r="Y174" s="253">
        <f t="shared" si="20"/>
        <v>0.412562938</v>
      </c>
      <c r="Z174" s="323">
        <f t="shared" si="21"/>
        <v>412562.938</v>
      </c>
      <c r="AA174" s="253">
        <f t="shared" si="22"/>
        <v>0.412562938</v>
      </c>
      <c r="AB174" s="309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  <c r="AU174" s="294"/>
    </row>
    <row r="175" ht="19.5" customHeight="1">
      <c r="A175" s="271" t="s">
        <v>263</v>
      </c>
      <c r="B175" s="272">
        <v>67.339996</v>
      </c>
      <c r="C175" s="273">
        <v>68.260002</v>
      </c>
      <c r="D175" s="273">
        <v>65.959999</v>
      </c>
      <c r="E175" s="273">
        <v>67.099998</v>
      </c>
      <c r="F175" s="273">
        <v>60.811634</v>
      </c>
      <c r="G175" s="273">
        <v>6.565621E8</v>
      </c>
      <c r="H175" s="278" t="s">
        <v>263</v>
      </c>
      <c r="I175" s="273">
        <v>3.66</v>
      </c>
      <c r="J175" s="273">
        <v>3.754375</v>
      </c>
      <c r="K175" s="273">
        <v>3.504375</v>
      </c>
      <c r="L175" s="273">
        <v>3.625</v>
      </c>
      <c r="M175" s="273">
        <v>3.567357</v>
      </c>
      <c r="N175" s="273">
        <v>7.831952E8</v>
      </c>
      <c r="O175" s="273"/>
      <c r="P175" s="249">
        <f t="shared" ref="P175:P185" si="123">P174*D175/D174</f>
        <v>332938.3393</v>
      </c>
      <c r="Q175" s="249">
        <v>0.0</v>
      </c>
      <c r="R175" s="249">
        <f t="shared" ref="R175:R185" si="124">R174-($S$8/12)</f>
        <v>76897.94546</v>
      </c>
      <c r="S175" s="249">
        <v>0.0</v>
      </c>
      <c r="T175" s="277"/>
      <c r="U175" s="265">
        <f t="shared" si="18"/>
        <v>0.8123691134</v>
      </c>
      <c r="V175" s="249"/>
      <c r="W175" s="249"/>
      <c r="X175" s="249">
        <f t="shared" si="19"/>
        <v>409836.2847</v>
      </c>
      <c r="Y175" s="253">
        <f t="shared" si="20"/>
        <v>0.4098362847</v>
      </c>
      <c r="Z175" s="323">
        <f t="shared" si="21"/>
        <v>409836.2847</v>
      </c>
      <c r="AA175" s="253">
        <f t="shared" si="22"/>
        <v>0.4098362847</v>
      </c>
      <c r="AB175" s="309"/>
      <c r="AC175" s="294"/>
      <c r="AD175" s="294"/>
      <c r="AE175" s="294"/>
      <c r="AF175" s="294"/>
      <c r="AG175" s="294"/>
      <c r="AH175" s="294"/>
      <c r="AI175" s="294"/>
      <c r="AJ175" s="294"/>
      <c r="AK175" s="294"/>
      <c r="AL175" s="294"/>
      <c r="AM175" s="294"/>
      <c r="AN175" s="294"/>
      <c r="AO175" s="294"/>
      <c r="AP175" s="294"/>
      <c r="AQ175" s="294"/>
      <c r="AR175" s="294"/>
      <c r="AS175" s="294"/>
      <c r="AT175" s="294"/>
      <c r="AU175" s="294"/>
    </row>
    <row r="176" ht="19.5" customHeight="1">
      <c r="A176" s="271" t="s">
        <v>264</v>
      </c>
      <c r="B176" s="272">
        <v>66.870003</v>
      </c>
      <c r="C176" s="273">
        <v>69.059998</v>
      </c>
      <c r="D176" s="273">
        <v>66.540001</v>
      </c>
      <c r="E176" s="273">
        <v>68.970001</v>
      </c>
      <c r="F176" s="273">
        <v>62.506378</v>
      </c>
      <c r="G176" s="273">
        <v>5.579793E8</v>
      </c>
      <c r="H176" s="278" t="s">
        <v>264</v>
      </c>
      <c r="I176" s="273">
        <v>3.600625</v>
      </c>
      <c r="J176" s="273">
        <v>3.843125</v>
      </c>
      <c r="K176" s="273">
        <v>3.565</v>
      </c>
      <c r="L176" s="273">
        <v>3.836875</v>
      </c>
      <c r="M176" s="273">
        <v>3.775863</v>
      </c>
      <c r="N176" s="273">
        <v>6.32136E8</v>
      </c>
      <c r="O176" s="273"/>
      <c r="P176" s="249">
        <f t="shared" si="123"/>
        <v>335865.9455</v>
      </c>
      <c r="Q176" s="249">
        <v>0.0</v>
      </c>
      <c r="R176" s="249">
        <f t="shared" si="124"/>
        <v>75231.27879</v>
      </c>
      <c r="S176" s="249">
        <v>0.0</v>
      </c>
      <c r="T176" s="277"/>
      <c r="U176" s="265">
        <f t="shared" si="18"/>
        <v>0.816998816</v>
      </c>
      <c r="V176" s="249"/>
      <c r="W176" s="249"/>
      <c r="X176" s="249">
        <f t="shared" si="19"/>
        <v>411097.2243</v>
      </c>
      <c r="Y176" s="253">
        <f t="shared" si="20"/>
        <v>0.4110972243</v>
      </c>
      <c r="Z176" s="323">
        <f t="shared" si="21"/>
        <v>411097.2243</v>
      </c>
      <c r="AA176" s="253">
        <f t="shared" si="22"/>
        <v>0.4110972243</v>
      </c>
      <c r="AB176" s="309"/>
      <c r="AC176" s="294"/>
      <c r="AD176" s="294"/>
      <c r="AE176" s="294"/>
      <c r="AF176" s="294"/>
      <c r="AG176" s="294"/>
      <c r="AH176" s="294"/>
      <c r="AI176" s="294"/>
      <c r="AJ176" s="294"/>
      <c r="AK176" s="294"/>
      <c r="AL176" s="294"/>
      <c r="AM176" s="294"/>
      <c r="AN176" s="294"/>
      <c r="AO176" s="294"/>
      <c r="AP176" s="294"/>
      <c r="AQ176" s="294"/>
      <c r="AR176" s="294"/>
      <c r="AS176" s="294"/>
      <c r="AT176" s="294"/>
      <c r="AU176" s="294"/>
    </row>
    <row r="177" ht="19.5" customHeight="1">
      <c r="A177" s="271" t="s">
        <v>265</v>
      </c>
      <c r="B177" s="272">
        <v>69.019997</v>
      </c>
      <c r="C177" s="273">
        <v>70.730003</v>
      </c>
      <c r="D177" s="273">
        <v>66.879997</v>
      </c>
      <c r="E177" s="273">
        <v>70.720001</v>
      </c>
      <c r="F177" s="273">
        <v>64.2407</v>
      </c>
      <c r="G177" s="273">
        <v>8.355377E8</v>
      </c>
      <c r="H177" s="278" t="s">
        <v>265</v>
      </c>
      <c r="I177" s="273">
        <v>3.84</v>
      </c>
      <c r="J177" s="273">
        <v>4.019375</v>
      </c>
      <c r="K177" s="273">
        <v>3.59625</v>
      </c>
      <c r="L177" s="273">
        <v>4.015625</v>
      </c>
      <c r="M177" s="273">
        <v>3.960384</v>
      </c>
      <c r="N177" s="273">
        <v>8.536224E8</v>
      </c>
      <c r="O177" s="273"/>
      <c r="P177" s="249">
        <f t="shared" si="123"/>
        <v>337582.1023</v>
      </c>
      <c r="Q177" s="249">
        <v>0.0</v>
      </c>
      <c r="R177" s="249">
        <f t="shared" si="124"/>
        <v>73564.61213</v>
      </c>
      <c r="S177" s="249">
        <v>0.0</v>
      </c>
      <c r="T177" s="277"/>
      <c r="U177" s="265">
        <f t="shared" si="18"/>
        <v>0.821074547</v>
      </c>
      <c r="V177" s="249"/>
      <c r="W177" s="249"/>
      <c r="X177" s="249">
        <f t="shared" si="19"/>
        <v>411146.7144</v>
      </c>
      <c r="Y177" s="253">
        <f t="shared" si="20"/>
        <v>0.4111467144</v>
      </c>
      <c r="Z177" s="323">
        <f t="shared" si="21"/>
        <v>411146.7144</v>
      </c>
      <c r="AA177" s="253">
        <f t="shared" si="22"/>
        <v>0.4111467144</v>
      </c>
      <c r="AB177" s="309"/>
      <c r="AC177" s="294"/>
      <c r="AD177" s="294"/>
      <c r="AE177" s="294"/>
      <c r="AF177" s="294"/>
      <c r="AG177" s="294"/>
      <c r="AH177" s="294"/>
      <c r="AI177" s="294"/>
      <c r="AJ177" s="294"/>
      <c r="AK177" s="294"/>
      <c r="AL177" s="294"/>
      <c r="AM177" s="294"/>
      <c r="AN177" s="294"/>
      <c r="AO177" s="294"/>
      <c r="AP177" s="294"/>
      <c r="AQ177" s="294"/>
      <c r="AR177" s="294"/>
      <c r="AS177" s="294"/>
      <c r="AT177" s="294"/>
      <c r="AU177" s="294"/>
    </row>
    <row r="178" ht="19.5" customHeight="1">
      <c r="A178" s="271" t="s">
        <v>266</v>
      </c>
      <c r="B178" s="272">
        <v>70.739998</v>
      </c>
      <c r="C178" s="273">
        <v>74.949997</v>
      </c>
      <c r="D178" s="273">
        <v>70.25</v>
      </c>
      <c r="E178" s="273">
        <v>73.25</v>
      </c>
      <c r="F178" s="273">
        <v>66.538933</v>
      </c>
      <c r="G178" s="273">
        <v>6.804142E8</v>
      </c>
      <c r="H178" s="278" t="s">
        <v>266</v>
      </c>
      <c r="I178" s="273">
        <v>4.019375</v>
      </c>
      <c r="J178" s="273">
        <v>4.5075</v>
      </c>
      <c r="K178" s="273">
        <v>3.965</v>
      </c>
      <c r="L178" s="273">
        <v>4.30125</v>
      </c>
      <c r="M178" s="273">
        <v>4.242079</v>
      </c>
      <c r="N178" s="273">
        <v>7.738592E8</v>
      </c>
      <c r="O178" s="273"/>
      <c r="P178" s="249">
        <f t="shared" si="123"/>
        <v>354592.4604</v>
      </c>
      <c r="Q178" s="249">
        <v>0.0</v>
      </c>
      <c r="R178" s="249">
        <f t="shared" si="124"/>
        <v>71897.94546</v>
      </c>
      <c r="S178" s="249">
        <v>0.0</v>
      </c>
      <c r="T178" s="277"/>
      <c r="U178" s="265">
        <f t="shared" si="18"/>
        <v>0.8314195478</v>
      </c>
      <c r="V178" s="249"/>
      <c r="W178" s="249"/>
      <c r="X178" s="249">
        <f t="shared" si="19"/>
        <v>426490.4059</v>
      </c>
      <c r="Y178" s="253">
        <f t="shared" si="20"/>
        <v>0.4264904059</v>
      </c>
      <c r="Z178" s="323">
        <f t="shared" si="21"/>
        <v>426490.4059</v>
      </c>
      <c r="AA178" s="253">
        <f t="shared" si="22"/>
        <v>0.4264904059</v>
      </c>
      <c r="AB178" s="309"/>
      <c r="AC178" s="294"/>
      <c r="AD178" s="294"/>
      <c r="AE178" s="294"/>
      <c r="AF178" s="294"/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  <c r="AU178" s="294"/>
    </row>
    <row r="179" ht="19.5" customHeight="1">
      <c r="A179" s="271" t="s">
        <v>267</v>
      </c>
      <c r="B179" s="272">
        <v>73.260002</v>
      </c>
      <c r="C179" s="273">
        <v>73.82</v>
      </c>
      <c r="D179" s="273">
        <v>69.150002</v>
      </c>
      <c r="E179" s="273">
        <v>71.269997</v>
      </c>
      <c r="F179" s="273">
        <v>64.740334</v>
      </c>
      <c r="G179" s="273">
        <v>7.485616E8</v>
      </c>
      <c r="H179" s="278" t="s">
        <v>267</v>
      </c>
      <c r="I179" s="273">
        <v>4.30875</v>
      </c>
      <c r="J179" s="273">
        <v>4.37</v>
      </c>
      <c r="K179" s="273">
        <v>3.84875</v>
      </c>
      <c r="L179" s="273">
        <v>4.07875</v>
      </c>
      <c r="M179" s="273">
        <v>4.022641</v>
      </c>
      <c r="N179" s="273">
        <v>8.854848E8</v>
      </c>
      <c r="O179" s="273"/>
      <c r="P179" s="249">
        <f t="shared" si="123"/>
        <v>349040.133</v>
      </c>
      <c r="Q179" s="249">
        <v>0.0</v>
      </c>
      <c r="R179" s="249">
        <f t="shared" si="124"/>
        <v>70231.27879</v>
      </c>
      <c r="S179" s="249">
        <v>0.0</v>
      </c>
      <c r="T179" s="277"/>
      <c r="U179" s="265">
        <f t="shared" si="18"/>
        <v>0.8324920879</v>
      </c>
      <c r="V179" s="249"/>
      <c r="W179" s="249"/>
      <c r="X179" s="249">
        <f t="shared" si="19"/>
        <v>419271.4118</v>
      </c>
      <c r="Y179" s="253">
        <f t="shared" si="20"/>
        <v>0.4192714118</v>
      </c>
      <c r="Z179" s="323">
        <f t="shared" si="21"/>
        <v>419271.4118</v>
      </c>
      <c r="AA179" s="253">
        <f t="shared" si="22"/>
        <v>0.4192714118</v>
      </c>
      <c r="AB179" s="309"/>
      <c r="AC179" s="294"/>
      <c r="AD179" s="294"/>
      <c r="AE179" s="294"/>
      <c r="AF179" s="294"/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4"/>
      <c r="AU179" s="294"/>
    </row>
    <row r="180" ht="19.5" customHeight="1">
      <c r="A180" s="271" t="s">
        <v>268</v>
      </c>
      <c r="B180" s="272">
        <v>71.75</v>
      </c>
      <c r="C180" s="273">
        <v>76.209999</v>
      </c>
      <c r="D180" s="273">
        <v>71.349998</v>
      </c>
      <c r="E180" s="273">
        <v>75.769997</v>
      </c>
      <c r="F180" s="273">
        <v>69.045784</v>
      </c>
      <c r="G180" s="273">
        <v>5.816957E8</v>
      </c>
      <c r="H180" s="278" t="s">
        <v>268</v>
      </c>
      <c r="I180" s="273">
        <v>4.141875</v>
      </c>
      <c r="J180" s="273">
        <v>4.66375</v>
      </c>
      <c r="K180" s="273">
        <v>4.09625</v>
      </c>
      <c r="L180" s="273">
        <v>4.61125</v>
      </c>
      <c r="M180" s="273">
        <v>4.547815</v>
      </c>
      <c r="N180" s="273">
        <v>5.136864E8</v>
      </c>
      <c r="O180" s="273"/>
      <c r="P180" s="249">
        <f t="shared" si="123"/>
        <v>360144.7878</v>
      </c>
      <c r="Q180" s="249">
        <v>0.0</v>
      </c>
      <c r="R180" s="249">
        <f t="shared" si="124"/>
        <v>68564.61213</v>
      </c>
      <c r="S180" s="249">
        <v>0.0</v>
      </c>
      <c r="T180" s="277"/>
      <c r="U180" s="265">
        <f t="shared" si="18"/>
        <v>0.8400673926</v>
      </c>
      <c r="V180" s="249"/>
      <c r="W180" s="249"/>
      <c r="X180" s="249">
        <f t="shared" si="19"/>
        <v>428709.3999</v>
      </c>
      <c r="Y180" s="253">
        <f t="shared" si="20"/>
        <v>0.4287093999</v>
      </c>
      <c r="Z180" s="323">
        <f t="shared" si="21"/>
        <v>428709.3999</v>
      </c>
      <c r="AA180" s="253">
        <f t="shared" si="22"/>
        <v>0.4287093999</v>
      </c>
      <c r="AB180" s="309"/>
      <c r="AC180" s="294"/>
      <c r="AD180" s="294"/>
      <c r="AE180" s="294"/>
      <c r="AF180" s="294"/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  <c r="AU180" s="294"/>
    </row>
    <row r="181" ht="19.5" customHeight="1">
      <c r="A181" s="271" t="s">
        <v>269</v>
      </c>
      <c r="B181" s="272">
        <v>76.290001</v>
      </c>
      <c r="C181" s="273">
        <v>77.279999</v>
      </c>
      <c r="D181" s="273">
        <v>74.959999</v>
      </c>
      <c r="E181" s="273">
        <v>75.470001</v>
      </c>
      <c r="F181" s="273">
        <v>68.772423</v>
      </c>
      <c r="G181" s="273">
        <v>5.292455E8</v>
      </c>
      <c r="H181" s="278" t="s">
        <v>269</v>
      </c>
      <c r="I181" s="273">
        <v>4.674375</v>
      </c>
      <c r="J181" s="273">
        <v>4.793125</v>
      </c>
      <c r="K181" s="273">
        <v>4.505</v>
      </c>
      <c r="L181" s="273">
        <v>4.563125</v>
      </c>
      <c r="M181" s="273">
        <v>4.500352</v>
      </c>
      <c r="N181" s="273">
        <v>6.56376E8</v>
      </c>
      <c r="O181" s="273"/>
      <c r="P181" s="249">
        <f t="shared" si="123"/>
        <v>378366.5548</v>
      </c>
      <c r="Q181" s="249">
        <v>0.0</v>
      </c>
      <c r="R181" s="249">
        <f t="shared" si="124"/>
        <v>66897.94546</v>
      </c>
      <c r="S181" s="249">
        <v>0.0</v>
      </c>
      <c r="T181" s="277"/>
      <c r="U181" s="265">
        <f t="shared" si="18"/>
        <v>0.8497568402</v>
      </c>
      <c r="V181" s="249"/>
      <c r="W181" s="249"/>
      <c r="X181" s="249">
        <f t="shared" si="19"/>
        <v>445264.5003</v>
      </c>
      <c r="Y181" s="253">
        <f t="shared" si="20"/>
        <v>0.4452645003</v>
      </c>
      <c r="Z181" s="323">
        <f t="shared" si="21"/>
        <v>445264.5003</v>
      </c>
      <c r="AA181" s="253">
        <f t="shared" si="22"/>
        <v>0.4452645003</v>
      </c>
      <c r="AB181" s="309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  <c r="AU181" s="294"/>
    </row>
    <row r="182" ht="19.5" customHeight="1">
      <c r="A182" s="271" t="s">
        <v>270</v>
      </c>
      <c r="B182" s="272">
        <v>76.089996</v>
      </c>
      <c r="C182" s="273">
        <v>79.690002</v>
      </c>
      <c r="D182" s="273">
        <v>75.540001</v>
      </c>
      <c r="E182" s="273">
        <v>78.879997</v>
      </c>
      <c r="F182" s="273">
        <v>71.879791</v>
      </c>
      <c r="G182" s="273">
        <v>5.039888E8</v>
      </c>
      <c r="H182" s="278" t="s">
        <v>270</v>
      </c>
      <c r="I182" s="273">
        <v>4.640625</v>
      </c>
      <c r="J182" s="273">
        <v>5.09375</v>
      </c>
      <c r="K182" s="273">
        <v>4.575</v>
      </c>
      <c r="L182" s="273">
        <v>4.999375</v>
      </c>
      <c r="M182" s="273">
        <v>4.9306</v>
      </c>
      <c r="N182" s="273">
        <v>5.019808E8</v>
      </c>
      <c r="O182" s="273"/>
      <c r="P182" s="249">
        <f t="shared" si="123"/>
        <v>381294.161</v>
      </c>
      <c r="Q182" s="249">
        <v>0.0</v>
      </c>
      <c r="R182" s="249">
        <f t="shared" si="124"/>
        <v>65231.27879</v>
      </c>
      <c r="S182" s="249">
        <v>0.0</v>
      </c>
      <c r="T182" s="277"/>
      <c r="U182" s="265">
        <f t="shared" si="18"/>
        <v>0.8539136341</v>
      </c>
      <c r="V182" s="249"/>
      <c r="W182" s="249"/>
      <c r="X182" s="249">
        <f t="shared" si="19"/>
        <v>446525.4398</v>
      </c>
      <c r="Y182" s="253">
        <f t="shared" si="20"/>
        <v>0.4465254398</v>
      </c>
      <c r="Z182" s="323">
        <f t="shared" si="21"/>
        <v>446525.4398</v>
      </c>
      <c r="AA182" s="253">
        <f t="shared" si="22"/>
        <v>0.4465254398</v>
      </c>
      <c r="AB182" s="309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</row>
    <row r="183" ht="19.5" customHeight="1">
      <c r="A183" s="271" t="s">
        <v>271</v>
      </c>
      <c r="B183" s="272">
        <v>78.889999</v>
      </c>
      <c r="C183" s="273">
        <v>83.489998</v>
      </c>
      <c r="D183" s="273">
        <v>76.349998</v>
      </c>
      <c r="E183" s="273">
        <v>82.790001</v>
      </c>
      <c r="F183" s="273">
        <v>75.669327</v>
      </c>
      <c r="G183" s="273">
        <v>8.173537E8</v>
      </c>
      <c r="H183" s="278" t="s">
        <v>271</v>
      </c>
      <c r="I183" s="273">
        <v>5.01</v>
      </c>
      <c r="J183" s="273">
        <v>5.595</v>
      </c>
      <c r="K183" s="273">
        <v>4.68875</v>
      </c>
      <c r="L183" s="273">
        <v>5.5025</v>
      </c>
      <c r="M183" s="273">
        <v>5.426805</v>
      </c>
      <c r="N183" s="273">
        <v>9.615136E8</v>
      </c>
      <c r="O183" s="273"/>
      <c r="P183" s="249">
        <f t="shared" si="123"/>
        <v>385382.6853</v>
      </c>
      <c r="Q183" s="249">
        <v>0.0</v>
      </c>
      <c r="R183" s="249">
        <f t="shared" si="124"/>
        <v>63564.61213</v>
      </c>
      <c r="S183" s="249">
        <v>0.0</v>
      </c>
      <c r="T183" s="277"/>
      <c r="U183" s="265">
        <f t="shared" si="18"/>
        <v>0.8584140889</v>
      </c>
      <c r="V183" s="249"/>
      <c r="W183" s="249"/>
      <c r="X183" s="249">
        <f t="shared" si="19"/>
        <v>448947.2974</v>
      </c>
      <c r="Y183" s="253">
        <f t="shared" si="20"/>
        <v>0.4489472974</v>
      </c>
      <c r="Z183" s="323">
        <f t="shared" si="21"/>
        <v>448947.2974</v>
      </c>
      <c r="AA183" s="253">
        <f t="shared" si="22"/>
        <v>0.4489472974</v>
      </c>
      <c r="AB183" s="309"/>
      <c r="AC183" s="294"/>
      <c r="AD183" s="294"/>
      <c r="AE183" s="294"/>
      <c r="AF183" s="294"/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  <c r="AU183" s="294"/>
    </row>
    <row r="184" ht="19.5" customHeight="1">
      <c r="A184" s="271" t="s">
        <v>272</v>
      </c>
      <c r="B184" s="272">
        <v>83.07</v>
      </c>
      <c r="C184" s="273">
        <v>85.839996</v>
      </c>
      <c r="D184" s="273">
        <v>81.370003</v>
      </c>
      <c r="E184" s="273">
        <v>85.730003</v>
      </c>
      <c r="F184" s="273">
        <v>78.356483</v>
      </c>
      <c r="G184" s="273">
        <v>5.423394E8</v>
      </c>
      <c r="H184" s="278" t="s">
        <v>272</v>
      </c>
      <c r="I184" s="273">
        <v>5.535</v>
      </c>
      <c r="J184" s="273">
        <v>5.905625</v>
      </c>
      <c r="K184" s="273">
        <v>5.31375</v>
      </c>
      <c r="L184" s="273">
        <v>5.8825</v>
      </c>
      <c r="M184" s="273">
        <v>5.801578</v>
      </c>
      <c r="N184" s="273">
        <v>9.258976E8</v>
      </c>
      <c r="O184" s="273"/>
      <c r="P184" s="249">
        <f t="shared" si="123"/>
        <v>410721.5597</v>
      </c>
      <c r="Q184" s="249">
        <v>0.0</v>
      </c>
      <c r="R184" s="249">
        <f t="shared" si="124"/>
        <v>61897.94546</v>
      </c>
      <c r="S184" s="249">
        <v>0.0</v>
      </c>
      <c r="T184" s="277"/>
      <c r="U184" s="265">
        <f t="shared" si="18"/>
        <v>0.8690321817</v>
      </c>
      <c r="V184" s="249"/>
      <c r="W184" s="249"/>
      <c r="X184" s="249">
        <f t="shared" si="19"/>
        <v>472619.5051</v>
      </c>
      <c r="Y184" s="253">
        <f t="shared" si="20"/>
        <v>0.4726195051</v>
      </c>
      <c r="Z184" s="323">
        <f t="shared" si="21"/>
        <v>472619.5051</v>
      </c>
      <c r="AA184" s="253">
        <f t="shared" si="22"/>
        <v>0.4726195051</v>
      </c>
      <c r="AB184" s="309"/>
      <c r="AC184" s="294"/>
      <c r="AD184" s="294"/>
      <c r="AE184" s="294"/>
      <c r="AF184" s="294"/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  <c r="AU184" s="294"/>
    </row>
    <row r="185" ht="19.5" customHeight="1">
      <c r="A185" s="271" t="s">
        <v>273</v>
      </c>
      <c r="B185" s="326">
        <v>85.830002</v>
      </c>
      <c r="C185" s="327">
        <v>87.959999</v>
      </c>
      <c r="D185" s="327">
        <v>84.050003</v>
      </c>
      <c r="E185" s="327">
        <v>87.959999</v>
      </c>
      <c r="F185" s="327">
        <v>80.394691</v>
      </c>
      <c r="G185" s="327">
        <v>6.516492E8</v>
      </c>
      <c r="H185" s="329" t="s">
        <v>273</v>
      </c>
      <c r="I185" s="327">
        <v>5.90375</v>
      </c>
      <c r="J185" s="327">
        <v>6.225</v>
      </c>
      <c r="K185" s="327">
        <v>5.65125</v>
      </c>
      <c r="L185" s="327">
        <v>6.225</v>
      </c>
      <c r="M185" s="327">
        <v>6.139365</v>
      </c>
      <c r="N185" s="327">
        <v>8.507456E8</v>
      </c>
      <c r="O185" s="327"/>
      <c r="P185" s="249">
        <f t="shared" si="123"/>
        <v>424249.0727</v>
      </c>
      <c r="Q185" s="249">
        <v>0.0</v>
      </c>
      <c r="R185" s="249">
        <f t="shared" si="124"/>
        <v>60231.27879</v>
      </c>
      <c r="S185" s="249">
        <v>0.0</v>
      </c>
      <c r="T185" s="328">
        <f>(P185-P173)/P173</f>
        <v>0.2219067774</v>
      </c>
      <c r="U185" s="265">
        <f t="shared" si="18"/>
        <v>0.8756785934</v>
      </c>
      <c r="V185" s="249"/>
      <c r="W185" s="249"/>
      <c r="X185" s="249">
        <f t="shared" si="19"/>
        <v>484480.3515</v>
      </c>
      <c r="Y185" s="253">
        <f t="shared" si="20"/>
        <v>0.4844803515</v>
      </c>
      <c r="Z185" s="323">
        <f t="shared" si="21"/>
        <v>484480.3515</v>
      </c>
      <c r="AA185" s="253">
        <f t="shared" si="22"/>
        <v>0.4844803515</v>
      </c>
      <c r="AB185" s="309"/>
      <c r="AC185" s="294"/>
      <c r="AD185" s="294"/>
      <c r="AE185" s="294"/>
      <c r="AF185" s="294"/>
      <c r="AG185" s="294"/>
      <c r="AH185" s="294"/>
      <c r="AI185" s="294"/>
      <c r="AJ185" s="294"/>
      <c r="AK185" s="294"/>
      <c r="AL185" s="294"/>
      <c r="AM185" s="294"/>
      <c r="AN185" s="294"/>
      <c r="AO185" s="294"/>
      <c r="AP185" s="294"/>
      <c r="AQ185" s="294"/>
      <c r="AR185" s="294"/>
      <c r="AS185" s="294"/>
      <c r="AT185" s="294"/>
      <c r="AU185" s="294"/>
    </row>
    <row r="186" ht="19.5" customHeight="1">
      <c r="A186" s="271" t="s">
        <v>274</v>
      </c>
      <c r="B186" s="272">
        <v>87.550003</v>
      </c>
      <c r="C186" s="273">
        <v>89.0</v>
      </c>
      <c r="D186" s="273">
        <v>84.760002</v>
      </c>
      <c r="E186" s="273">
        <v>86.269997</v>
      </c>
      <c r="F186" s="273">
        <v>79.100487</v>
      </c>
      <c r="G186" s="273">
        <v>8.317327E8</v>
      </c>
      <c r="H186" s="278" t="s">
        <v>274</v>
      </c>
      <c r="I186" s="273">
        <v>6.17</v>
      </c>
      <c r="J186" s="273">
        <v>6.363125</v>
      </c>
      <c r="K186" s="273">
        <v>5.766875</v>
      </c>
      <c r="L186" s="273">
        <v>5.97125</v>
      </c>
      <c r="M186" s="273">
        <v>5.889106</v>
      </c>
      <c r="N186" s="273">
        <v>1.1935552E9</v>
      </c>
      <c r="O186" s="273"/>
      <c r="P186" s="249">
        <f>((P185+R185)*0.8)*D186/D185</f>
        <v>390858.3377</v>
      </c>
      <c r="Q186" s="249">
        <v>0.0</v>
      </c>
      <c r="R186" s="249">
        <f>((P185+R185)*0.2)-($S$8/12)</f>
        <v>95229.40364</v>
      </c>
      <c r="S186" s="249">
        <v>0.0</v>
      </c>
      <c r="T186" s="277"/>
      <c r="U186" s="265">
        <f t="shared" si="18"/>
        <v>0.8040900941</v>
      </c>
      <c r="V186" s="249"/>
      <c r="W186" s="249"/>
      <c r="X186" s="249">
        <f t="shared" si="19"/>
        <v>486087.7413</v>
      </c>
      <c r="Y186" s="253">
        <f t="shared" si="20"/>
        <v>0.4860877413</v>
      </c>
      <c r="Z186" s="323">
        <f t="shared" si="21"/>
        <v>486087.7413</v>
      </c>
      <c r="AA186" s="253">
        <f t="shared" si="22"/>
        <v>0.4860877413</v>
      </c>
      <c r="AB186" s="309"/>
      <c r="AC186" s="294"/>
      <c r="AD186" s="294"/>
      <c r="AE186" s="294"/>
      <c r="AF186" s="294"/>
      <c r="AG186" s="294"/>
      <c r="AH186" s="294"/>
      <c r="AI186" s="294"/>
      <c r="AJ186" s="294"/>
      <c r="AK186" s="294"/>
      <c r="AL186" s="294"/>
      <c r="AM186" s="294"/>
      <c r="AN186" s="294"/>
      <c r="AO186" s="294"/>
      <c r="AP186" s="294"/>
      <c r="AQ186" s="294"/>
      <c r="AR186" s="294"/>
      <c r="AS186" s="294"/>
      <c r="AT186" s="294"/>
      <c r="AU186" s="294"/>
    </row>
    <row r="187" ht="19.5" customHeight="1">
      <c r="A187" s="271" t="s">
        <v>275</v>
      </c>
      <c r="B187" s="272">
        <v>86.110001</v>
      </c>
      <c r="C187" s="273">
        <v>90.959999</v>
      </c>
      <c r="D187" s="273">
        <v>83.739998</v>
      </c>
      <c r="E187" s="273">
        <v>90.339996</v>
      </c>
      <c r="F187" s="273">
        <v>82.832245</v>
      </c>
      <c r="G187" s="273">
        <v>7.135587E8</v>
      </c>
      <c r="H187" s="278" t="s">
        <v>275</v>
      </c>
      <c r="I187" s="273">
        <v>5.953125</v>
      </c>
      <c r="J187" s="273">
        <v>6.67625</v>
      </c>
      <c r="K187" s="273">
        <v>5.620625</v>
      </c>
      <c r="L187" s="273">
        <v>6.58375</v>
      </c>
      <c r="M187" s="273">
        <v>6.493181</v>
      </c>
      <c r="N187" s="273">
        <v>9.816912E8</v>
      </c>
      <c r="O187" s="273"/>
      <c r="P187" s="249">
        <f t="shared" ref="P187:P197" si="125">P186*D187/D186</f>
        <v>386154.7386</v>
      </c>
      <c r="Q187" s="249">
        <v>0.0</v>
      </c>
      <c r="R187" s="249">
        <f t="shared" ref="R187:R197" si="126">R186-($S$8/12)</f>
        <v>93562.73697</v>
      </c>
      <c r="S187" s="249">
        <v>0.0</v>
      </c>
      <c r="T187" s="277"/>
      <c r="U187" s="265">
        <f t="shared" si="18"/>
        <v>0.8049628339</v>
      </c>
      <c r="V187" s="249"/>
      <c r="W187" s="249"/>
      <c r="X187" s="249">
        <f t="shared" si="19"/>
        <v>479717.4755</v>
      </c>
      <c r="Y187" s="253">
        <f t="shared" si="20"/>
        <v>0.4797174755</v>
      </c>
      <c r="Z187" s="323">
        <f t="shared" si="21"/>
        <v>479717.4755</v>
      </c>
      <c r="AA187" s="253">
        <f t="shared" si="22"/>
        <v>0.4797174755</v>
      </c>
      <c r="AB187" s="309"/>
      <c r="AC187" s="294"/>
      <c r="AD187" s="294"/>
      <c r="AE187" s="294"/>
      <c r="AF187" s="294"/>
      <c r="AG187" s="294"/>
      <c r="AH187" s="294"/>
      <c r="AI187" s="294"/>
      <c r="AJ187" s="294"/>
      <c r="AK187" s="294"/>
      <c r="AL187" s="294"/>
      <c r="AM187" s="294"/>
      <c r="AN187" s="294"/>
      <c r="AO187" s="294"/>
      <c r="AP187" s="294"/>
      <c r="AQ187" s="294"/>
      <c r="AR187" s="294"/>
      <c r="AS187" s="294"/>
      <c r="AT187" s="294"/>
      <c r="AU187" s="294"/>
    </row>
    <row r="188" ht="19.5" customHeight="1">
      <c r="A188" s="271" t="s">
        <v>276</v>
      </c>
      <c r="B188" s="272">
        <v>89.489998</v>
      </c>
      <c r="C188" s="273">
        <v>91.360001</v>
      </c>
      <c r="D188" s="273">
        <v>86.400002</v>
      </c>
      <c r="E188" s="273">
        <v>87.669998</v>
      </c>
      <c r="F188" s="273">
        <v>80.717819</v>
      </c>
      <c r="G188" s="273">
        <v>8.093454E8</v>
      </c>
      <c r="H188" s="278" t="s">
        <v>276</v>
      </c>
      <c r="I188" s="273">
        <v>6.45875</v>
      </c>
      <c r="J188" s="273">
        <v>6.731875</v>
      </c>
      <c r="K188" s="273">
        <v>6.040625</v>
      </c>
      <c r="L188" s="273">
        <v>6.215625</v>
      </c>
      <c r="M188" s="273">
        <v>6.130119</v>
      </c>
      <c r="N188" s="273">
        <v>1.3196624E9</v>
      </c>
      <c r="O188" s="273"/>
      <c r="P188" s="249">
        <f t="shared" si="125"/>
        <v>398420.9575</v>
      </c>
      <c r="Q188" s="249">
        <v>0.0</v>
      </c>
      <c r="R188" s="249">
        <f t="shared" si="126"/>
        <v>91896.07031</v>
      </c>
      <c r="S188" s="249">
        <v>0.0</v>
      </c>
      <c r="T188" s="277"/>
      <c r="U188" s="265">
        <f t="shared" si="18"/>
        <v>0.8125782604</v>
      </c>
      <c r="V188" s="249"/>
      <c r="W188" s="249"/>
      <c r="X188" s="249">
        <f t="shared" si="19"/>
        <v>490317.0278</v>
      </c>
      <c r="Y188" s="253">
        <f t="shared" si="20"/>
        <v>0.4903170278</v>
      </c>
      <c r="Z188" s="323">
        <f t="shared" si="21"/>
        <v>490317.0278</v>
      </c>
      <c r="AA188" s="253">
        <f t="shared" si="22"/>
        <v>0.4903170278</v>
      </c>
      <c r="AB188" s="309"/>
      <c r="AC188" s="294"/>
      <c r="AD188" s="294"/>
      <c r="AE188" s="294"/>
      <c r="AF188" s="294"/>
      <c r="AG188" s="294"/>
      <c r="AH188" s="294"/>
      <c r="AI188" s="294"/>
      <c r="AJ188" s="294"/>
      <c r="AK188" s="294"/>
      <c r="AL188" s="294"/>
      <c r="AM188" s="294"/>
      <c r="AN188" s="294"/>
      <c r="AO188" s="294"/>
      <c r="AP188" s="294"/>
      <c r="AQ188" s="294"/>
      <c r="AR188" s="294"/>
      <c r="AS188" s="294"/>
      <c r="AT188" s="294"/>
      <c r="AU188" s="294"/>
    </row>
    <row r="189" ht="19.5" customHeight="1">
      <c r="A189" s="271" t="s">
        <v>277</v>
      </c>
      <c r="B189" s="272">
        <v>88.099998</v>
      </c>
      <c r="C189" s="273">
        <v>89.68</v>
      </c>
      <c r="D189" s="273">
        <v>83.279999</v>
      </c>
      <c r="E189" s="273">
        <v>87.389999</v>
      </c>
      <c r="F189" s="273">
        <v>80.64402</v>
      </c>
      <c r="G189" s="273">
        <v>1.1413982E9</v>
      </c>
      <c r="H189" s="278" t="s">
        <v>277</v>
      </c>
      <c r="I189" s="273">
        <v>6.275</v>
      </c>
      <c r="J189" s="273">
        <v>6.50125</v>
      </c>
      <c r="K189" s="273">
        <v>5.5875</v>
      </c>
      <c r="L189" s="273">
        <v>6.148125</v>
      </c>
      <c r="M189" s="273">
        <v>6.063548</v>
      </c>
      <c r="N189" s="273">
        <v>1.2642224E9</v>
      </c>
      <c r="O189" s="273"/>
      <c r="P189" s="249">
        <f t="shared" si="125"/>
        <v>384033.5205</v>
      </c>
      <c r="Q189" s="249">
        <v>0.0</v>
      </c>
      <c r="R189" s="249">
        <f t="shared" si="126"/>
        <v>90229.40364</v>
      </c>
      <c r="S189" s="249">
        <v>0.0</v>
      </c>
      <c r="T189" s="277"/>
      <c r="U189" s="265">
        <f t="shared" si="18"/>
        <v>0.8097481396</v>
      </c>
      <c r="V189" s="249"/>
      <c r="W189" s="249"/>
      <c r="X189" s="249">
        <f t="shared" si="19"/>
        <v>474262.9242</v>
      </c>
      <c r="Y189" s="253">
        <f t="shared" si="20"/>
        <v>0.4742629242</v>
      </c>
      <c r="Z189" s="323">
        <f t="shared" si="21"/>
        <v>474262.9242</v>
      </c>
      <c r="AA189" s="253">
        <f t="shared" si="22"/>
        <v>0.4742629242</v>
      </c>
      <c r="AB189" s="309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  <c r="AU189" s="294"/>
    </row>
    <row r="190" ht="19.5" customHeight="1">
      <c r="A190" s="271" t="s">
        <v>278</v>
      </c>
      <c r="B190" s="272">
        <v>87.529999</v>
      </c>
      <c r="C190" s="273">
        <v>91.449997</v>
      </c>
      <c r="D190" s="273">
        <v>85.529999</v>
      </c>
      <c r="E190" s="273">
        <v>91.309998</v>
      </c>
      <c r="F190" s="273">
        <v>84.261452</v>
      </c>
      <c r="G190" s="273">
        <v>7.891937E8</v>
      </c>
      <c r="H190" s="278" t="s">
        <v>278</v>
      </c>
      <c r="I190" s="273">
        <v>6.163125</v>
      </c>
      <c r="J190" s="273">
        <v>6.72125</v>
      </c>
      <c r="K190" s="273">
        <v>5.8875</v>
      </c>
      <c r="L190" s="273">
        <v>6.700625</v>
      </c>
      <c r="M190" s="273">
        <v>6.608448</v>
      </c>
      <c r="N190" s="273">
        <v>6.280752E8</v>
      </c>
      <c r="O190" s="273"/>
      <c r="P190" s="249">
        <f t="shared" si="125"/>
        <v>394409.0661</v>
      </c>
      <c r="Q190" s="249">
        <v>0.0</v>
      </c>
      <c r="R190" s="249">
        <f t="shared" si="126"/>
        <v>88562.73697</v>
      </c>
      <c r="S190" s="249">
        <v>0.0</v>
      </c>
      <c r="T190" s="277"/>
      <c r="U190" s="265">
        <f t="shared" si="18"/>
        <v>0.8166295912</v>
      </c>
      <c r="V190" s="249"/>
      <c r="W190" s="249"/>
      <c r="X190" s="249">
        <f t="shared" si="19"/>
        <v>482971.803</v>
      </c>
      <c r="Y190" s="253">
        <f t="shared" si="20"/>
        <v>0.482971803</v>
      </c>
      <c r="Z190" s="323">
        <f t="shared" si="21"/>
        <v>482971.803</v>
      </c>
      <c r="AA190" s="253">
        <f t="shared" si="22"/>
        <v>0.482971803</v>
      </c>
      <c r="AB190" s="309"/>
      <c r="AC190" s="294"/>
      <c r="AD190" s="294"/>
      <c r="AE190" s="294"/>
      <c r="AF190" s="294"/>
      <c r="AG190" s="294"/>
      <c r="AH190" s="294"/>
      <c r="AI190" s="294"/>
      <c r="AJ190" s="294"/>
      <c r="AK190" s="294"/>
      <c r="AL190" s="294"/>
      <c r="AM190" s="294"/>
      <c r="AN190" s="294"/>
      <c r="AO190" s="294"/>
      <c r="AP190" s="294"/>
      <c r="AQ190" s="294"/>
      <c r="AR190" s="294"/>
      <c r="AS190" s="294"/>
      <c r="AT190" s="294"/>
      <c r="AU190" s="294"/>
    </row>
    <row r="191" ht="19.5" customHeight="1">
      <c r="A191" s="271" t="s">
        <v>279</v>
      </c>
      <c r="B191" s="272">
        <v>91.419998</v>
      </c>
      <c r="C191" s="273">
        <v>94.139999</v>
      </c>
      <c r="D191" s="273">
        <v>90.639999</v>
      </c>
      <c r="E191" s="273">
        <v>93.910004</v>
      </c>
      <c r="F191" s="273">
        <v>86.660728</v>
      </c>
      <c r="G191" s="273">
        <v>5.670129E8</v>
      </c>
      <c r="H191" s="278" t="s">
        <v>279</v>
      </c>
      <c r="I191" s="273">
        <v>6.715625</v>
      </c>
      <c r="J191" s="273">
        <v>7.139375</v>
      </c>
      <c r="K191" s="273">
        <v>6.601875</v>
      </c>
      <c r="L191" s="273">
        <v>7.10625</v>
      </c>
      <c r="M191" s="273">
        <v>7.008492</v>
      </c>
      <c r="N191" s="273">
        <v>3.869664E8</v>
      </c>
      <c r="O191" s="273"/>
      <c r="P191" s="249">
        <f t="shared" si="125"/>
        <v>417973.0828</v>
      </c>
      <c r="Q191" s="249">
        <v>0.0</v>
      </c>
      <c r="R191" s="249">
        <f t="shared" si="126"/>
        <v>86896.07031</v>
      </c>
      <c r="S191" s="249">
        <v>0.0</v>
      </c>
      <c r="T191" s="277"/>
      <c r="U191" s="265">
        <f t="shared" si="18"/>
        <v>0.8278839779</v>
      </c>
      <c r="V191" s="249"/>
      <c r="W191" s="249"/>
      <c r="X191" s="249">
        <f t="shared" si="19"/>
        <v>504869.1531</v>
      </c>
      <c r="Y191" s="253">
        <f t="shared" si="20"/>
        <v>0.5048691531</v>
      </c>
      <c r="Z191" s="323">
        <f t="shared" si="21"/>
        <v>504869.1531</v>
      </c>
      <c r="AA191" s="253">
        <f t="shared" si="22"/>
        <v>0.5048691531</v>
      </c>
      <c r="AB191" s="309"/>
      <c r="AC191" s="294"/>
      <c r="AD191" s="294"/>
      <c r="AE191" s="294"/>
      <c r="AF191" s="294"/>
      <c r="AG191" s="294"/>
      <c r="AH191" s="294"/>
      <c r="AI191" s="294"/>
      <c r="AJ191" s="294"/>
      <c r="AK191" s="294"/>
      <c r="AL191" s="294"/>
      <c r="AM191" s="294"/>
      <c r="AN191" s="294"/>
      <c r="AO191" s="294"/>
      <c r="AP191" s="294"/>
      <c r="AQ191" s="294"/>
      <c r="AR191" s="294"/>
      <c r="AS191" s="294"/>
      <c r="AT191" s="294"/>
      <c r="AU191" s="294"/>
    </row>
    <row r="192" ht="19.5" customHeight="1">
      <c r="A192" s="271" t="s">
        <v>280</v>
      </c>
      <c r="B192" s="272">
        <v>94.239998</v>
      </c>
      <c r="C192" s="273">
        <v>97.510002</v>
      </c>
      <c r="D192" s="273">
        <v>93.629997</v>
      </c>
      <c r="E192" s="273">
        <v>95.019997</v>
      </c>
      <c r="F192" s="273">
        <v>87.920654</v>
      </c>
      <c r="G192" s="273">
        <v>6.615304E8</v>
      </c>
      <c r="H192" s="278" t="s">
        <v>280</v>
      </c>
      <c r="I192" s="273">
        <v>7.150625</v>
      </c>
      <c r="J192" s="273">
        <v>7.64625</v>
      </c>
      <c r="K192" s="273">
        <v>7.05625</v>
      </c>
      <c r="L192" s="273">
        <v>7.255</v>
      </c>
      <c r="M192" s="273">
        <v>7.166822</v>
      </c>
      <c r="N192" s="273">
        <v>4.590912E8</v>
      </c>
      <c r="O192" s="273"/>
      <c r="P192" s="249">
        <f t="shared" si="125"/>
        <v>431761.0207</v>
      </c>
      <c r="Q192" s="249">
        <v>0.0</v>
      </c>
      <c r="R192" s="249">
        <f t="shared" si="126"/>
        <v>85229.40364</v>
      </c>
      <c r="S192" s="249">
        <v>0.0</v>
      </c>
      <c r="T192" s="277"/>
      <c r="U192" s="265">
        <f t="shared" si="18"/>
        <v>0.8351431678</v>
      </c>
      <c r="V192" s="249"/>
      <c r="W192" s="249"/>
      <c r="X192" s="249">
        <f t="shared" si="19"/>
        <v>516990.4244</v>
      </c>
      <c r="Y192" s="253">
        <f t="shared" si="20"/>
        <v>0.5169904244</v>
      </c>
      <c r="Z192" s="323">
        <f t="shared" si="21"/>
        <v>516990.4244</v>
      </c>
      <c r="AA192" s="253">
        <f t="shared" si="22"/>
        <v>0.5169904244</v>
      </c>
      <c r="AB192" s="309"/>
      <c r="AC192" s="294"/>
      <c r="AD192" s="294"/>
      <c r="AE192" s="294"/>
      <c r="AF192" s="294"/>
      <c r="AG192" s="294"/>
      <c r="AH192" s="294"/>
      <c r="AI192" s="294"/>
      <c r="AJ192" s="294"/>
      <c r="AK192" s="294"/>
      <c r="AL192" s="294"/>
      <c r="AM192" s="294"/>
      <c r="AN192" s="294"/>
      <c r="AO192" s="294"/>
      <c r="AP192" s="294"/>
      <c r="AQ192" s="294"/>
      <c r="AR192" s="294"/>
      <c r="AS192" s="294"/>
      <c r="AT192" s="294"/>
      <c r="AU192" s="294"/>
    </row>
    <row r="193" ht="19.5" customHeight="1">
      <c r="A193" s="271" t="s">
        <v>281</v>
      </c>
      <c r="B193" s="272">
        <v>94.82</v>
      </c>
      <c r="C193" s="273">
        <v>99.910004</v>
      </c>
      <c r="D193" s="273">
        <v>93.889999</v>
      </c>
      <c r="E193" s="273">
        <v>99.779999</v>
      </c>
      <c r="F193" s="273">
        <v>92.324989</v>
      </c>
      <c r="G193" s="273">
        <v>6.459047E8</v>
      </c>
      <c r="H193" s="278" t="s">
        <v>281</v>
      </c>
      <c r="I193" s="273">
        <v>7.2275</v>
      </c>
      <c r="J193" s="273">
        <v>7.991875</v>
      </c>
      <c r="K193" s="273">
        <v>7.080625</v>
      </c>
      <c r="L193" s="273">
        <v>7.99125</v>
      </c>
      <c r="M193" s="273">
        <v>7.894124</v>
      </c>
      <c r="N193" s="273">
        <v>3.72584E8</v>
      </c>
      <c r="O193" s="273"/>
      <c r="P193" s="249">
        <f t="shared" si="125"/>
        <v>432959.9819</v>
      </c>
      <c r="Q193" s="249">
        <v>0.0</v>
      </c>
      <c r="R193" s="249">
        <f t="shared" si="126"/>
        <v>83562.73697</v>
      </c>
      <c r="S193" s="249">
        <v>0.0</v>
      </c>
      <c r="T193" s="277"/>
      <c r="U193" s="265">
        <f t="shared" si="18"/>
        <v>0.8382205972</v>
      </c>
      <c r="V193" s="249"/>
      <c r="W193" s="249"/>
      <c r="X193" s="249">
        <f t="shared" si="19"/>
        <v>516522.7189</v>
      </c>
      <c r="Y193" s="253">
        <f t="shared" si="20"/>
        <v>0.5165227189</v>
      </c>
      <c r="Z193" s="323">
        <f t="shared" si="21"/>
        <v>516522.7189</v>
      </c>
      <c r="AA193" s="253">
        <f t="shared" si="22"/>
        <v>0.5165227189</v>
      </c>
      <c r="AB193" s="309"/>
      <c r="AC193" s="294"/>
      <c r="AD193" s="294"/>
      <c r="AE193" s="294"/>
      <c r="AF193" s="294"/>
      <c r="AG193" s="294"/>
      <c r="AH193" s="294"/>
      <c r="AI193" s="294"/>
      <c r="AJ193" s="294"/>
      <c r="AK193" s="294"/>
      <c r="AL193" s="294"/>
      <c r="AM193" s="294"/>
      <c r="AN193" s="294"/>
      <c r="AO193" s="294"/>
      <c r="AP193" s="294"/>
      <c r="AQ193" s="294"/>
      <c r="AR193" s="294"/>
      <c r="AS193" s="294"/>
      <c r="AT193" s="294"/>
      <c r="AU193" s="294"/>
    </row>
    <row r="194" ht="19.5" customHeight="1">
      <c r="A194" s="271" t="s">
        <v>282</v>
      </c>
      <c r="B194" s="272">
        <v>100.019997</v>
      </c>
      <c r="C194" s="273">
        <v>100.559998</v>
      </c>
      <c r="D194" s="273">
        <v>97.699997</v>
      </c>
      <c r="E194" s="273">
        <v>98.790001</v>
      </c>
      <c r="F194" s="273">
        <v>91.408981</v>
      </c>
      <c r="G194" s="273">
        <v>7.559587E8</v>
      </c>
      <c r="H194" s="278" t="s">
        <v>282</v>
      </c>
      <c r="I194" s="273">
        <v>8.030625</v>
      </c>
      <c r="J194" s="273">
        <v>8.130625</v>
      </c>
      <c r="K194" s="273">
        <v>7.683125</v>
      </c>
      <c r="L194" s="273">
        <v>7.8575</v>
      </c>
      <c r="M194" s="273">
        <v>7.762</v>
      </c>
      <c r="N194" s="273">
        <v>5.165328E8</v>
      </c>
      <c r="O194" s="273"/>
      <c r="P194" s="249">
        <f t="shared" si="125"/>
        <v>450529.2298</v>
      </c>
      <c r="Q194" s="249">
        <v>0.0</v>
      </c>
      <c r="R194" s="249">
        <f t="shared" si="126"/>
        <v>81896.07031</v>
      </c>
      <c r="S194" s="249">
        <v>0.0</v>
      </c>
      <c r="T194" s="277"/>
      <c r="U194" s="265">
        <f t="shared" si="18"/>
        <v>0.8461829851</v>
      </c>
      <c r="V194" s="249"/>
      <c r="W194" s="249"/>
      <c r="X194" s="249">
        <f t="shared" si="19"/>
        <v>532425.3001</v>
      </c>
      <c r="Y194" s="253">
        <f t="shared" si="20"/>
        <v>0.5324253001</v>
      </c>
      <c r="Z194" s="323">
        <f t="shared" si="21"/>
        <v>532425.3001</v>
      </c>
      <c r="AA194" s="253">
        <f t="shared" si="22"/>
        <v>0.5324253001</v>
      </c>
      <c r="AB194" s="309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  <c r="AU194" s="294"/>
    </row>
    <row r="195" ht="19.5" customHeight="1">
      <c r="A195" s="271" t="s">
        <v>283</v>
      </c>
      <c r="B195" s="272">
        <v>98.510002</v>
      </c>
      <c r="C195" s="273">
        <v>101.75</v>
      </c>
      <c r="D195" s="273">
        <v>90.239998</v>
      </c>
      <c r="E195" s="273">
        <v>101.400002</v>
      </c>
      <c r="F195" s="273">
        <v>94.047188</v>
      </c>
      <c r="G195" s="273">
        <v>1.2850375E9</v>
      </c>
      <c r="H195" s="278" t="s">
        <v>283</v>
      </c>
      <c r="I195" s="273">
        <v>7.8125</v>
      </c>
      <c r="J195" s="273">
        <v>8.284375</v>
      </c>
      <c r="K195" s="273">
        <v>6.528125</v>
      </c>
      <c r="L195" s="273">
        <v>8.22875</v>
      </c>
      <c r="M195" s="273">
        <v>8.128737</v>
      </c>
      <c r="N195" s="273">
        <v>1.031152E9</v>
      </c>
      <c r="O195" s="273"/>
      <c r="P195" s="249">
        <f t="shared" si="125"/>
        <v>416128.5368</v>
      </c>
      <c r="Q195" s="249">
        <v>0.0</v>
      </c>
      <c r="R195" s="249">
        <f t="shared" si="126"/>
        <v>80229.40364</v>
      </c>
      <c r="S195" s="249">
        <v>0.0</v>
      </c>
      <c r="T195" s="277"/>
      <c r="U195" s="265">
        <f t="shared" si="18"/>
        <v>0.8383638155</v>
      </c>
      <c r="V195" s="249"/>
      <c r="W195" s="249"/>
      <c r="X195" s="249">
        <f t="shared" si="19"/>
        <v>496357.9404</v>
      </c>
      <c r="Y195" s="253">
        <f t="shared" si="20"/>
        <v>0.4963579404</v>
      </c>
      <c r="Z195" s="323">
        <f t="shared" si="21"/>
        <v>496357.9404</v>
      </c>
      <c r="AA195" s="253">
        <f t="shared" si="22"/>
        <v>0.4963579404</v>
      </c>
      <c r="AB195" s="309"/>
      <c r="AC195" s="294"/>
      <c r="AD195" s="294"/>
      <c r="AE195" s="294"/>
      <c r="AF195" s="294"/>
      <c r="AG195" s="294"/>
      <c r="AH195" s="294"/>
      <c r="AI195" s="294"/>
      <c r="AJ195" s="294"/>
      <c r="AK195" s="294"/>
      <c r="AL195" s="294"/>
      <c r="AM195" s="294"/>
      <c r="AN195" s="294"/>
      <c r="AO195" s="294"/>
      <c r="AP195" s="294"/>
      <c r="AQ195" s="294"/>
      <c r="AR195" s="294"/>
      <c r="AS195" s="294"/>
      <c r="AT195" s="294"/>
      <c r="AU195" s="294"/>
    </row>
    <row r="196" ht="19.5" customHeight="1">
      <c r="A196" s="271" t="s">
        <v>284</v>
      </c>
      <c r="B196" s="272">
        <v>101.580002</v>
      </c>
      <c r="C196" s="273">
        <v>106.25</v>
      </c>
      <c r="D196" s="273">
        <v>100.669998</v>
      </c>
      <c r="E196" s="273">
        <v>106.010002</v>
      </c>
      <c r="F196" s="273">
        <v>98.322922</v>
      </c>
      <c r="G196" s="273">
        <v>4.349901E8</v>
      </c>
      <c r="H196" s="278" t="s">
        <v>284</v>
      </c>
      <c r="I196" s="273">
        <v>8.245</v>
      </c>
      <c r="J196" s="273">
        <v>9.02625</v>
      </c>
      <c r="K196" s="273">
        <v>8.11</v>
      </c>
      <c r="L196" s="273">
        <v>8.985</v>
      </c>
      <c r="M196" s="273">
        <v>8.875795</v>
      </c>
      <c r="N196" s="273">
        <v>3.266832E8</v>
      </c>
      <c r="O196" s="273"/>
      <c r="P196" s="249">
        <f t="shared" si="125"/>
        <v>464224.9545</v>
      </c>
      <c r="Q196" s="249">
        <v>0.0</v>
      </c>
      <c r="R196" s="249">
        <f t="shared" si="126"/>
        <v>78562.73697</v>
      </c>
      <c r="S196" s="249">
        <v>0.0</v>
      </c>
      <c r="T196" s="277"/>
      <c r="U196" s="265">
        <f t="shared" si="18"/>
        <v>0.8552606512</v>
      </c>
      <c r="V196" s="249"/>
      <c r="W196" s="249"/>
      <c r="X196" s="249">
        <f t="shared" si="19"/>
        <v>542787.6914</v>
      </c>
      <c r="Y196" s="253">
        <f t="shared" si="20"/>
        <v>0.5427876914</v>
      </c>
      <c r="Z196" s="323">
        <f t="shared" si="21"/>
        <v>542787.6914</v>
      </c>
      <c r="AA196" s="253">
        <f t="shared" si="22"/>
        <v>0.5427876914</v>
      </c>
      <c r="AB196" s="309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  <c r="AU196" s="294"/>
    </row>
    <row r="197" ht="19.5" customHeight="1">
      <c r="A197" s="271" t="s">
        <v>285</v>
      </c>
      <c r="B197" s="326">
        <v>105.720001</v>
      </c>
      <c r="C197" s="327">
        <v>105.919998</v>
      </c>
      <c r="D197" s="327">
        <v>99.919998</v>
      </c>
      <c r="E197" s="327">
        <v>103.25</v>
      </c>
      <c r="F197" s="327">
        <v>95.763062</v>
      </c>
      <c r="G197" s="327">
        <v>8.157022E8</v>
      </c>
      <c r="H197" s="329" t="s">
        <v>285</v>
      </c>
      <c r="I197" s="327">
        <v>8.93625</v>
      </c>
      <c r="J197" s="327">
        <v>8.96875</v>
      </c>
      <c r="K197" s="327">
        <v>7.96875</v>
      </c>
      <c r="L197" s="327">
        <v>8.54625</v>
      </c>
      <c r="M197" s="327">
        <v>8.44238</v>
      </c>
      <c r="N197" s="327">
        <v>4.611296E8</v>
      </c>
      <c r="O197" s="327"/>
      <c r="P197" s="249">
        <f t="shared" si="125"/>
        <v>460766.4393</v>
      </c>
      <c r="Q197" s="249">
        <v>0.0</v>
      </c>
      <c r="R197" s="249">
        <f t="shared" si="126"/>
        <v>76896.07031</v>
      </c>
      <c r="S197" s="249">
        <v>0.0</v>
      </c>
      <c r="T197" s="328">
        <f>(P197-P185)/P185</f>
        <v>0.08607530081</v>
      </c>
      <c r="U197" s="265">
        <f t="shared" si="18"/>
        <v>0.8569807845</v>
      </c>
      <c r="V197" s="249"/>
      <c r="W197" s="249"/>
      <c r="X197" s="249">
        <f t="shared" si="19"/>
        <v>537662.5096</v>
      </c>
      <c r="Y197" s="253">
        <f t="shared" si="20"/>
        <v>0.5376625096</v>
      </c>
      <c r="Z197" s="323">
        <f t="shared" si="21"/>
        <v>537662.5096</v>
      </c>
      <c r="AA197" s="253">
        <f t="shared" si="22"/>
        <v>0.5376625096</v>
      </c>
      <c r="AB197" s="309"/>
      <c r="AC197" s="294"/>
      <c r="AD197" s="294"/>
      <c r="AE197" s="294"/>
      <c r="AF197" s="294"/>
      <c r="AG197" s="294"/>
      <c r="AH197" s="294"/>
      <c r="AI197" s="294"/>
      <c r="AJ197" s="294"/>
      <c r="AK197" s="294"/>
      <c r="AL197" s="294"/>
      <c r="AM197" s="294"/>
      <c r="AN197" s="294"/>
      <c r="AO197" s="294"/>
      <c r="AP197" s="294"/>
      <c r="AQ197" s="294"/>
      <c r="AR197" s="294"/>
      <c r="AS197" s="294"/>
      <c r="AT197" s="294"/>
      <c r="AU197" s="294"/>
    </row>
    <row r="198" ht="19.5" customHeight="1">
      <c r="A198" s="271" t="s">
        <v>286</v>
      </c>
      <c r="B198" s="272">
        <v>103.760002</v>
      </c>
      <c r="C198" s="273">
        <v>104.580002</v>
      </c>
      <c r="D198" s="273">
        <v>99.360001</v>
      </c>
      <c r="E198" s="273">
        <v>101.099998</v>
      </c>
      <c r="F198" s="273">
        <v>94.118324</v>
      </c>
      <c r="G198" s="273">
        <v>8.262916E8</v>
      </c>
      <c r="H198" s="278" t="s">
        <v>286</v>
      </c>
      <c r="I198" s="273">
        <v>8.63125</v>
      </c>
      <c r="J198" s="273">
        <v>8.75125</v>
      </c>
      <c r="K198" s="273">
        <v>7.908125</v>
      </c>
      <c r="L198" s="273">
        <v>8.174375</v>
      </c>
      <c r="M198" s="273">
        <v>8.079652</v>
      </c>
      <c r="N198" s="273">
        <v>5.83728E8</v>
      </c>
      <c r="O198" s="273"/>
      <c r="P198" s="249">
        <f>((P197+R197)*0.8)*D198/D197</f>
        <v>427719.364</v>
      </c>
      <c r="Q198" s="249">
        <v>0.0</v>
      </c>
      <c r="R198" s="249">
        <f>((P197+R197)*0.2)-($S$8/12)</f>
        <v>105865.8353</v>
      </c>
      <c r="S198" s="249">
        <v>0.0</v>
      </c>
      <c r="T198" s="277"/>
      <c r="U198" s="265">
        <f t="shared" si="18"/>
        <v>0.8015952553</v>
      </c>
      <c r="V198" s="249"/>
      <c r="W198" s="249"/>
      <c r="X198" s="249">
        <f t="shared" si="19"/>
        <v>533585.1992</v>
      </c>
      <c r="Y198" s="253">
        <f t="shared" si="20"/>
        <v>0.5335851992</v>
      </c>
      <c r="Z198" s="323">
        <f t="shared" si="21"/>
        <v>533585.1992</v>
      </c>
      <c r="AA198" s="253">
        <f t="shared" si="22"/>
        <v>0.5335851992</v>
      </c>
      <c r="AB198" s="309"/>
      <c r="AC198" s="294"/>
      <c r="AD198" s="294"/>
      <c r="AE198" s="294"/>
      <c r="AF198" s="294"/>
      <c r="AG198" s="294"/>
      <c r="AH198" s="294"/>
      <c r="AI198" s="294"/>
      <c r="AJ198" s="294"/>
      <c r="AK198" s="294"/>
      <c r="AL198" s="294"/>
      <c r="AM198" s="294"/>
      <c r="AN198" s="294"/>
      <c r="AO198" s="294"/>
      <c r="AP198" s="294"/>
      <c r="AQ198" s="294"/>
      <c r="AR198" s="294"/>
      <c r="AS198" s="294"/>
      <c r="AT198" s="294"/>
      <c r="AU198" s="294"/>
    </row>
    <row r="199" ht="19.5" customHeight="1">
      <c r="A199" s="271" t="s">
        <v>287</v>
      </c>
      <c r="B199" s="272">
        <v>101.330002</v>
      </c>
      <c r="C199" s="273">
        <v>108.940002</v>
      </c>
      <c r="D199" s="273">
        <v>99.75</v>
      </c>
      <c r="E199" s="273">
        <v>108.400002</v>
      </c>
      <c r="F199" s="273">
        <v>100.91423</v>
      </c>
      <c r="G199" s="273">
        <v>4.724565E8</v>
      </c>
      <c r="H199" s="278" t="s">
        <v>287</v>
      </c>
      <c r="I199" s="273">
        <v>8.204375</v>
      </c>
      <c r="J199" s="273">
        <v>9.47</v>
      </c>
      <c r="K199" s="273">
        <v>7.955625</v>
      </c>
      <c r="L199" s="273">
        <v>9.37875</v>
      </c>
      <c r="M199" s="273">
        <v>9.270071</v>
      </c>
      <c r="N199" s="273">
        <v>3.683216E8</v>
      </c>
      <c r="O199" s="273"/>
      <c r="P199" s="249">
        <f t="shared" ref="P199:P209" si="127">P198*D199/D198</f>
        <v>429398.2098</v>
      </c>
      <c r="Q199" s="249">
        <v>0.0</v>
      </c>
      <c r="R199" s="249">
        <f t="shared" ref="R199:R209" si="128">R198-($S$8/12)</f>
        <v>104199.1686</v>
      </c>
      <c r="S199" s="249">
        <v>0.0</v>
      </c>
      <c r="T199" s="277"/>
      <c r="U199" s="265">
        <f t="shared" si="18"/>
        <v>0.8047232374</v>
      </c>
      <c r="V199" s="249"/>
      <c r="W199" s="249"/>
      <c r="X199" s="249">
        <f t="shared" si="19"/>
        <v>533597.3784</v>
      </c>
      <c r="Y199" s="253">
        <f t="shared" si="20"/>
        <v>0.5335973784</v>
      </c>
      <c r="Z199" s="323">
        <f t="shared" si="21"/>
        <v>533597.3784</v>
      </c>
      <c r="AA199" s="253">
        <f t="shared" si="22"/>
        <v>0.5335973784</v>
      </c>
      <c r="AB199" s="309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  <c r="AU199" s="294"/>
    </row>
    <row r="200" ht="19.5" customHeight="1">
      <c r="A200" s="271" t="s">
        <v>288</v>
      </c>
      <c r="B200" s="272">
        <v>108.610001</v>
      </c>
      <c r="C200" s="273">
        <v>109.419998</v>
      </c>
      <c r="D200" s="273">
        <v>104.239998</v>
      </c>
      <c r="E200" s="273">
        <v>105.599998</v>
      </c>
      <c r="F200" s="273">
        <v>98.307579</v>
      </c>
      <c r="G200" s="273">
        <v>6.336356E8</v>
      </c>
      <c r="H200" s="278" t="s">
        <v>288</v>
      </c>
      <c r="I200" s="273">
        <v>9.410625</v>
      </c>
      <c r="J200" s="273">
        <v>9.5525</v>
      </c>
      <c r="K200" s="273">
        <v>8.685625</v>
      </c>
      <c r="L200" s="273">
        <v>8.909375</v>
      </c>
      <c r="M200" s="273">
        <v>8.806135</v>
      </c>
      <c r="N200" s="273">
        <v>4.663744E8</v>
      </c>
      <c r="O200" s="273"/>
      <c r="P200" s="249">
        <f t="shared" si="127"/>
        <v>448726.5016</v>
      </c>
      <c r="Q200" s="249">
        <v>0.0</v>
      </c>
      <c r="R200" s="249">
        <f t="shared" si="128"/>
        <v>102532.5019</v>
      </c>
      <c r="S200" s="249">
        <v>0.0</v>
      </c>
      <c r="T200" s="277"/>
      <c r="U200" s="265">
        <f t="shared" si="18"/>
        <v>0.8140030344</v>
      </c>
      <c r="V200" s="249"/>
      <c r="W200" s="249"/>
      <c r="X200" s="249">
        <f t="shared" si="19"/>
        <v>551259.0035</v>
      </c>
      <c r="Y200" s="253">
        <f t="shared" si="20"/>
        <v>0.5512590035</v>
      </c>
      <c r="Z200" s="323">
        <f t="shared" si="21"/>
        <v>551259.0035</v>
      </c>
      <c r="AA200" s="253">
        <f t="shared" si="22"/>
        <v>0.5512590035</v>
      </c>
      <c r="AB200" s="309"/>
      <c r="AC200" s="294"/>
      <c r="AD200" s="294"/>
      <c r="AE200" s="294"/>
      <c r="AF200" s="294"/>
      <c r="AG200" s="294"/>
      <c r="AH200" s="294"/>
      <c r="AI200" s="294"/>
      <c r="AJ200" s="294"/>
      <c r="AK200" s="294"/>
      <c r="AL200" s="294"/>
      <c r="AM200" s="294"/>
      <c r="AN200" s="294"/>
      <c r="AO200" s="294"/>
      <c r="AP200" s="294"/>
      <c r="AQ200" s="294"/>
      <c r="AR200" s="294"/>
      <c r="AS200" s="294"/>
      <c r="AT200" s="294"/>
      <c r="AU200" s="294"/>
    </row>
    <row r="201" ht="19.5" customHeight="1">
      <c r="A201" s="271" t="s">
        <v>289</v>
      </c>
      <c r="B201" s="272">
        <v>105.599998</v>
      </c>
      <c r="C201" s="273">
        <v>111.160004</v>
      </c>
      <c r="D201" s="273">
        <v>104.339996</v>
      </c>
      <c r="E201" s="273">
        <v>107.629997</v>
      </c>
      <c r="F201" s="273">
        <v>100.427818</v>
      </c>
      <c r="G201" s="273">
        <v>5.686993E8</v>
      </c>
      <c r="H201" s="278" t="s">
        <v>289</v>
      </c>
      <c r="I201" s="273">
        <v>8.90625</v>
      </c>
      <c r="J201" s="273">
        <v>9.8525</v>
      </c>
      <c r="K201" s="273">
        <v>8.6975</v>
      </c>
      <c r="L201" s="273">
        <v>9.22875</v>
      </c>
      <c r="M201" s="273">
        <v>9.126643</v>
      </c>
      <c r="N201" s="273">
        <v>4.135088E8</v>
      </c>
      <c r="O201" s="273"/>
      <c r="P201" s="249">
        <f t="shared" si="127"/>
        <v>449156.9674</v>
      </c>
      <c r="Q201" s="249">
        <v>0.0</v>
      </c>
      <c r="R201" s="249">
        <f t="shared" si="128"/>
        <v>100865.8353</v>
      </c>
      <c r="S201" s="249">
        <v>0.0</v>
      </c>
      <c r="T201" s="277"/>
      <c r="U201" s="265">
        <f t="shared" si="18"/>
        <v>0.8166151753</v>
      </c>
      <c r="V201" s="249"/>
      <c r="W201" s="249"/>
      <c r="X201" s="249">
        <f t="shared" si="19"/>
        <v>550022.8026</v>
      </c>
      <c r="Y201" s="253">
        <f t="shared" si="20"/>
        <v>0.5500228026</v>
      </c>
      <c r="Z201" s="323">
        <f t="shared" si="21"/>
        <v>550022.8026</v>
      </c>
      <c r="AA201" s="253">
        <f t="shared" si="22"/>
        <v>0.5500228026</v>
      </c>
      <c r="AB201" s="309"/>
      <c r="AC201" s="294"/>
      <c r="AD201" s="294"/>
      <c r="AE201" s="294"/>
      <c r="AF201" s="294"/>
      <c r="AG201" s="294"/>
      <c r="AH201" s="294"/>
      <c r="AI201" s="294"/>
      <c r="AJ201" s="294"/>
      <c r="AK201" s="294"/>
      <c r="AL201" s="294"/>
      <c r="AM201" s="294"/>
      <c r="AN201" s="294"/>
      <c r="AO201" s="294"/>
      <c r="AP201" s="294"/>
      <c r="AQ201" s="294"/>
      <c r="AR201" s="294"/>
      <c r="AS201" s="294"/>
      <c r="AT201" s="294"/>
      <c r="AU201" s="294"/>
    </row>
    <row r="202" ht="19.5" customHeight="1">
      <c r="A202" s="271" t="s">
        <v>290</v>
      </c>
      <c r="B202" s="272">
        <v>108.050003</v>
      </c>
      <c r="C202" s="273">
        <v>111.080002</v>
      </c>
      <c r="D202" s="273">
        <v>106.0</v>
      </c>
      <c r="E202" s="273">
        <v>110.050003</v>
      </c>
      <c r="F202" s="273">
        <v>102.685875</v>
      </c>
      <c r="G202" s="273">
        <v>5.182335E8</v>
      </c>
      <c r="H202" s="278" t="s">
        <v>290</v>
      </c>
      <c r="I202" s="273">
        <v>9.304375</v>
      </c>
      <c r="J202" s="273">
        <v>9.81125</v>
      </c>
      <c r="K202" s="273">
        <v>8.948125</v>
      </c>
      <c r="L202" s="273">
        <v>9.6375</v>
      </c>
      <c r="M202" s="273">
        <v>9.530869</v>
      </c>
      <c r="N202" s="273">
        <v>3.268368E8</v>
      </c>
      <c r="O202" s="273"/>
      <c r="P202" s="249">
        <f t="shared" si="127"/>
        <v>456302.8596</v>
      </c>
      <c r="Q202" s="249">
        <v>0.0</v>
      </c>
      <c r="R202" s="249">
        <f t="shared" si="128"/>
        <v>99199.16859</v>
      </c>
      <c r="S202" s="249">
        <v>0.0</v>
      </c>
      <c r="T202" s="277"/>
      <c r="U202" s="265">
        <f t="shared" si="18"/>
        <v>0.8214242909</v>
      </c>
      <c r="V202" s="249"/>
      <c r="W202" s="249"/>
      <c r="X202" s="249">
        <f t="shared" si="19"/>
        <v>555502.0281</v>
      </c>
      <c r="Y202" s="253">
        <f t="shared" si="20"/>
        <v>0.5555020281</v>
      </c>
      <c r="Z202" s="323">
        <f t="shared" si="21"/>
        <v>555502.0281</v>
      </c>
      <c r="AA202" s="253">
        <f t="shared" si="22"/>
        <v>0.5555020281</v>
      </c>
      <c r="AB202" s="309"/>
      <c r="AC202" s="294"/>
      <c r="AD202" s="294"/>
      <c r="AE202" s="294"/>
      <c r="AF202" s="294"/>
      <c r="AG202" s="294"/>
      <c r="AH202" s="294"/>
      <c r="AI202" s="294"/>
      <c r="AJ202" s="294"/>
      <c r="AK202" s="294"/>
      <c r="AL202" s="294"/>
      <c r="AM202" s="294"/>
      <c r="AN202" s="294"/>
      <c r="AO202" s="294"/>
      <c r="AP202" s="294"/>
      <c r="AQ202" s="294"/>
      <c r="AR202" s="294"/>
      <c r="AS202" s="294"/>
      <c r="AT202" s="294"/>
      <c r="AU202" s="294"/>
    </row>
    <row r="203" ht="19.5" customHeight="1">
      <c r="A203" s="271" t="s">
        <v>291</v>
      </c>
      <c r="B203" s="272">
        <v>110.639999</v>
      </c>
      <c r="C203" s="273">
        <v>111.129997</v>
      </c>
      <c r="D203" s="273">
        <v>106.639999</v>
      </c>
      <c r="E203" s="273">
        <v>107.07</v>
      </c>
      <c r="F203" s="273">
        <v>99.905289</v>
      </c>
      <c r="G203" s="273">
        <v>5.770306E8</v>
      </c>
      <c r="H203" s="278" t="s">
        <v>291</v>
      </c>
      <c r="I203" s="273">
        <v>9.73125</v>
      </c>
      <c r="J203" s="273">
        <v>9.84875</v>
      </c>
      <c r="K203" s="273">
        <v>9.06625</v>
      </c>
      <c r="L203" s="273">
        <v>9.14375</v>
      </c>
      <c r="M203" s="273">
        <v>9.042585</v>
      </c>
      <c r="N203" s="273">
        <v>3.028272E8</v>
      </c>
      <c r="O203" s="273"/>
      <c r="P203" s="249">
        <f t="shared" si="127"/>
        <v>459057.8914</v>
      </c>
      <c r="Q203" s="249">
        <v>0.0</v>
      </c>
      <c r="R203" s="249">
        <f t="shared" si="128"/>
        <v>97532.50192</v>
      </c>
      <c r="S203" s="249">
        <v>0.0</v>
      </c>
      <c r="T203" s="277"/>
      <c r="U203" s="265">
        <f t="shared" si="18"/>
        <v>0.8247679028</v>
      </c>
      <c r="V203" s="249"/>
      <c r="W203" s="249"/>
      <c r="X203" s="249">
        <f t="shared" si="19"/>
        <v>556590.3933</v>
      </c>
      <c r="Y203" s="253">
        <f t="shared" si="20"/>
        <v>0.5565903933</v>
      </c>
      <c r="Z203" s="323">
        <f t="shared" si="21"/>
        <v>556590.3933</v>
      </c>
      <c r="AA203" s="253">
        <f t="shared" si="22"/>
        <v>0.5565903933</v>
      </c>
      <c r="AB203" s="309"/>
      <c r="AC203" s="294"/>
      <c r="AD203" s="294"/>
      <c r="AE203" s="294"/>
      <c r="AF203" s="294"/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  <c r="AU203" s="294"/>
    </row>
    <row r="204" ht="19.5" customHeight="1">
      <c r="A204" s="271" t="s">
        <v>292</v>
      </c>
      <c r="B204" s="272">
        <v>108.129997</v>
      </c>
      <c r="C204" s="273">
        <v>114.389999</v>
      </c>
      <c r="D204" s="273">
        <v>105.830002</v>
      </c>
      <c r="E204" s="273">
        <v>111.949997</v>
      </c>
      <c r="F204" s="273">
        <v>104.698997</v>
      </c>
      <c r="G204" s="273">
        <v>6.448857E8</v>
      </c>
      <c r="H204" s="278" t="s">
        <v>292</v>
      </c>
      <c r="I204" s="273">
        <v>9.32125</v>
      </c>
      <c r="J204" s="273">
        <v>10.4075</v>
      </c>
      <c r="K204" s="273">
        <v>8.9225</v>
      </c>
      <c r="L204" s="273">
        <v>9.95875</v>
      </c>
      <c r="M204" s="273">
        <v>9.848567</v>
      </c>
      <c r="N204" s="273">
        <v>3.287216E8</v>
      </c>
      <c r="O204" s="273"/>
      <c r="P204" s="249">
        <f t="shared" si="127"/>
        <v>455571.0617</v>
      </c>
      <c r="Q204" s="249">
        <v>0.0</v>
      </c>
      <c r="R204" s="249">
        <f t="shared" si="128"/>
        <v>95865.83525</v>
      </c>
      <c r="S204" s="249">
        <v>0.0</v>
      </c>
      <c r="T204" s="277"/>
      <c r="U204" s="265">
        <f t="shared" si="18"/>
        <v>0.8261526645</v>
      </c>
      <c r="V204" s="249"/>
      <c r="W204" s="249"/>
      <c r="X204" s="249">
        <f t="shared" si="19"/>
        <v>551436.897</v>
      </c>
      <c r="Y204" s="253">
        <f t="shared" si="20"/>
        <v>0.551436897</v>
      </c>
      <c r="Z204" s="323">
        <f t="shared" si="21"/>
        <v>551436.897</v>
      </c>
      <c r="AA204" s="253">
        <f t="shared" si="22"/>
        <v>0.551436897</v>
      </c>
      <c r="AB204" s="309"/>
      <c r="AC204" s="294"/>
      <c r="AD204" s="294"/>
      <c r="AE204" s="294"/>
      <c r="AF204" s="294"/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4"/>
      <c r="AU204" s="294"/>
    </row>
    <row r="205" ht="19.5" customHeight="1">
      <c r="A205" s="271" t="s">
        <v>293</v>
      </c>
      <c r="B205" s="272">
        <v>111.970001</v>
      </c>
      <c r="C205" s="273">
        <v>113.0</v>
      </c>
      <c r="D205" s="273">
        <v>84.739998</v>
      </c>
      <c r="E205" s="273">
        <v>104.309998</v>
      </c>
      <c r="F205" s="273">
        <v>97.553833</v>
      </c>
      <c r="G205" s="273">
        <v>1.0103048E9</v>
      </c>
      <c r="H205" s="278" t="s">
        <v>293</v>
      </c>
      <c r="I205" s="273">
        <v>9.96125</v>
      </c>
      <c r="J205" s="273">
        <v>10.14125</v>
      </c>
      <c r="K205" s="273">
        <v>6.875</v>
      </c>
      <c r="L205" s="273">
        <v>8.56375</v>
      </c>
      <c r="M205" s="273">
        <v>8.469001</v>
      </c>
      <c r="N205" s="273">
        <v>4.280792E8</v>
      </c>
      <c r="O205" s="273"/>
      <c r="P205" s="249">
        <f t="shared" si="127"/>
        <v>364783.9944</v>
      </c>
      <c r="Q205" s="249">
        <v>0.0</v>
      </c>
      <c r="R205" s="249">
        <f t="shared" si="128"/>
        <v>94199.16859</v>
      </c>
      <c r="S205" s="249">
        <v>0.0</v>
      </c>
      <c r="T205" s="277"/>
      <c r="U205" s="265">
        <f t="shared" si="18"/>
        <v>0.7947655248</v>
      </c>
      <c r="V205" s="249"/>
      <c r="W205" s="249"/>
      <c r="X205" s="249">
        <f t="shared" si="19"/>
        <v>458983.163</v>
      </c>
      <c r="Y205" s="253">
        <f t="shared" si="20"/>
        <v>0.458983163</v>
      </c>
      <c r="Z205" s="323">
        <f t="shared" si="21"/>
        <v>458983.163</v>
      </c>
      <c r="AA205" s="253">
        <f t="shared" si="22"/>
        <v>0.458983163</v>
      </c>
      <c r="AB205" s="309"/>
      <c r="AC205" s="294"/>
      <c r="AD205" s="294"/>
      <c r="AE205" s="294"/>
      <c r="AF205" s="294"/>
      <c r="AG205" s="294"/>
      <c r="AH205" s="294"/>
      <c r="AI205" s="294"/>
      <c r="AJ205" s="294"/>
      <c r="AK205" s="294"/>
      <c r="AL205" s="294"/>
      <c r="AM205" s="294"/>
      <c r="AN205" s="294"/>
      <c r="AO205" s="294"/>
      <c r="AP205" s="294"/>
      <c r="AQ205" s="294"/>
      <c r="AR205" s="294"/>
      <c r="AS205" s="294"/>
      <c r="AT205" s="294"/>
      <c r="AU205" s="294"/>
    </row>
    <row r="206" ht="19.5" customHeight="1">
      <c r="A206" s="271" t="s">
        <v>294</v>
      </c>
      <c r="B206" s="272">
        <v>101.709999</v>
      </c>
      <c r="C206" s="273">
        <v>108.730003</v>
      </c>
      <c r="D206" s="273">
        <v>98.75</v>
      </c>
      <c r="E206" s="273">
        <v>101.760002</v>
      </c>
      <c r="F206" s="273">
        <v>95.169006</v>
      </c>
      <c r="G206" s="273">
        <v>8.812015E8</v>
      </c>
      <c r="H206" s="278" t="s">
        <v>294</v>
      </c>
      <c r="I206" s="273">
        <v>8.145</v>
      </c>
      <c r="J206" s="273">
        <v>9.265</v>
      </c>
      <c r="K206" s="273">
        <v>7.66875</v>
      </c>
      <c r="L206" s="273">
        <v>8.13125</v>
      </c>
      <c r="M206" s="273">
        <v>8.041286</v>
      </c>
      <c r="N206" s="273">
        <v>3.535144E8</v>
      </c>
      <c r="O206" s="273"/>
      <c r="P206" s="249">
        <f t="shared" si="127"/>
        <v>425093.4659</v>
      </c>
      <c r="Q206" s="249">
        <v>0.0</v>
      </c>
      <c r="R206" s="249">
        <f t="shared" si="128"/>
        <v>92532.50192</v>
      </c>
      <c r="S206" s="249">
        <v>0.0</v>
      </c>
      <c r="T206" s="277"/>
      <c r="U206" s="265">
        <f t="shared" si="18"/>
        <v>0.8212367468</v>
      </c>
      <c r="V206" s="249"/>
      <c r="W206" s="249"/>
      <c r="X206" s="249">
        <f t="shared" si="19"/>
        <v>517625.9678</v>
      </c>
      <c r="Y206" s="253">
        <f t="shared" si="20"/>
        <v>0.5176259678</v>
      </c>
      <c r="Z206" s="323">
        <f t="shared" si="21"/>
        <v>517625.9678</v>
      </c>
      <c r="AA206" s="253">
        <f t="shared" si="22"/>
        <v>0.5176259678</v>
      </c>
      <c r="AB206" s="309"/>
      <c r="AC206" s="294"/>
      <c r="AD206" s="294"/>
      <c r="AE206" s="294"/>
      <c r="AF206" s="294"/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  <c r="AU206" s="294"/>
    </row>
    <row r="207" ht="19.5" customHeight="1">
      <c r="A207" s="271" t="s">
        <v>295</v>
      </c>
      <c r="B207" s="272">
        <v>101.940002</v>
      </c>
      <c r="C207" s="273">
        <v>114.080002</v>
      </c>
      <c r="D207" s="273">
        <v>100.480003</v>
      </c>
      <c r="E207" s="273">
        <v>113.330002</v>
      </c>
      <c r="F207" s="273">
        <v>106.24749</v>
      </c>
      <c r="G207" s="273">
        <v>7.406272E8</v>
      </c>
      <c r="H207" s="278" t="s">
        <v>295</v>
      </c>
      <c r="I207" s="273">
        <v>8.16125</v>
      </c>
      <c r="J207" s="273">
        <v>10.19875</v>
      </c>
      <c r="K207" s="273">
        <v>7.93375</v>
      </c>
      <c r="L207" s="273">
        <v>10.0675</v>
      </c>
      <c r="M207" s="273">
        <v>9.956113</v>
      </c>
      <c r="N207" s="273">
        <v>3.188688E8</v>
      </c>
      <c r="O207" s="273"/>
      <c r="P207" s="249">
        <f t="shared" si="127"/>
        <v>432540.6858</v>
      </c>
      <c r="Q207" s="249">
        <v>0.0</v>
      </c>
      <c r="R207" s="249">
        <f t="shared" si="128"/>
        <v>90865.83525</v>
      </c>
      <c r="S207" s="249">
        <v>0.0</v>
      </c>
      <c r="T207" s="277"/>
      <c r="U207" s="265">
        <f t="shared" si="18"/>
        <v>0.8263952939</v>
      </c>
      <c r="V207" s="249"/>
      <c r="W207" s="249"/>
      <c r="X207" s="249">
        <f t="shared" si="19"/>
        <v>523406.5211</v>
      </c>
      <c r="Y207" s="253">
        <f t="shared" si="20"/>
        <v>0.5234065211</v>
      </c>
      <c r="Z207" s="323">
        <f t="shared" si="21"/>
        <v>523406.5211</v>
      </c>
      <c r="AA207" s="253">
        <f t="shared" si="22"/>
        <v>0.5234065211</v>
      </c>
      <c r="AB207" s="309"/>
      <c r="AC207" s="294"/>
      <c r="AD207" s="294"/>
      <c r="AE207" s="294"/>
      <c r="AF207" s="294"/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  <c r="AU207" s="294"/>
    </row>
    <row r="208" ht="19.5" customHeight="1">
      <c r="A208" s="271" t="s">
        <v>296</v>
      </c>
      <c r="B208" s="272">
        <v>113.629997</v>
      </c>
      <c r="C208" s="273">
        <v>115.470001</v>
      </c>
      <c r="D208" s="273">
        <v>109.480003</v>
      </c>
      <c r="E208" s="273">
        <v>114.019997</v>
      </c>
      <c r="F208" s="273">
        <v>106.894386</v>
      </c>
      <c r="G208" s="273">
        <v>5.434133E8</v>
      </c>
      <c r="H208" s="278" t="s">
        <v>296</v>
      </c>
      <c r="I208" s="273">
        <v>10.12125</v>
      </c>
      <c r="J208" s="273">
        <v>10.4425</v>
      </c>
      <c r="K208" s="273">
        <v>9.38375</v>
      </c>
      <c r="L208" s="273">
        <v>10.16375</v>
      </c>
      <c r="M208" s="273">
        <v>10.051297</v>
      </c>
      <c r="N208" s="273">
        <v>1.950984E8</v>
      </c>
      <c r="O208" s="273"/>
      <c r="P208" s="249">
        <f t="shared" si="127"/>
        <v>471283.3814</v>
      </c>
      <c r="Q208" s="249">
        <v>0.0</v>
      </c>
      <c r="R208" s="249">
        <f t="shared" si="128"/>
        <v>89199.16859</v>
      </c>
      <c r="S208" s="249">
        <v>0.0</v>
      </c>
      <c r="T208" s="277"/>
      <c r="U208" s="265">
        <f t="shared" si="18"/>
        <v>0.8408529069</v>
      </c>
      <c r="V208" s="249"/>
      <c r="W208" s="249"/>
      <c r="X208" s="249">
        <f t="shared" si="19"/>
        <v>560482.55</v>
      </c>
      <c r="Y208" s="253">
        <f t="shared" si="20"/>
        <v>0.56048255</v>
      </c>
      <c r="Z208" s="323">
        <f t="shared" si="21"/>
        <v>560482.55</v>
      </c>
      <c r="AA208" s="253">
        <f t="shared" si="22"/>
        <v>0.56048255</v>
      </c>
      <c r="AB208" s="309"/>
      <c r="AC208" s="294"/>
      <c r="AD208" s="294"/>
      <c r="AE208" s="294"/>
      <c r="AF208" s="294"/>
      <c r="AG208" s="294"/>
      <c r="AH208" s="294"/>
      <c r="AI208" s="294"/>
      <c r="AJ208" s="294"/>
      <c r="AK208" s="294"/>
      <c r="AL208" s="294"/>
      <c r="AM208" s="294"/>
      <c r="AN208" s="294"/>
      <c r="AO208" s="294"/>
      <c r="AP208" s="294"/>
      <c r="AQ208" s="294"/>
      <c r="AR208" s="294"/>
      <c r="AS208" s="294"/>
      <c r="AT208" s="294"/>
      <c r="AU208" s="294"/>
    </row>
    <row r="209" ht="19.5" customHeight="1">
      <c r="A209" s="271" t="s">
        <v>297</v>
      </c>
      <c r="B209" s="326">
        <v>114.480003</v>
      </c>
      <c r="C209" s="327">
        <v>115.75</v>
      </c>
      <c r="D209" s="327">
        <v>109.379997</v>
      </c>
      <c r="E209" s="327">
        <v>111.860001</v>
      </c>
      <c r="F209" s="327">
        <v>104.86937</v>
      </c>
      <c r="G209" s="327">
        <v>7.574975E8</v>
      </c>
      <c r="H209" s="329" t="s">
        <v>297</v>
      </c>
      <c r="I209" s="327">
        <v>10.24125</v>
      </c>
      <c r="J209" s="327">
        <v>10.47125</v>
      </c>
      <c r="K209" s="327">
        <v>9.33</v>
      </c>
      <c r="L209" s="327">
        <v>9.795</v>
      </c>
      <c r="M209" s="327">
        <v>9.686628</v>
      </c>
      <c r="N209" s="327">
        <v>2.490936E8</v>
      </c>
      <c r="O209" s="327"/>
      <c r="P209" s="249">
        <f t="shared" si="127"/>
        <v>470852.8812</v>
      </c>
      <c r="Q209" s="249">
        <v>0.0</v>
      </c>
      <c r="R209" s="249">
        <f t="shared" si="128"/>
        <v>87532.50192</v>
      </c>
      <c r="S209" s="249">
        <v>0.0</v>
      </c>
      <c r="T209" s="328">
        <f>(P209-P197)/P197</f>
        <v>0.02189057419</v>
      </c>
      <c r="U209" s="265">
        <f t="shared" si="18"/>
        <v>0.8432399834</v>
      </c>
      <c r="V209" s="249"/>
      <c r="W209" s="249"/>
      <c r="X209" s="249">
        <f t="shared" si="19"/>
        <v>558385.3831</v>
      </c>
      <c r="Y209" s="253">
        <f t="shared" si="20"/>
        <v>0.5583853831</v>
      </c>
      <c r="Z209" s="323">
        <f t="shared" si="21"/>
        <v>558385.3831</v>
      </c>
      <c r="AA209" s="253">
        <f t="shared" si="22"/>
        <v>0.5583853831</v>
      </c>
      <c r="AB209" s="309"/>
      <c r="AC209" s="294"/>
      <c r="AD209" s="294"/>
      <c r="AE209" s="294"/>
      <c r="AF209" s="294"/>
      <c r="AG209" s="294"/>
      <c r="AH209" s="294"/>
      <c r="AI209" s="294"/>
      <c r="AJ209" s="294"/>
      <c r="AK209" s="294"/>
      <c r="AL209" s="294"/>
      <c r="AM209" s="294"/>
      <c r="AN209" s="294"/>
      <c r="AO209" s="294"/>
      <c r="AP209" s="294"/>
      <c r="AQ209" s="294"/>
      <c r="AR209" s="294"/>
      <c r="AS209" s="294"/>
      <c r="AT209" s="294"/>
      <c r="AU209" s="294"/>
    </row>
    <row r="210" ht="19.5" customHeight="1">
      <c r="A210" s="271" t="s">
        <v>298</v>
      </c>
      <c r="B210" s="272">
        <v>109.449997</v>
      </c>
      <c r="C210" s="273">
        <v>110.18</v>
      </c>
      <c r="D210" s="273">
        <v>97.25</v>
      </c>
      <c r="E210" s="273">
        <v>104.129997</v>
      </c>
      <c r="F210" s="273">
        <v>97.920593</v>
      </c>
      <c r="G210" s="273">
        <v>1.0773082E9</v>
      </c>
      <c r="H210" s="278" t="s">
        <v>298</v>
      </c>
      <c r="I210" s="273">
        <v>9.3575</v>
      </c>
      <c r="J210" s="273">
        <v>9.4925</v>
      </c>
      <c r="K210" s="273">
        <v>7.35</v>
      </c>
      <c r="L210" s="273">
        <v>8.415</v>
      </c>
      <c r="M210" s="273">
        <v>8.32685</v>
      </c>
      <c r="N210" s="273">
        <v>3.941464E8</v>
      </c>
      <c r="O210" s="273"/>
      <c r="P210" s="249">
        <f>((P209+R209)*0.8)*D210/D209</f>
        <v>397169.3545</v>
      </c>
      <c r="Q210" s="249">
        <v>0.0</v>
      </c>
      <c r="R210" s="249">
        <f>((P209+R209)*0.2)-($S$8/12)</f>
        <v>110010.41</v>
      </c>
      <c r="S210" s="249">
        <v>0.0</v>
      </c>
      <c r="T210" s="277"/>
      <c r="U210" s="265">
        <f t="shared" si="18"/>
        <v>0.7830938502</v>
      </c>
      <c r="V210" s="249"/>
      <c r="W210" s="249"/>
      <c r="X210" s="249">
        <f t="shared" si="19"/>
        <v>507179.7645</v>
      </c>
      <c r="Y210" s="253">
        <f t="shared" si="20"/>
        <v>0.5071797645</v>
      </c>
      <c r="Z210" s="323">
        <f t="shared" si="21"/>
        <v>507179.7645</v>
      </c>
      <c r="AA210" s="253">
        <f t="shared" si="22"/>
        <v>0.5071797645</v>
      </c>
      <c r="AB210" s="309"/>
      <c r="AC210" s="294"/>
      <c r="AD210" s="294"/>
      <c r="AE210" s="294"/>
      <c r="AF210" s="294"/>
      <c r="AG210" s="294"/>
      <c r="AH210" s="294"/>
      <c r="AI210" s="294"/>
      <c r="AJ210" s="294"/>
      <c r="AK210" s="294"/>
      <c r="AL210" s="294"/>
      <c r="AM210" s="294"/>
      <c r="AN210" s="294"/>
      <c r="AO210" s="294"/>
      <c r="AP210" s="294"/>
      <c r="AQ210" s="294"/>
      <c r="AR210" s="294"/>
      <c r="AS210" s="294"/>
      <c r="AT210" s="294"/>
      <c r="AU210" s="294"/>
    </row>
    <row r="211" ht="19.5" customHeight="1">
      <c r="A211" s="271" t="s">
        <v>299</v>
      </c>
      <c r="B211" s="272">
        <v>103.629997</v>
      </c>
      <c r="C211" s="273">
        <v>104.800003</v>
      </c>
      <c r="D211" s="273">
        <v>94.839996</v>
      </c>
      <c r="E211" s="273">
        <v>102.5</v>
      </c>
      <c r="F211" s="273">
        <v>96.387787</v>
      </c>
      <c r="G211" s="273">
        <v>9.422596E8</v>
      </c>
      <c r="H211" s="278" t="s">
        <v>299</v>
      </c>
      <c r="I211" s="273">
        <v>8.32875</v>
      </c>
      <c r="J211" s="273">
        <v>8.5225</v>
      </c>
      <c r="K211" s="273">
        <v>6.95375</v>
      </c>
      <c r="L211" s="273">
        <v>8.11</v>
      </c>
      <c r="M211" s="273">
        <v>8.025043</v>
      </c>
      <c r="N211" s="273">
        <v>4.445416E8</v>
      </c>
      <c r="O211" s="273"/>
      <c r="P211" s="249">
        <f t="shared" ref="P211:P221" si="129">P210*D211/D210</f>
        <v>387326.8894</v>
      </c>
      <c r="Q211" s="249">
        <v>0.0</v>
      </c>
      <c r="R211" s="249">
        <f t="shared" ref="R211:R221" si="130">R210-($S$8/12)</f>
        <v>108343.7433</v>
      </c>
      <c r="S211" s="249">
        <v>0.0</v>
      </c>
      <c r="T211" s="277"/>
      <c r="U211" s="265">
        <f t="shared" si="18"/>
        <v>0.7814198862</v>
      </c>
      <c r="V211" s="249"/>
      <c r="W211" s="249"/>
      <c r="X211" s="249">
        <f t="shared" si="19"/>
        <v>495670.6327</v>
      </c>
      <c r="Y211" s="253">
        <f t="shared" si="20"/>
        <v>0.4956706327</v>
      </c>
      <c r="Z211" s="323">
        <f t="shared" si="21"/>
        <v>495670.6327</v>
      </c>
      <c r="AA211" s="253">
        <f t="shared" si="22"/>
        <v>0.4956706327</v>
      </c>
      <c r="AB211" s="309"/>
      <c r="AC211" s="294"/>
      <c r="AD211" s="294"/>
      <c r="AE211" s="294"/>
      <c r="AF211" s="294"/>
      <c r="AG211" s="294"/>
      <c r="AH211" s="294"/>
      <c r="AI211" s="294"/>
      <c r="AJ211" s="294"/>
      <c r="AK211" s="294"/>
      <c r="AL211" s="294"/>
      <c r="AM211" s="294"/>
      <c r="AN211" s="294"/>
      <c r="AO211" s="294"/>
      <c r="AP211" s="294"/>
      <c r="AQ211" s="294"/>
      <c r="AR211" s="294"/>
      <c r="AS211" s="294"/>
      <c r="AT211" s="294"/>
      <c r="AU211" s="294"/>
    </row>
    <row r="212" ht="19.5" customHeight="1">
      <c r="A212" s="271" t="s">
        <v>300</v>
      </c>
      <c r="B212" s="272">
        <v>103.480003</v>
      </c>
      <c r="C212" s="273">
        <v>110.040001</v>
      </c>
      <c r="D212" s="273">
        <v>103.160004</v>
      </c>
      <c r="E212" s="273">
        <v>109.199997</v>
      </c>
      <c r="F212" s="273">
        <v>102.688255</v>
      </c>
      <c r="G212" s="273">
        <v>6.016051E8</v>
      </c>
      <c r="H212" s="278" t="s">
        <v>300</v>
      </c>
      <c r="I212" s="273">
        <v>8.25625</v>
      </c>
      <c r="J212" s="273">
        <v>9.3625</v>
      </c>
      <c r="K212" s="273">
        <v>8.215</v>
      </c>
      <c r="L212" s="273">
        <v>9.225</v>
      </c>
      <c r="M212" s="273">
        <v>9.128366</v>
      </c>
      <c r="N212" s="273">
        <v>3.035736E8</v>
      </c>
      <c r="O212" s="273"/>
      <c r="P212" s="249">
        <f t="shared" si="129"/>
        <v>421305.8324</v>
      </c>
      <c r="Q212" s="249">
        <v>0.0</v>
      </c>
      <c r="R212" s="249">
        <f t="shared" si="130"/>
        <v>106677.0766</v>
      </c>
      <c r="S212" s="249">
        <v>0.0</v>
      </c>
      <c r="T212" s="277"/>
      <c r="U212" s="265">
        <f t="shared" si="18"/>
        <v>0.7979535421</v>
      </c>
      <c r="V212" s="249"/>
      <c r="W212" s="249"/>
      <c r="X212" s="249">
        <f t="shared" si="19"/>
        <v>527982.9091</v>
      </c>
      <c r="Y212" s="253">
        <f t="shared" si="20"/>
        <v>0.5279829091</v>
      </c>
      <c r="Z212" s="323">
        <f t="shared" si="21"/>
        <v>527982.9091</v>
      </c>
      <c r="AA212" s="253">
        <f t="shared" si="22"/>
        <v>0.5279829091</v>
      </c>
      <c r="AB212" s="309"/>
      <c r="AC212" s="294"/>
      <c r="AD212" s="294"/>
      <c r="AE212" s="294"/>
      <c r="AF212" s="294"/>
      <c r="AG212" s="294"/>
      <c r="AH212" s="294"/>
      <c r="AI212" s="294"/>
      <c r="AJ212" s="294"/>
      <c r="AK212" s="294"/>
      <c r="AL212" s="294"/>
      <c r="AM212" s="294"/>
      <c r="AN212" s="294"/>
      <c r="AO212" s="294"/>
      <c r="AP212" s="294"/>
      <c r="AQ212" s="294"/>
      <c r="AR212" s="294"/>
      <c r="AS212" s="294"/>
      <c r="AT212" s="294"/>
      <c r="AU212" s="294"/>
    </row>
    <row r="213" ht="19.5" customHeight="1">
      <c r="A213" s="271" t="s">
        <v>301</v>
      </c>
      <c r="B213" s="272">
        <v>108.540001</v>
      </c>
      <c r="C213" s="273">
        <v>111.440002</v>
      </c>
      <c r="D213" s="273">
        <v>104.879997</v>
      </c>
      <c r="E213" s="273">
        <v>105.720001</v>
      </c>
      <c r="F213" s="273">
        <v>99.71067</v>
      </c>
      <c r="G213" s="273">
        <v>5.592538E8</v>
      </c>
      <c r="H213" s="278" t="s">
        <v>301</v>
      </c>
      <c r="I213" s="273">
        <v>9.11</v>
      </c>
      <c r="J213" s="273">
        <v>9.61</v>
      </c>
      <c r="K213" s="273">
        <v>8.48875</v>
      </c>
      <c r="L213" s="273">
        <v>8.62</v>
      </c>
      <c r="M213" s="273">
        <v>8.529703</v>
      </c>
      <c r="N213" s="273">
        <v>2.323536E8</v>
      </c>
      <c r="O213" s="273"/>
      <c r="P213" s="249">
        <f t="shared" si="129"/>
        <v>428330.2901</v>
      </c>
      <c r="Q213" s="249">
        <v>0.0</v>
      </c>
      <c r="R213" s="249">
        <f t="shared" si="130"/>
        <v>105010.41</v>
      </c>
      <c r="S213" s="249">
        <v>0.0</v>
      </c>
      <c r="T213" s="277"/>
      <c r="U213" s="265">
        <f t="shared" si="18"/>
        <v>0.8031082009</v>
      </c>
      <c r="V213" s="249"/>
      <c r="W213" s="249"/>
      <c r="X213" s="249">
        <f t="shared" si="19"/>
        <v>533340.7001</v>
      </c>
      <c r="Y213" s="253">
        <f t="shared" si="20"/>
        <v>0.5333407001</v>
      </c>
      <c r="Z213" s="323">
        <f t="shared" si="21"/>
        <v>533340.7001</v>
      </c>
      <c r="AA213" s="253">
        <f t="shared" si="22"/>
        <v>0.5333407001</v>
      </c>
      <c r="AB213" s="309"/>
      <c r="AC213" s="294"/>
      <c r="AD213" s="294"/>
      <c r="AE213" s="294"/>
      <c r="AF213" s="294"/>
      <c r="AG213" s="294"/>
      <c r="AH213" s="294"/>
      <c r="AI213" s="294"/>
      <c r="AJ213" s="294"/>
      <c r="AK213" s="294"/>
      <c r="AL213" s="294"/>
      <c r="AM213" s="294"/>
      <c r="AN213" s="294"/>
      <c r="AO213" s="294"/>
      <c r="AP213" s="294"/>
      <c r="AQ213" s="294"/>
      <c r="AR213" s="294"/>
      <c r="AS213" s="294"/>
      <c r="AT213" s="294"/>
      <c r="AU213" s="294"/>
    </row>
    <row r="214" ht="19.5" customHeight="1">
      <c r="A214" s="271" t="s">
        <v>302</v>
      </c>
      <c r="B214" s="272">
        <v>105.989998</v>
      </c>
      <c r="C214" s="273">
        <v>110.510002</v>
      </c>
      <c r="D214" s="273">
        <v>104.400002</v>
      </c>
      <c r="E214" s="273">
        <v>110.339996</v>
      </c>
      <c r="F214" s="273">
        <v>104.068062</v>
      </c>
      <c r="G214" s="273">
        <v>5.364827E8</v>
      </c>
      <c r="H214" s="278" t="s">
        <v>302</v>
      </c>
      <c r="I214" s="273">
        <v>8.65375</v>
      </c>
      <c r="J214" s="273">
        <v>9.39375</v>
      </c>
      <c r="K214" s="273">
        <v>8.4025</v>
      </c>
      <c r="L214" s="273">
        <v>9.3675</v>
      </c>
      <c r="M214" s="273">
        <v>9.269373</v>
      </c>
      <c r="N214" s="273">
        <v>1.860816E8</v>
      </c>
      <c r="O214" s="273"/>
      <c r="P214" s="249">
        <f t="shared" si="129"/>
        <v>426369.9888</v>
      </c>
      <c r="Q214" s="249">
        <v>0.0</v>
      </c>
      <c r="R214" s="249">
        <f t="shared" si="130"/>
        <v>103343.7433</v>
      </c>
      <c r="S214" s="249">
        <v>0.0</v>
      </c>
      <c r="T214" s="277"/>
      <c r="U214" s="265">
        <f t="shared" si="18"/>
        <v>0.8049064296</v>
      </c>
      <c r="V214" s="249"/>
      <c r="W214" s="249"/>
      <c r="X214" s="249">
        <f t="shared" si="19"/>
        <v>529713.7321</v>
      </c>
      <c r="Y214" s="253">
        <f t="shared" si="20"/>
        <v>0.5297137321</v>
      </c>
      <c r="Z214" s="323">
        <f t="shared" si="21"/>
        <v>529713.7321</v>
      </c>
      <c r="AA214" s="253">
        <f t="shared" si="22"/>
        <v>0.5297137321</v>
      </c>
      <c r="AB214" s="309"/>
      <c r="AC214" s="294"/>
      <c r="AD214" s="294"/>
      <c r="AE214" s="294"/>
      <c r="AF214" s="294"/>
      <c r="AG214" s="294"/>
      <c r="AH214" s="294"/>
      <c r="AI214" s="294"/>
      <c r="AJ214" s="294"/>
      <c r="AK214" s="294"/>
      <c r="AL214" s="294"/>
      <c r="AM214" s="294"/>
      <c r="AN214" s="294"/>
      <c r="AO214" s="294"/>
      <c r="AP214" s="294"/>
      <c r="AQ214" s="294"/>
      <c r="AR214" s="294"/>
      <c r="AS214" s="294"/>
      <c r="AT214" s="294"/>
      <c r="AU214" s="294"/>
    </row>
    <row r="215" ht="19.5" customHeight="1">
      <c r="A215" s="271" t="s">
        <v>303</v>
      </c>
      <c r="B215" s="272">
        <v>110.0</v>
      </c>
      <c r="C215" s="273">
        <v>110.75</v>
      </c>
      <c r="D215" s="273">
        <v>101.75</v>
      </c>
      <c r="E215" s="273">
        <v>107.540001</v>
      </c>
      <c r="F215" s="273">
        <v>101.427223</v>
      </c>
      <c r="G215" s="273">
        <v>5.779263E8</v>
      </c>
      <c r="H215" s="278" t="s">
        <v>303</v>
      </c>
      <c r="I215" s="273">
        <v>9.30375</v>
      </c>
      <c r="J215" s="273">
        <v>9.43125</v>
      </c>
      <c r="K215" s="273">
        <v>7.9725</v>
      </c>
      <c r="L215" s="273">
        <v>8.895</v>
      </c>
      <c r="M215" s="273">
        <v>8.801822</v>
      </c>
      <c r="N215" s="273">
        <v>2.15028E8</v>
      </c>
      <c r="O215" s="273"/>
      <c r="P215" s="249">
        <f t="shared" si="129"/>
        <v>415547.371</v>
      </c>
      <c r="Q215" s="249">
        <v>0.0</v>
      </c>
      <c r="R215" s="249">
        <f t="shared" si="130"/>
        <v>101677.0766</v>
      </c>
      <c r="S215" s="249">
        <v>0.0</v>
      </c>
      <c r="T215" s="277"/>
      <c r="U215" s="265">
        <f t="shared" si="18"/>
        <v>0.8034178835</v>
      </c>
      <c r="V215" s="249"/>
      <c r="W215" s="249"/>
      <c r="X215" s="249">
        <f t="shared" si="19"/>
        <v>517224.4476</v>
      </c>
      <c r="Y215" s="253">
        <f t="shared" si="20"/>
        <v>0.5172244476</v>
      </c>
      <c r="Z215" s="323">
        <f t="shared" si="21"/>
        <v>517224.4476</v>
      </c>
      <c r="AA215" s="253">
        <f t="shared" si="22"/>
        <v>0.5172244476</v>
      </c>
      <c r="AB215" s="309"/>
      <c r="AC215" s="294"/>
      <c r="AD215" s="294"/>
      <c r="AE215" s="294"/>
      <c r="AF215" s="294"/>
      <c r="AG215" s="294"/>
      <c r="AH215" s="294"/>
      <c r="AI215" s="294"/>
      <c r="AJ215" s="294"/>
      <c r="AK215" s="294"/>
      <c r="AL215" s="294"/>
      <c r="AM215" s="294"/>
      <c r="AN215" s="294"/>
      <c r="AO215" s="294"/>
      <c r="AP215" s="294"/>
      <c r="AQ215" s="294"/>
      <c r="AR215" s="294"/>
      <c r="AS215" s="294"/>
      <c r="AT215" s="294"/>
      <c r="AU215" s="294"/>
    </row>
    <row r="216" ht="19.5" customHeight="1">
      <c r="A216" s="271" t="s">
        <v>304</v>
      </c>
      <c r="B216" s="272">
        <v>107.489998</v>
      </c>
      <c r="C216" s="273">
        <v>115.540001</v>
      </c>
      <c r="D216" s="273">
        <v>106.57</v>
      </c>
      <c r="E216" s="273">
        <v>115.230003</v>
      </c>
      <c r="F216" s="273">
        <v>108.969566</v>
      </c>
      <c r="G216" s="273">
        <v>4.210726E8</v>
      </c>
      <c r="H216" s="278" t="s">
        <v>304</v>
      </c>
      <c r="I216" s="273">
        <v>8.8925</v>
      </c>
      <c r="J216" s="273">
        <v>10.24875</v>
      </c>
      <c r="K216" s="273">
        <v>8.735</v>
      </c>
      <c r="L216" s="273">
        <v>10.19375</v>
      </c>
      <c r="M216" s="273">
        <v>10.092622</v>
      </c>
      <c r="N216" s="273">
        <v>1.512384E8</v>
      </c>
      <c r="O216" s="273"/>
      <c r="P216" s="249">
        <f t="shared" si="129"/>
        <v>435232.2685</v>
      </c>
      <c r="Q216" s="249">
        <v>0.0</v>
      </c>
      <c r="R216" s="249">
        <f t="shared" si="130"/>
        <v>100010.41</v>
      </c>
      <c r="S216" s="249">
        <v>0.0</v>
      </c>
      <c r="T216" s="277"/>
      <c r="U216" s="265">
        <f t="shared" si="18"/>
        <v>0.8131494106</v>
      </c>
      <c r="V216" s="249"/>
      <c r="W216" s="249"/>
      <c r="X216" s="249">
        <f t="shared" si="19"/>
        <v>535242.6785</v>
      </c>
      <c r="Y216" s="253">
        <f t="shared" si="20"/>
        <v>0.5352426785</v>
      </c>
      <c r="Z216" s="323">
        <f t="shared" si="21"/>
        <v>535242.6785</v>
      </c>
      <c r="AA216" s="253">
        <f t="shared" si="22"/>
        <v>0.5352426785</v>
      </c>
      <c r="AB216" s="309"/>
      <c r="AC216" s="294"/>
      <c r="AD216" s="294"/>
      <c r="AE216" s="294"/>
      <c r="AF216" s="294"/>
      <c r="AG216" s="294"/>
      <c r="AH216" s="294"/>
      <c r="AI216" s="294"/>
      <c r="AJ216" s="294"/>
      <c r="AK216" s="294"/>
      <c r="AL216" s="294"/>
      <c r="AM216" s="294"/>
      <c r="AN216" s="294"/>
      <c r="AO216" s="294"/>
      <c r="AP216" s="294"/>
      <c r="AQ216" s="294"/>
      <c r="AR216" s="294"/>
      <c r="AS216" s="294"/>
      <c r="AT216" s="294"/>
      <c r="AU216" s="294"/>
    </row>
    <row r="217" ht="19.5" customHeight="1">
      <c r="A217" s="271" t="s">
        <v>305</v>
      </c>
      <c r="B217" s="272">
        <v>115.309998</v>
      </c>
      <c r="C217" s="273">
        <v>118.010002</v>
      </c>
      <c r="D217" s="273">
        <v>114.220001</v>
      </c>
      <c r="E217" s="273">
        <v>116.440002</v>
      </c>
      <c r="F217" s="273">
        <v>110.113861</v>
      </c>
      <c r="G217" s="273">
        <v>3.692699E8</v>
      </c>
      <c r="H217" s="278" t="s">
        <v>305</v>
      </c>
      <c r="I217" s="273">
        <v>10.20875</v>
      </c>
      <c r="J217" s="273">
        <v>10.68125</v>
      </c>
      <c r="K217" s="273">
        <v>10.01375</v>
      </c>
      <c r="L217" s="273">
        <v>10.38875</v>
      </c>
      <c r="M217" s="273">
        <v>10.285686</v>
      </c>
      <c r="N217" s="273">
        <v>1.53288E8</v>
      </c>
      <c r="O217" s="273"/>
      <c r="P217" s="249">
        <f t="shared" si="129"/>
        <v>466474.9005</v>
      </c>
      <c r="Q217" s="249">
        <v>0.0</v>
      </c>
      <c r="R217" s="249">
        <f t="shared" si="130"/>
        <v>98343.7433</v>
      </c>
      <c r="S217" s="249">
        <v>0.0</v>
      </c>
      <c r="T217" s="277"/>
      <c r="U217" s="265">
        <f t="shared" si="18"/>
        <v>0.825884389</v>
      </c>
      <c r="V217" s="249"/>
      <c r="W217" s="249"/>
      <c r="X217" s="249">
        <f t="shared" si="19"/>
        <v>564818.6438</v>
      </c>
      <c r="Y217" s="253">
        <f t="shared" si="20"/>
        <v>0.5648186438</v>
      </c>
      <c r="Z217" s="323">
        <f t="shared" si="21"/>
        <v>564818.6438</v>
      </c>
      <c r="AA217" s="253">
        <f t="shared" si="22"/>
        <v>0.5648186438</v>
      </c>
      <c r="AB217" s="309"/>
      <c r="AC217" s="294"/>
      <c r="AD217" s="294"/>
      <c r="AE217" s="294"/>
      <c r="AF217" s="294"/>
      <c r="AG217" s="294"/>
      <c r="AH217" s="294"/>
      <c r="AI217" s="294"/>
      <c r="AJ217" s="294"/>
      <c r="AK217" s="294"/>
      <c r="AL217" s="294"/>
      <c r="AM217" s="294"/>
      <c r="AN217" s="294"/>
      <c r="AO217" s="294"/>
      <c r="AP217" s="294"/>
      <c r="AQ217" s="294"/>
      <c r="AR217" s="294"/>
      <c r="AS217" s="294"/>
      <c r="AT217" s="294"/>
      <c r="AU217" s="294"/>
    </row>
    <row r="218" ht="19.5" customHeight="1">
      <c r="A218" s="271" t="s">
        <v>306</v>
      </c>
      <c r="B218" s="272">
        <v>116.480003</v>
      </c>
      <c r="C218" s="273">
        <v>119.220001</v>
      </c>
      <c r="D218" s="273">
        <v>113.629997</v>
      </c>
      <c r="E218" s="273">
        <v>118.720001</v>
      </c>
      <c r="F218" s="273">
        <v>112.269974</v>
      </c>
      <c r="G218" s="273">
        <v>5.407566E8</v>
      </c>
      <c r="H218" s="278" t="s">
        <v>306</v>
      </c>
      <c r="I218" s="273">
        <v>10.4025</v>
      </c>
      <c r="J218" s="273">
        <v>10.92375</v>
      </c>
      <c r="K218" s="273">
        <v>9.885</v>
      </c>
      <c r="L218" s="273">
        <v>10.8175</v>
      </c>
      <c r="M218" s="273">
        <v>10.710185</v>
      </c>
      <c r="N218" s="273">
        <v>2.0234E8</v>
      </c>
      <c r="O218" s="273"/>
      <c r="P218" s="249">
        <f t="shared" si="129"/>
        <v>464065.322</v>
      </c>
      <c r="Q218" s="249">
        <v>0.0</v>
      </c>
      <c r="R218" s="249">
        <f t="shared" si="130"/>
        <v>96677.07663</v>
      </c>
      <c r="S218" s="249">
        <v>0.0</v>
      </c>
      <c r="T218" s="277"/>
      <c r="U218" s="265">
        <f t="shared" si="18"/>
        <v>0.8275909279</v>
      </c>
      <c r="V218" s="249"/>
      <c r="W218" s="249"/>
      <c r="X218" s="249">
        <f t="shared" si="19"/>
        <v>560742.3986</v>
      </c>
      <c r="Y218" s="253">
        <f t="shared" si="20"/>
        <v>0.5607423986</v>
      </c>
      <c r="Z218" s="323">
        <f t="shared" si="21"/>
        <v>560742.3986</v>
      </c>
      <c r="AA218" s="253">
        <f t="shared" si="22"/>
        <v>0.5607423986</v>
      </c>
      <c r="AB218" s="309"/>
      <c r="AC218" s="294"/>
      <c r="AD218" s="294"/>
      <c r="AE218" s="294"/>
      <c r="AF218" s="294"/>
      <c r="AG218" s="294"/>
      <c r="AH218" s="294"/>
      <c r="AI218" s="294"/>
      <c r="AJ218" s="294"/>
      <c r="AK218" s="294"/>
      <c r="AL218" s="294"/>
      <c r="AM218" s="294"/>
      <c r="AN218" s="294"/>
      <c r="AO218" s="294"/>
      <c r="AP218" s="294"/>
      <c r="AQ218" s="294"/>
      <c r="AR218" s="294"/>
      <c r="AS218" s="294"/>
      <c r="AT218" s="294"/>
      <c r="AU218" s="294"/>
    </row>
    <row r="219" ht="19.5" customHeight="1">
      <c r="A219" s="271" t="s">
        <v>307</v>
      </c>
      <c r="B219" s="272">
        <v>118.57</v>
      </c>
      <c r="C219" s="273">
        <v>119.660004</v>
      </c>
      <c r="D219" s="273">
        <v>115.940002</v>
      </c>
      <c r="E219" s="273">
        <v>116.989998</v>
      </c>
      <c r="F219" s="273">
        <v>110.911156</v>
      </c>
      <c r="G219" s="273">
        <v>4.069418E8</v>
      </c>
      <c r="H219" s="278" t="s">
        <v>307</v>
      </c>
      <c r="I219" s="273">
        <v>10.7875</v>
      </c>
      <c r="J219" s="273">
        <v>10.98</v>
      </c>
      <c r="K219" s="273">
        <v>10.31625</v>
      </c>
      <c r="L219" s="273">
        <v>10.48625</v>
      </c>
      <c r="M219" s="273">
        <v>10.382219</v>
      </c>
      <c r="N219" s="273">
        <v>1.57292E8</v>
      </c>
      <c r="O219" s="273"/>
      <c r="P219" s="249">
        <f t="shared" si="129"/>
        <v>473499.3909</v>
      </c>
      <c r="Q219" s="249">
        <v>0.0</v>
      </c>
      <c r="R219" s="249">
        <f t="shared" si="130"/>
        <v>95010.40996</v>
      </c>
      <c r="S219" s="249">
        <v>0.0</v>
      </c>
      <c r="T219" s="277"/>
      <c r="U219" s="265">
        <f t="shared" si="18"/>
        <v>0.8328781495</v>
      </c>
      <c r="V219" s="249"/>
      <c r="W219" s="249"/>
      <c r="X219" s="249">
        <f t="shared" si="19"/>
        <v>568509.8008</v>
      </c>
      <c r="Y219" s="253">
        <f t="shared" si="20"/>
        <v>0.5685098008</v>
      </c>
      <c r="Z219" s="323">
        <f t="shared" si="21"/>
        <v>568509.8008</v>
      </c>
      <c r="AA219" s="253">
        <f t="shared" si="22"/>
        <v>0.5685098008</v>
      </c>
      <c r="AB219" s="309"/>
      <c r="AC219" s="294"/>
      <c r="AD219" s="294"/>
      <c r="AE219" s="294"/>
      <c r="AF219" s="294"/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4"/>
      <c r="AU219" s="294"/>
    </row>
    <row r="220" ht="19.5" customHeight="1">
      <c r="A220" s="271" t="s">
        <v>308</v>
      </c>
      <c r="B220" s="272">
        <v>117.190002</v>
      </c>
      <c r="C220" s="273">
        <v>119.510002</v>
      </c>
      <c r="D220" s="273">
        <v>113.449997</v>
      </c>
      <c r="E220" s="273">
        <v>117.5</v>
      </c>
      <c r="F220" s="273">
        <v>111.394638</v>
      </c>
      <c r="G220" s="273">
        <v>5.981188E8</v>
      </c>
      <c r="H220" s="278" t="s">
        <v>308</v>
      </c>
      <c r="I220" s="273">
        <v>10.525</v>
      </c>
      <c r="J220" s="273">
        <v>10.91625</v>
      </c>
      <c r="K220" s="273">
        <v>9.86</v>
      </c>
      <c r="L220" s="273">
        <v>10.54625</v>
      </c>
      <c r="M220" s="273">
        <v>10.441625</v>
      </c>
      <c r="N220" s="273">
        <v>1.861656E8</v>
      </c>
      <c r="O220" s="273"/>
      <c r="P220" s="249">
        <f t="shared" si="129"/>
        <v>463330.2014</v>
      </c>
      <c r="Q220" s="249">
        <v>0.0</v>
      </c>
      <c r="R220" s="249">
        <f t="shared" si="130"/>
        <v>93343.7433</v>
      </c>
      <c r="S220" s="249">
        <v>0.0</v>
      </c>
      <c r="T220" s="277"/>
      <c r="U220" s="265">
        <f t="shared" si="18"/>
        <v>0.8323188211</v>
      </c>
      <c r="V220" s="249"/>
      <c r="W220" s="249"/>
      <c r="X220" s="249">
        <f t="shared" si="19"/>
        <v>556673.9447</v>
      </c>
      <c r="Y220" s="253">
        <f t="shared" si="20"/>
        <v>0.5566739447</v>
      </c>
      <c r="Z220" s="323">
        <f t="shared" si="21"/>
        <v>556673.9447</v>
      </c>
      <c r="AA220" s="253">
        <f t="shared" si="22"/>
        <v>0.5566739447</v>
      </c>
      <c r="AB220" s="309"/>
      <c r="AC220" s="294"/>
      <c r="AD220" s="294"/>
      <c r="AE220" s="294"/>
      <c r="AF220" s="294"/>
      <c r="AG220" s="294"/>
      <c r="AH220" s="294"/>
      <c r="AI220" s="294"/>
      <c r="AJ220" s="294"/>
      <c r="AK220" s="294"/>
      <c r="AL220" s="294"/>
      <c r="AM220" s="294"/>
      <c r="AN220" s="294"/>
      <c r="AO220" s="294"/>
      <c r="AP220" s="294"/>
      <c r="AQ220" s="294"/>
      <c r="AR220" s="294"/>
      <c r="AS220" s="294"/>
      <c r="AT220" s="294"/>
      <c r="AU220" s="294"/>
    </row>
    <row r="221" ht="19.5" customHeight="1">
      <c r="A221" s="271" t="s">
        <v>309</v>
      </c>
      <c r="B221" s="326">
        <v>117.459999</v>
      </c>
      <c r="C221" s="327">
        <v>121.519997</v>
      </c>
      <c r="D221" s="327">
        <v>115.220001</v>
      </c>
      <c r="E221" s="327">
        <v>118.480003</v>
      </c>
      <c r="F221" s="327">
        <v>112.323723</v>
      </c>
      <c r="G221" s="327">
        <v>4.984143E8</v>
      </c>
      <c r="H221" s="329" t="s">
        <v>309</v>
      </c>
      <c r="I221" s="327">
        <v>10.54625</v>
      </c>
      <c r="J221" s="327">
        <v>11.31875</v>
      </c>
      <c r="K221" s="327">
        <v>10.14125</v>
      </c>
      <c r="L221" s="327">
        <v>10.765</v>
      </c>
      <c r="M221" s="327">
        <v>10.658204</v>
      </c>
      <c r="N221" s="327">
        <v>1.538632E8</v>
      </c>
      <c r="O221" s="327"/>
      <c r="P221" s="249">
        <f t="shared" si="129"/>
        <v>470558.9041</v>
      </c>
      <c r="Q221" s="249">
        <v>0.0</v>
      </c>
      <c r="R221" s="249">
        <f t="shared" si="130"/>
        <v>91677.07663</v>
      </c>
      <c r="S221" s="249">
        <v>0.0</v>
      </c>
      <c r="T221" s="328">
        <f>(P221-P209)/P209</f>
        <v>-0.0006243501793</v>
      </c>
      <c r="U221" s="265">
        <f t="shared" si="18"/>
        <v>0.8369419963</v>
      </c>
      <c r="V221" s="249"/>
      <c r="W221" s="249"/>
      <c r="X221" s="249">
        <f t="shared" si="19"/>
        <v>562235.9808</v>
      </c>
      <c r="Y221" s="253">
        <f t="shared" si="20"/>
        <v>0.5622359808</v>
      </c>
      <c r="Z221" s="323">
        <f t="shared" si="21"/>
        <v>562235.9808</v>
      </c>
      <c r="AA221" s="253">
        <f t="shared" si="22"/>
        <v>0.5622359808</v>
      </c>
      <c r="AB221" s="309"/>
      <c r="AC221" s="294"/>
      <c r="AD221" s="294"/>
      <c r="AE221" s="294"/>
      <c r="AF221" s="294"/>
      <c r="AG221" s="294"/>
      <c r="AH221" s="294"/>
      <c r="AI221" s="294"/>
      <c r="AJ221" s="294"/>
      <c r="AK221" s="294"/>
      <c r="AL221" s="294"/>
      <c r="AM221" s="294"/>
      <c r="AN221" s="294"/>
      <c r="AO221" s="294"/>
      <c r="AP221" s="294"/>
      <c r="AQ221" s="294"/>
      <c r="AR221" s="294"/>
      <c r="AS221" s="294"/>
      <c r="AT221" s="294"/>
      <c r="AU221" s="294"/>
    </row>
    <row r="222" ht="19.5" customHeight="1">
      <c r="A222" s="271" t="s">
        <v>310</v>
      </c>
      <c r="B222" s="272">
        <v>119.269997</v>
      </c>
      <c r="C222" s="273">
        <v>125.919998</v>
      </c>
      <c r="D222" s="273">
        <v>118.889999</v>
      </c>
      <c r="E222" s="273">
        <v>124.57</v>
      </c>
      <c r="F222" s="273">
        <v>118.446533</v>
      </c>
      <c r="G222" s="273">
        <v>3.662546E8</v>
      </c>
      <c r="H222" s="278" t="s">
        <v>310</v>
      </c>
      <c r="I222" s="273">
        <v>10.90875</v>
      </c>
      <c r="J222" s="273">
        <v>12.12875</v>
      </c>
      <c r="K222" s="273">
        <v>10.83375</v>
      </c>
      <c r="L222" s="273">
        <v>11.87125</v>
      </c>
      <c r="M222" s="273">
        <v>11.761251</v>
      </c>
      <c r="N222" s="273">
        <v>1.295288E8</v>
      </c>
      <c r="O222" s="273"/>
      <c r="P222" s="249">
        <f>((P221+R221)*0.8)*D222/D221</f>
        <v>464115.4981</v>
      </c>
      <c r="Q222" s="249">
        <v>0.0</v>
      </c>
      <c r="R222" s="249">
        <f>((P221+R221)*0.2)-($S$8/12)</f>
        <v>110780.5295</v>
      </c>
      <c r="S222" s="249">
        <v>0.0</v>
      </c>
      <c r="T222" s="277"/>
      <c r="U222" s="265">
        <f t="shared" si="18"/>
        <v>0.8073033659</v>
      </c>
      <c r="V222" s="249"/>
      <c r="W222" s="249"/>
      <c r="X222" s="249">
        <f t="shared" si="19"/>
        <v>574896.0276</v>
      </c>
      <c r="Y222" s="253">
        <f t="shared" si="20"/>
        <v>0.5748960276</v>
      </c>
      <c r="Z222" s="323">
        <f t="shared" si="21"/>
        <v>574896.0276</v>
      </c>
      <c r="AA222" s="253">
        <f t="shared" si="22"/>
        <v>0.5748960276</v>
      </c>
      <c r="AB222" s="309"/>
      <c r="AC222" s="294"/>
      <c r="AD222" s="294"/>
      <c r="AE222" s="294"/>
      <c r="AF222" s="294"/>
      <c r="AG222" s="294"/>
      <c r="AH222" s="294"/>
      <c r="AI222" s="294"/>
      <c r="AJ222" s="294"/>
      <c r="AK222" s="294"/>
      <c r="AL222" s="294"/>
      <c r="AM222" s="294"/>
      <c r="AN222" s="294"/>
      <c r="AO222" s="294"/>
      <c r="AP222" s="294"/>
      <c r="AQ222" s="294"/>
      <c r="AR222" s="294"/>
      <c r="AS222" s="294"/>
      <c r="AT222" s="294"/>
      <c r="AU222" s="294"/>
    </row>
    <row r="223" ht="19.5" customHeight="1">
      <c r="A223" s="271" t="s">
        <v>311</v>
      </c>
      <c r="B223" s="272">
        <v>125.449997</v>
      </c>
      <c r="C223" s="273">
        <v>130.699997</v>
      </c>
      <c r="D223" s="273">
        <v>124.860001</v>
      </c>
      <c r="E223" s="273">
        <v>130.020004</v>
      </c>
      <c r="F223" s="273">
        <v>123.628624</v>
      </c>
      <c r="G223" s="273">
        <v>3.074376E8</v>
      </c>
      <c r="H223" s="278" t="s">
        <v>311</v>
      </c>
      <c r="I223" s="273">
        <v>12.02875</v>
      </c>
      <c r="J223" s="273">
        <v>13.04625</v>
      </c>
      <c r="K223" s="273">
        <v>11.9225</v>
      </c>
      <c r="L223" s="273">
        <v>12.91125</v>
      </c>
      <c r="M223" s="273">
        <v>12.791615</v>
      </c>
      <c r="N223" s="273">
        <v>1.395168E8</v>
      </c>
      <c r="O223" s="273"/>
      <c r="P223" s="249">
        <f t="shared" ref="P223:P233" si="131">P222*D223/D222</f>
        <v>487420.8263</v>
      </c>
      <c r="Q223" s="249">
        <v>0.0</v>
      </c>
      <c r="R223" s="249">
        <f t="shared" ref="R223:R233" si="132">R222-($S$8/12)</f>
        <v>109113.8628</v>
      </c>
      <c r="S223" s="249">
        <v>0.0</v>
      </c>
      <c r="T223" s="277"/>
      <c r="U223" s="265">
        <f t="shared" si="18"/>
        <v>0.8170871455</v>
      </c>
      <c r="V223" s="249"/>
      <c r="W223" s="249"/>
      <c r="X223" s="249">
        <f t="shared" si="19"/>
        <v>596534.6892</v>
      </c>
      <c r="Y223" s="253">
        <f t="shared" si="20"/>
        <v>0.5965346892</v>
      </c>
      <c r="Z223" s="323">
        <f t="shared" si="21"/>
        <v>596534.6892</v>
      </c>
      <c r="AA223" s="253">
        <f t="shared" si="22"/>
        <v>0.5965346892</v>
      </c>
      <c r="AB223" s="309"/>
      <c r="AC223" s="294"/>
      <c r="AD223" s="294"/>
      <c r="AE223" s="294"/>
      <c r="AF223" s="294"/>
      <c r="AG223" s="294"/>
      <c r="AH223" s="294"/>
      <c r="AI223" s="294"/>
      <c r="AJ223" s="294"/>
      <c r="AK223" s="294"/>
      <c r="AL223" s="294"/>
      <c r="AM223" s="294"/>
      <c r="AN223" s="294"/>
      <c r="AO223" s="294"/>
      <c r="AP223" s="294"/>
      <c r="AQ223" s="294"/>
      <c r="AR223" s="294"/>
      <c r="AS223" s="294"/>
      <c r="AT223" s="294"/>
      <c r="AU223" s="294"/>
    </row>
    <row r="224" ht="19.5" customHeight="1">
      <c r="A224" s="271" t="s">
        <v>312</v>
      </c>
      <c r="B224" s="272">
        <v>130.850006</v>
      </c>
      <c r="C224" s="273">
        <v>132.740005</v>
      </c>
      <c r="D224" s="273">
        <v>129.399994</v>
      </c>
      <c r="E224" s="273">
        <v>132.380005</v>
      </c>
      <c r="F224" s="273">
        <v>125.872597</v>
      </c>
      <c r="G224" s="273">
        <v>4.429635E8</v>
      </c>
      <c r="H224" s="278" t="s">
        <v>312</v>
      </c>
      <c r="I224" s="273">
        <v>13.07</v>
      </c>
      <c r="J224" s="273">
        <v>13.4775</v>
      </c>
      <c r="K224" s="273">
        <v>12.815</v>
      </c>
      <c r="L224" s="273">
        <v>13.4075</v>
      </c>
      <c r="M224" s="273">
        <v>13.283266</v>
      </c>
      <c r="N224" s="273">
        <v>1.309488E8</v>
      </c>
      <c r="O224" s="273"/>
      <c r="P224" s="249">
        <f t="shared" si="131"/>
        <v>505143.773</v>
      </c>
      <c r="Q224" s="249">
        <v>0.0</v>
      </c>
      <c r="R224" s="249">
        <f t="shared" si="132"/>
        <v>107447.1962</v>
      </c>
      <c r="S224" s="249">
        <v>0.0</v>
      </c>
      <c r="T224" s="277"/>
      <c r="U224" s="265">
        <f t="shared" si="18"/>
        <v>0.8246020566</v>
      </c>
      <c r="V224" s="249"/>
      <c r="W224" s="249"/>
      <c r="X224" s="249">
        <f t="shared" si="19"/>
        <v>612590.9692</v>
      </c>
      <c r="Y224" s="253">
        <f t="shared" si="20"/>
        <v>0.6125909692</v>
      </c>
      <c r="Z224" s="323">
        <f t="shared" si="21"/>
        <v>612590.9692</v>
      </c>
      <c r="AA224" s="253">
        <f t="shared" si="22"/>
        <v>0.6125909692</v>
      </c>
      <c r="AB224" s="309"/>
      <c r="AC224" s="294"/>
      <c r="AD224" s="294"/>
      <c r="AE224" s="294"/>
      <c r="AF224" s="294"/>
      <c r="AG224" s="294"/>
      <c r="AH224" s="294"/>
      <c r="AI224" s="294"/>
      <c r="AJ224" s="294"/>
      <c r="AK224" s="294"/>
      <c r="AL224" s="294"/>
      <c r="AM224" s="294"/>
      <c r="AN224" s="294"/>
      <c r="AO224" s="294"/>
      <c r="AP224" s="294"/>
      <c r="AQ224" s="294"/>
      <c r="AR224" s="294"/>
      <c r="AS224" s="294"/>
      <c r="AT224" s="294"/>
      <c r="AU224" s="294"/>
    </row>
    <row r="225" ht="19.5" customHeight="1">
      <c r="A225" s="271" t="s">
        <v>313</v>
      </c>
      <c r="B225" s="272">
        <v>132.490005</v>
      </c>
      <c r="C225" s="273">
        <v>136.339996</v>
      </c>
      <c r="D225" s="273">
        <v>130.380005</v>
      </c>
      <c r="E225" s="273">
        <v>135.990005</v>
      </c>
      <c r="F225" s="273">
        <v>129.574097</v>
      </c>
      <c r="G225" s="273">
        <v>3.882481E8</v>
      </c>
      <c r="H225" s="278" t="s">
        <v>313</v>
      </c>
      <c r="I225" s="273">
        <v>13.42875</v>
      </c>
      <c r="J225" s="273">
        <v>14.19375</v>
      </c>
      <c r="K225" s="273">
        <v>12.995</v>
      </c>
      <c r="L225" s="273">
        <v>14.12125</v>
      </c>
      <c r="M225" s="273">
        <v>13.992979</v>
      </c>
      <c r="N225" s="273">
        <v>1.0924E8</v>
      </c>
      <c r="O225" s="273"/>
      <c r="P225" s="249">
        <f t="shared" si="131"/>
        <v>508969.4799</v>
      </c>
      <c r="Q225" s="249">
        <v>0.0</v>
      </c>
      <c r="R225" s="249">
        <f t="shared" si="132"/>
        <v>105780.5295</v>
      </c>
      <c r="S225" s="249">
        <v>0.0</v>
      </c>
      <c r="T225" s="277"/>
      <c r="U225" s="265">
        <f t="shared" si="18"/>
        <v>0.8279291942</v>
      </c>
      <c r="V225" s="249"/>
      <c r="W225" s="249"/>
      <c r="X225" s="249">
        <f t="shared" si="19"/>
        <v>614750.0094</v>
      </c>
      <c r="Y225" s="253">
        <f t="shared" si="20"/>
        <v>0.6147500094</v>
      </c>
      <c r="Z225" s="323">
        <f t="shared" si="21"/>
        <v>614750.0094</v>
      </c>
      <c r="AA225" s="253">
        <f t="shared" si="22"/>
        <v>0.6147500094</v>
      </c>
      <c r="AB225" s="309"/>
      <c r="AC225" s="294"/>
      <c r="AD225" s="294"/>
      <c r="AE225" s="294"/>
      <c r="AF225" s="294"/>
      <c r="AG225" s="294"/>
      <c r="AH225" s="294"/>
      <c r="AI225" s="294"/>
      <c r="AJ225" s="294"/>
      <c r="AK225" s="294"/>
      <c r="AL225" s="294"/>
      <c r="AM225" s="294"/>
      <c r="AN225" s="294"/>
      <c r="AO225" s="294"/>
      <c r="AP225" s="294"/>
      <c r="AQ225" s="294"/>
      <c r="AR225" s="294"/>
      <c r="AS225" s="294"/>
      <c r="AT225" s="294"/>
      <c r="AU225" s="294"/>
    </row>
    <row r="226" ht="19.5" customHeight="1">
      <c r="A226" s="271" t="s">
        <v>314</v>
      </c>
      <c r="B226" s="272">
        <v>136.440002</v>
      </c>
      <c r="C226" s="273">
        <v>141.839996</v>
      </c>
      <c r="D226" s="273">
        <v>135.869995</v>
      </c>
      <c r="E226" s="273">
        <v>141.289993</v>
      </c>
      <c r="F226" s="273">
        <v>134.624054</v>
      </c>
      <c r="G226" s="273">
        <v>5.324897E8</v>
      </c>
      <c r="H226" s="278" t="s">
        <v>314</v>
      </c>
      <c r="I226" s="273">
        <v>14.21375</v>
      </c>
      <c r="J226" s="273">
        <v>15.3175</v>
      </c>
      <c r="K226" s="273">
        <v>14.07125</v>
      </c>
      <c r="L226" s="273">
        <v>15.1975</v>
      </c>
      <c r="M226" s="273">
        <v>15.059453</v>
      </c>
      <c r="N226" s="273">
        <v>1.168984E8</v>
      </c>
      <c r="O226" s="273"/>
      <c r="P226" s="249">
        <f t="shared" si="131"/>
        <v>530400.9667</v>
      </c>
      <c r="Q226" s="249">
        <v>0.0</v>
      </c>
      <c r="R226" s="249">
        <f t="shared" si="132"/>
        <v>104113.8628</v>
      </c>
      <c r="S226" s="249">
        <v>0.0</v>
      </c>
      <c r="T226" s="277"/>
      <c r="U226" s="265">
        <f t="shared" si="18"/>
        <v>0.8359157927</v>
      </c>
      <c r="V226" s="249"/>
      <c r="W226" s="249"/>
      <c r="X226" s="249">
        <f t="shared" si="19"/>
        <v>634514.8296</v>
      </c>
      <c r="Y226" s="253">
        <f t="shared" si="20"/>
        <v>0.6345148296</v>
      </c>
      <c r="Z226" s="323">
        <f t="shared" si="21"/>
        <v>634514.8296</v>
      </c>
      <c r="AA226" s="253">
        <f t="shared" si="22"/>
        <v>0.6345148296</v>
      </c>
      <c r="AB226" s="309"/>
      <c r="AC226" s="294"/>
      <c r="AD226" s="294"/>
      <c r="AE226" s="294"/>
      <c r="AF226" s="294"/>
      <c r="AG226" s="294"/>
      <c r="AH226" s="294"/>
      <c r="AI226" s="294"/>
      <c r="AJ226" s="294"/>
      <c r="AK226" s="294"/>
      <c r="AL226" s="294"/>
      <c r="AM226" s="294"/>
      <c r="AN226" s="294"/>
      <c r="AO226" s="294"/>
      <c r="AP226" s="294"/>
      <c r="AQ226" s="294"/>
      <c r="AR226" s="294"/>
      <c r="AS226" s="294"/>
      <c r="AT226" s="294"/>
      <c r="AU226" s="294"/>
    </row>
    <row r="227" ht="19.5" customHeight="1">
      <c r="A227" s="271" t="s">
        <v>315</v>
      </c>
      <c r="B227" s="272">
        <v>141.580002</v>
      </c>
      <c r="C227" s="273">
        <v>143.899994</v>
      </c>
      <c r="D227" s="273">
        <v>136.25</v>
      </c>
      <c r="E227" s="273">
        <v>137.639999</v>
      </c>
      <c r="F227" s="273">
        <v>131.146271</v>
      </c>
      <c r="G227" s="273">
        <v>1.0460032E9</v>
      </c>
      <c r="H227" s="278" t="s">
        <v>315</v>
      </c>
      <c r="I227" s="273">
        <v>15.265</v>
      </c>
      <c r="J227" s="273">
        <v>15.75875</v>
      </c>
      <c r="K227" s="273">
        <v>14.14875</v>
      </c>
      <c r="L227" s="273">
        <v>14.415</v>
      </c>
      <c r="M227" s="273">
        <v>14.284061</v>
      </c>
      <c r="N227" s="273">
        <v>2.258592E8</v>
      </c>
      <c r="O227" s="273"/>
      <c r="P227" s="249">
        <f t="shared" si="131"/>
        <v>531884.407</v>
      </c>
      <c r="Q227" s="249">
        <v>0.0</v>
      </c>
      <c r="R227" s="249">
        <f t="shared" si="132"/>
        <v>102447.1962</v>
      </c>
      <c r="S227" s="249">
        <v>0.0</v>
      </c>
      <c r="T227" s="277"/>
      <c r="U227" s="265">
        <f t="shared" si="18"/>
        <v>0.8384958346</v>
      </c>
      <c r="V227" s="249"/>
      <c r="W227" s="249"/>
      <c r="X227" s="249">
        <f t="shared" si="19"/>
        <v>634331.6031</v>
      </c>
      <c r="Y227" s="253">
        <f t="shared" si="20"/>
        <v>0.6343316031</v>
      </c>
      <c r="Z227" s="323">
        <f t="shared" si="21"/>
        <v>634331.6031</v>
      </c>
      <c r="AA227" s="253">
        <f t="shared" si="22"/>
        <v>0.6343316031</v>
      </c>
      <c r="AB227" s="309"/>
      <c r="AC227" s="294"/>
      <c r="AD227" s="294"/>
      <c r="AE227" s="294"/>
      <c r="AF227" s="294"/>
      <c r="AG227" s="294"/>
      <c r="AH227" s="294"/>
      <c r="AI227" s="294"/>
      <c r="AJ227" s="294"/>
      <c r="AK227" s="294"/>
      <c r="AL227" s="294"/>
      <c r="AM227" s="294"/>
      <c r="AN227" s="294"/>
      <c r="AO227" s="294"/>
      <c r="AP227" s="294"/>
      <c r="AQ227" s="294"/>
      <c r="AR227" s="294"/>
      <c r="AS227" s="294"/>
      <c r="AT227" s="294"/>
      <c r="AU227" s="294"/>
    </row>
    <row r="228" ht="19.5" customHeight="1">
      <c r="A228" s="271" t="s">
        <v>316</v>
      </c>
      <c r="B228" s="272">
        <v>138.270004</v>
      </c>
      <c r="C228" s="273">
        <v>145.960007</v>
      </c>
      <c r="D228" s="273">
        <v>135.800003</v>
      </c>
      <c r="E228" s="273">
        <v>143.229996</v>
      </c>
      <c r="F228" s="273">
        <v>136.844269</v>
      </c>
      <c r="G228" s="273">
        <v>7.050023E8</v>
      </c>
      <c r="H228" s="278" t="s">
        <v>316</v>
      </c>
      <c r="I228" s="273">
        <v>14.56625</v>
      </c>
      <c r="J228" s="273">
        <v>16.202499</v>
      </c>
      <c r="K228" s="273">
        <v>14.05125</v>
      </c>
      <c r="L228" s="273">
        <v>15.5975</v>
      </c>
      <c r="M228" s="273">
        <v>15.456731</v>
      </c>
      <c r="N228" s="273">
        <v>1.152524E8</v>
      </c>
      <c r="O228" s="273"/>
      <c r="P228" s="249">
        <f t="shared" si="131"/>
        <v>530127.7362</v>
      </c>
      <c r="Q228" s="249">
        <v>0.0</v>
      </c>
      <c r="R228" s="249">
        <f t="shared" si="132"/>
        <v>100780.5295</v>
      </c>
      <c r="S228" s="249">
        <v>0.0</v>
      </c>
      <c r="T228" s="277"/>
      <c r="U228" s="265">
        <f t="shared" si="18"/>
        <v>0.8402611997</v>
      </c>
      <c r="V228" s="249"/>
      <c r="W228" s="249"/>
      <c r="X228" s="249">
        <f t="shared" si="19"/>
        <v>630908.2657</v>
      </c>
      <c r="Y228" s="253">
        <f t="shared" si="20"/>
        <v>0.6309082657</v>
      </c>
      <c r="Z228" s="323">
        <f t="shared" si="21"/>
        <v>630908.2657</v>
      </c>
      <c r="AA228" s="253">
        <f t="shared" si="22"/>
        <v>0.6309082657</v>
      </c>
      <c r="AB228" s="309"/>
      <c r="AC228" s="294"/>
      <c r="AD228" s="294"/>
      <c r="AE228" s="294"/>
      <c r="AF228" s="294"/>
      <c r="AG228" s="294"/>
      <c r="AH228" s="294"/>
      <c r="AI228" s="294"/>
      <c r="AJ228" s="294"/>
      <c r="AK228" s="294"/>
      <c r="AL228" s="294"/>
      <c r="AM228" s="294"/>
      <c r="AN228" s="294"/>
      <c r="AO228" s="294"/>
      <c r="AP228" s="294"/>
      <c r="AQ228" s="294"/>
      <c r="AR228" s="294"/>
      <c r="AS228" s="294"/>
      <c r="AT228" s="294"/>
      <c r="AU228" s="294"/>
    </row>
    <row r="229" ht="19.5" customHeight="1">
      <c r="A229" s="271" t="s">
        <v>317</v>
      </c>
      <c r="B229" s="272">
        <v>143.720001</v>
      </c>
      <c r="C229" s="273">
        <v>146.210007</v>
      </c>
      <c r="D229" s="273">
        <v>140.179993</v>
      </c>
      <c r="E229" s="273">
        <v>146.199997</v>
      </c>
      <c r="F229" s="273">
        <v>139.681915</v>
      </c>
      <c r="G229" s="273">
        <v>8.107719E8</v>
      </c>
      <c r="H229" s="278" t="s">
        <v>317</v>
      </c>
      <c r="I229" s="273">
        <v>15.695</v>
      </c>
      <c r="J229" s="273">
        <v>16.192499</v>
      </c>
      <c r="K229" s="273">
        <v>14.9025</v>
      </c>
      <c r="L229" s="273">
        <v>16.155001</v>
      </c>
      <c r="M229" s="273">
        <v>16.009197</v>
      </c>
      <c r="N229" s="273">
        <v>1.393044E8</v>
      </c>
      <c r="O229" s="273"/>
      <c r="P229" s="249">
        <f t="shared" si="131"/>
        <v>547226.073</v>
      </c>
      <c r="Q229" s="249">
        <v>0.0</v>
      </c>
      <c r="R229" s="249">
        <f t="shared" si="132"/>
        <v>99113.86282</v>
      </c>
      <c r="S229" s="249">
        <v>0.0</v>
      </c>
      <c r="T229" s="277"/>
      <c r="U229" s="265">
        <f t="shared" si="18"/>
        <v>0.8466536611</v>
      </c>
      <c r="V229" s="249"/>
      <c r="W229" s="249"/>
      <c r="X229" s="249">
        <f t="shared" si="19"/>
        <v>646339.9358</v>
      </c>
      <c r="Y229" s="253">
        <f t="shared" si="20"/>
        <v>0.6463399358</v>
      </c>
      <c r="Z229" s="323">
        <f t="shared" si="21"/>
        <v>646339.9358</v>
      </c>
      <c r="AA229" s="253">
        <f t="shared" si="22"/>
        <v>0.6463399358</v>
      </c>
      <c r="AB229" s="309"/>
      <c r="AC229" s="294"/>
      <c r="AD229" s="294"/>
      <c r="AE229" s="294"/>
      <c r="AF229" s="294"/>
      <c r="AG229" s="294"/>
      <c r="AH229" s="294"/>
      <c r="AI229" s="294"/>
      <c r="AJ229" s="294"/>
      <c r="AK229" s="294"/>
      <c r="AL229" s="294"/>
      <c r="AM229" s="294"/>
      <c r="AN229" s="294"/>
      <c r="AO229" s="294"/>
      <c r="AP229" s="294"/>
      <c r="AQ229" s="294"/>
      <c r="AR229" s="294"/>
      <c r="AS229" s="294"/>
      <c r="AT229" s="294"/>
      <c r="AU229" s="294"/>
    </row>
    <row r="230" ht="19.5" customHeight="1">
      <c r="A230" s="271" t="s">
        <v>318</v>
      </c>
      <c r="B230" s="272">
        <v>146.389999</v>
      </c>
      <c r="C230" s="273">
        <v>146.589996</v>
      </c>
      <c r="D230" s="273">
        <v>142.100006</v>
      </c>
      <c r="E230" s="273">
        <v>145.449997</v>
      </c>
      <c r="F230" s="273">
        <v>138.965317</v>
      </c>
      <c r="G230" s="273">
        <v>6.31562E8</v>
      </c>
      <c r="H230" s="278" t="s">
        <v>318</v>
      </c>
      <c r="I230" s="273">
        <v>16.235001</v>
      </c>
      <c r="J230" s="273">
        <v>16.2775</v>
      </c>
      <c r="K230" s="273">
        <v>15.3325</v>
      </c>
      <c r="L230" s="273">
        <v>16.055</v>
      </c>
      <c r="M230" s="273">
        <v>15.910101</v>
      </c>
      <c r="N230" s="273">
        <v>8.72872E7</v>
      </c>
      <c r="O230" s="273"/>
      <c r="P230" s="249">
        <f t="shared" si="131"/>
        <v>554721.3022</v>
      </c>
      <c r="Q230" s="249">
        <v>0.0</v>
      </c>
      <c r="R230" s="249">
        <f t="shared" si="132"/>
        <v>97447.19615</v>
      </c>
      <c r="S230" s="249">
        <v>0.0</v>
      </c>
      <c r="T230" s="277"/>
      <c r="U230" s="265">
        <f t="shared" si="18"/>
        <v>0.8505797253</v>
      </c>
      <c r="V230" s="249"/>
      <c r="W230" s="249"/>
      <c r="X230" s="249">
        <f t="shared" si="19"/>
        <v>652168.4983</v>
      </c>
      <c r="Y230" s="253">
        <f t="shared" si="20"/>
        <v>0.6521684983</v>
      </c>
      <c r="Z230" s="323">
        <f t="shared" si="21"/>
        <v>652168.4983</v>
      </c>
      <c r="AA230" s="253">
        <f t="shared" si="22"/>
        <v>0.6521684983</v>
      </c>
      <c r="AB230" s="309"/>
      <c r="AC230" s="294"/>
      <c r="AD230" s="294"/>
      <c r="AE230" s="294"/>
      <c r="AF230" s="294"/>
      <c r="AG230" s="294"/>
      <c r="AH230" s="294"/>
      <c r="AI230" s="294"/>
      <c r="AJ230" s="294"/>
      <c r="AK230" s="294"/>
      <c r="AL230" s="294"/>
      <c r="AM230" s="294"/>
      <c r="AN230" s="294"/>
      <c r="AO230" s="294"/>
      <c r="AP230" s="294"/>
      <c r="AQ230" s="294"/>
      <c r="AR230" s="294"/>
      <c r="AS230" s="294"/>
      <c r="AT230" s="294"/>
      <c r="AU230" s="294"/>
    </row>
    <row r="231" ht="19.5" customHeight="1">
      <c r="A231" s="271" t="s">
        <v>319</v>
      </c>
      <c r="B231" s="272">
        <v>145.669998</v>
      </c>
      <c r="C231" s="273">
        <v>152.369995</v>
      </c>
      <c r="D231" s="273">
        <v>144.929993</v>
      </c>
      <c r="E231" s="273">
        <v>152.149994</v>
      </c>
      <c r="F231" s="273">
        <v>145.684814</v>
      </c>
      <c r="G231" s="273">
        <v>5.490946E8</v>
      </c>
      <c r="H231" s="278" t="s">
        <v>319</v>
      </c>
      <c r="I231" s="273">
        <v>16.1075</v>
      </c>
      <c r="J231" s="273">
        <v>17.57</v>
      </c>
      <c r="K231" s="273">
        <v>15.945</v>
      </c>
      <c r="L231" s="273">
        <v>17.52</v>
      </c>
      <c r="M231" s="273">
        <v>17.361881</v>
      </c>
      <c r="N231" s="273">
        <v>7.9744E7</v>
      </c>
      <c r="O231" s="273"/>
      <c r="P231" s="249">
        <f t="shared" si="131"/>
        <v>565768.8322</v>
      </c>
      <c r="Q231" s="249">
        <v>0.0</v>
      </c>
      <c r="R231" s="249">
        <f t="shared" si="132"/>
        <v>95780.52949</v>
      </c>
      <c r="S231" s="249">
        <v>0.0</v>
      </c>
      <c r="T231" s="277"/>
      <c r="U231" s="265">
        <f t="shared" si="18"/>
        <v>0.8552178642</v>
      </c>
      <c r="V231" s="249"/>
      <c r="W231" s="249"/>
      <c r="X231" s="249">
        <f t="shared" si="19"/>
        <v>661549.3616</v>
      </c>
      <c r="Y231" s="253">
        <f t="shared" si="20"/>
        <v>0.6615493616</v>
      </c>
      <c r="Z231" s="323">
        <f t="shared" si="21"/>
        <v>661549.3616</v>
      </c>
      <c r="AA231" s="253">
        <f t="shared" si="22"/>
        <v>0.6615493616</v>
      </c>
      <c r="AB231" s="309"/>
      <c r="AC231" s="294"/>
      <c r="AD231" s="294"/>
      <c r="AE231" s="294"/>
      <c r="AF231" s="294"/>
      <c r="AG231" s="294"/>
      <c r="AH231" s="294"/>
      <c r="AI231" s="294"/>
      <c r="AJ231" s="294"/>
      <c r="AK231" s="294"/>
      <c r="AL231" s="294"/>
      <c r="AM231" s="294"/>
      <c r="AN231" s="294"/>
      <c r="AO231" s="294"/>
      <c r="AP231" s="294"/>
      <c r="AQ231" s="294"/>
      <c r="AR231" s="294"/>
      <c r="AS231" s="294"/>
      <c r="AT231" s="294"/>
      <c r="AU231" s="294"/>
    </row>
    <row r="232" ht="19.5" customHeight="1">
      <c r="A232" s="271" t="s">
        <v>320</v>
      </c>
      <c r="B232" s="272">
        <v>152.759995</v>
      </c>
      <c r="C232" s="273">
        <v>156.690002</v>
      </c>
      <c r="D232" s="273">
        <v>150.770004</v>
      </c>
      <c r="E232" s="273">
        <v>155.149994</v>
      </c>
      <c r="F232" s="273">
        <v>148.557297</v>
      </c>
      <c r="G232" s="273">
        <v>5.841984E8</v>
      </c>
      <c r="H232" s="278" t="s">
        <v>320</v>
      </c>
      <c r="I232" s="273">
        <v>17.65</v>
      </c>
      <c r="J232" s="273">
        <v>18.535</v>
      </c>
      <c r="K232" s="273">
        <v>17.205</v>
      </c>
      <c r="L232" s="273">
        <v>18.17</v>
      </c>
      <c r="M232" s="273">
        <v>18.006014</v>
      </c>
      <c r="N232" s="273">
        <v>8.29024E7</v>
      </c>
      <c r="O232" s="273"/>
      <c r="P232" s="249">
        <f t="shared" si="131"/>
        <v>588566.7095</v>
      </c>
      <c r="Q232" s="249">
        <v>0.0</v>
      </c>
      <c r="R232" s="249">
        <f t="shared" si="132"/>
        <v>94113.86282</v>
      </c>
      <c r="S232" s="249">
        <v>0.0</v>
      </c>
      <c r="T232" s="277"/>
      <c r="U232" s="265">
        <f t="shared" si="18"/>
        <v>0.8621407044</v>
      </c>
      <c r="V232" s="249"/>
      <c r="W232" s="249"/>
      <c r="X232" s="249">
        <f t="shared" si="19"/>
        <v>682680.5723</v>
      </c>
      <c r="Y232" s="253">
        <f t="shared" si="20"/>
        <v>0.6826805723</v>
      </c>
      <c r="Z232" s="323">
        <f t="shared" si="21"/>
        <v>682680.5723</v>
      </c>
      <c r="AA232" s="253">
        <f t="shared" si="22"/>
        <v>0.6826805723</v>
      </c>
      <c r="AB232" s="309"/>
      <c r="AC232" s="294"/>
      <c r="AD232" s="294"/>
      <c r="AE232" s="294"/>
      <c r="AF232" s="294"/>
      <c r="AG232" s="294"/>
      <c r="AH232" s="294"/>
      <c r="AI232" s="294"/>
      <c r="AJ232" s="294"/>
      <c r="AK232" s="294"/>
      <c r="AL232" s="294"/>
      <c r="AM232" s="294"/>
      <c r="AN232" s="294"/>
      <c r="AO232" s="294"/>
      <c r="AP232" s="294"/>
      <c r="AQ232" s="294"/>
      <c r="AR232" s="294"/>
      <c r="AS232" s="294"/>
      <c r="AT232" s="294"/>
      <c r="AU232" s="294"/>
    </row>
    <row r="233" ht="19.5" customHeight="1">
      <c r="A233" s="271" t="s">
        <v>321</v>
      </c>
      <c r="B233" s="326">
        <v>154.199997</v>
      </c>
      <c r="C233" s="327">
        <v>158.770004</v>
      </c>
      <c r="D233" s="327">
        <v>152.059998</v>
      </c>
      <c r="E233" s="327">
        <v>155.759995</v>
      </c>
      <c r="F233" s="327">
        <v>149.141373</v>
      </c>
      <c r="G233" s="327">
        <v>6.223839E8</v>
      </c>
      <c r="H233" s="329" t="s">
        <v>321</v>
      </c>
      <c r="I233" s="327">
        <v>17.934999</v>
      </c>
      <c r="J233" s="327">
        <v>19.0725</v>
      </c>
      <c r="K233" s="327">
        <v>17.440001</v>
      </c>
      <c r="L233" s="327">
        <v>18.3325</v>
      </c>
      <c r="M233" s="327">
        <v>18.167048</v>
      </c>
      <c r="N233" s="327">
        <v>9.40588E7</v>
      </c>
      <c r="O233" s="327"/>
      <c r="P233" s="249">
        <f t="shared" si="131"/>
        <v>593602.5091</v>
      </c>
      <c r="Q233" s="249">
        <v>0.0</v>
      </c>
      <c r="R233" s="249">
        <f t="shared" si="132"/>
        <v>92447.19615</v>
      </c>
      <c r="S233" s="249">
        <v>0.0</v>
      </c>
      <c r="T233" s="328">
        <f>(P233-P221)/P221</f>
        <v>0.2614839584</v>
      </c>
      <c r="U233" s="265">
        <f t="shared" si="18"/>
        <v>0.8652470871</v>
      </c>
      <c r="V233" s="249"/>
      <c r="W233" s="249"/>
      <c r="X233" s="249">
        <f t="shared" si="19"/>
        <v>686049.7052</v>
      </c>
      <c r="Y233" s="253">
        <f t="shared" si="20"/>
        <v>0.6860497052</v>
      </c>
      <c r="Z233" s="323">
        <f t="shared" si="21"/>
        <v>686049.7052</v>
      </c>
      <c r="AA233" s="253">
        <f t="shared" si="22"/>
        <v>0.6860497052</v>
      </c>
      <c r="AB233" s="309"/>
      <c r="AC233" s="294"/>
      <c r="AD233" s="294"/>
      <c r="AE233" s="294"/>
      <c r="AF233" s="294"/>
      <c r="AG233" s="294"/>
      <c r="AH233" s="294"/>
      <c r="AI233" s="294"/>
      <c r="AJ233" s="294"/>
      <c r="AK233" s="294"/>
      <c r="AL233" s="294"/>
      <c r="AM233" s="294"/>
      <c r="AN233" s="294"/>
      <c r="AO233" s="294"/>
      <c r="AP233" s="294"/>
      <c r="AQ233" s="294"/>
      <c r="AR233" s="294"/>
      <c r="AS233" s="294"/>
      <c r="AT233" s="294"/>
      <c r="AU233" s="294"/>
    </row>
    <row r="234" ht="19.5" customHeight="1">
      <c r="A234" s="271" t="s">
        <v>322</v>
      </c>
      <c r="B234" s="272">
        <v>156.559998</v>
      </c>
      <c r="C234" s="273">
        <v>170.949997</v>
      </c>
      <c r="D234" s="273">
        <v>156.169998</v>
      </c>
      <c r="E234" s="273">
        <v>169.399994</v>
      </c>
      <c r="F234" s="273">
        <v>162.541</v>
      </c>
      <c r="G234" s="273">
        <v>6.983949E8</v>
      </c>
      <c r="H234" s="278" t="s">
        <v>322</v>
      </c>
      <c r="I234" s="273">
        <v>18.514999</v>
      </c>
      <c r="J234" s="273">
        <v>22.002501</v>
      </c>
      <c r="K234" s="273">
        <v>18.434999</v>
      </c>
      <c r="L234" s="273">
        <v>21.602501</v>
      </c>
      <c r="M234" s="273">
        <v>21.407537</v>
      </c>
      <c r="N234" s="273">
        <v>1.2376E8</v>
      </c>
      <c r="O234" s="273"/>
      <c r="P234" s="249">
        <f>((P233+R233)*0.8)*D234/D233</f>
        <v>563674.247</v>
      </c>
      <c r="Q234" s="249">
        <v>0.0</v>
      </c>
      <c r="R234" s="249">
        <f>((P233+R233)*0.2)-($S$8/12)</f>
        <v>135543.2744</v>
      </c>
      <c r="S234" s="249">
        <v>0.0</v>
      </c>
      <c r="T234" s="277"/>
      <c r="U234" s="265">
        <f t="shared" si="18"/>
        <v>0.8061500603</v>
      </c>
      <c r="V234" s="249"/>
      <c r="W234" s="249"/>
      <c r="X234" s="249">
        <f t="shared" si="19"/>
        <v>699217.5214</v>
      </c>
      <c r="Y234" s="253">
        <f t="shared" si="20"/>
        <v>0.6992175214</v>
      </c>
      <c r="Z234" s="323">
        <f t="shared" si="21"/>
        <v>699217.5214</v>
      </c>
      <c r="AA234" s="253">
        <f t="shared" si="22"/>
        <v>0.6992175214</v>
      </c>
      <c r="AB234" s="309"/>
      <c r="AC234" s="294"/>
      <c r="AD234" s="294"/>
      <c r="AE234" s="294"/>
      <c r="AF234" s="294"/>
      <c r="AG234" s="294"/>
      <c r="AH234" s="294"/>
      <c r="AI234" s="294"/>
      <c r="AJ234" s="294"/>
      <c r="AK234" s="294"/>
      <c r="AL234" s="294"/>
      <c r="AM234" s="294"/>
      <c r="AN234" s="294"/>
      <c r="AO234" s="294"/>
      <c r="AP234" s="294"/>
      <c r="AQ234" s="294"/>
      <c r="AR234" s="294"/>
      <c r="AS234" s="294"/>
      <c r="AT234" s="294"/>
      <c r="AU234" s="294"/>
    </row>
    <row r="235" ht="19.5" customHeight="1">
      <c r="A235" s="271" t="s">
        <v>323</v>
      </c>
      <c r="B235" s="272">
        <v>168.100006</v>
      </c>
      <c r="C235" s="273">
        <v>170.729996</v>
      </c>
      <c r="D235" s="273">
        <v>150.130005</v>
      </c>
      <c r="E235" s="273">
        <v>167.210007</v>
      </c>
      <c r="F235" s="273">
        <v>160.439682</v>
      </c>
      <c r="G235" s="273">
        <v>1.1798412E9</v>
      </c>
      <c r="H235" s="278" t="s">
        <v>323</v>
      </c>
      <c r="I235" s="273">
        <v>21.280001</v>
      </c>
      <c r="J235" s="273">
        <v>21.76</v>
      </c>
      <c r="K235" s="273">
        <v>16.870001</v>
      </c>
      <c r="L235" s="273">
        <v>20.862499</v>
      </c>
      <c r="M235" s="273">
        <v>20.674213</v>
      </c>
      <c r="N235" s="273">
        <v>2.0399E8</v>
      </c>
      <c r="O235" s="273"/>
      <c r="P235" s="249">
        <f t="shared" ref="P235:P245" si="133">P234*D235/D234</f>
        <v>541873.7184</v>
      </c>
      <c r="Q235" s="249">
        <v>0.0</v>
      </c>
      <c r="R235" s="249">
        <f t="shared" ref="R235:R245" si="134">R234-($S$8/12)</f>
        <v>133876.6077</v>
      </c>
      <c r="S235" s="249">
        <v>0.0</v>
      </c>
      <c r="T235" s="277"/>
      <c r="U235" s="265">
        <f t="shared" si="18"/>
        <v>0.8018845089</v>
      </c>
      <c r="V235" s="249"/>
      <c r="W235" s="249"/>
      <c r="X235" s="249">
        <f t="shared" si="19"/>
        <v>675750.3261</v>
      </c>
      <c r="Y235" s="253">
        <f t="shared" si="20"/>
        <v>0.6757503261</v>
      </c>
      <c r="Z235" s="323">
        <f t="shared" si="21"/>
        <v>675750.3261</v>
      </c>
      <c r="AA235" s="253">
        <f t="shared" si="22"/>
        <v>0.6757503261</v>
      </c>
      <c r="AB235" s="309"/>
      <c r="AC235" s="294"/>
      <c r="AD235" s="294"/>
      <c r="AE235" s="294"/>
      <c r="AF235" s="294"/>
      <c r="AG235" s="294"/>
      <c r="AH235" s="294"/>
      <c r="AI235" s="294"/>
      <c r="AJ235" s="294"/>
      <c r="AK235" s="294"/>
      <c r="AL235" s="294"/>
      <c r="AM235" s="294"/>
      <c r="AN235" s="294"/>
      <c r="AO235" s="294"/>
      <c r="AP235" s="294"/>
      <c r="AQ235" s="294"/>
      <c r="AR235" s="294"/>
      <c r="AS235" s="294"/>
      <c r="AT235" s="294"/>
      <c r="AU235" s="294"/>
    </row>
    <row r="236" ht="19.5" customHeight="1">
      <c r="A236" s="271" t="s">
        <v>324</v>
      </c>
      <c r="B236" s="272">
        <v>167.300003</v>
      </c>
      <c r="C236" s="273">
        <v>175.210007</v>
      </c>
      <c r="D236" s="273">
        <v>156.039993</v>
      </c>
      <c r="E236" s="273">
        <v>160.130005</v>
      </c>
      <c r="F236" s="273">
        <v>153.646378</v>
      </c>
      <c r="G236" s="273">
        <v>1.0853067E9</v>
      </c>
      <c r="H236" s="278" t="s">
        <v>324</v>
      </c>
      <c r="I236" s="273">
        <v>20.8925</v>
      </c>
      <c r="J236" s="273">
        <v>22.870001</v>
      </c>
      <c r="K236" s="273">
        <v>18.09</v>
      </c>
      <c r="L236" s="273">
        <v>19.049999</v>
      </c>
      <c r="M236" s="273">
        <v>18.878073</v>
      </c>
      <c r="N236" s="273">
        <v>2.062544E8</v>
      </c>
      <c r="O236" s="273"/>
      <c r="P236" s="249">
        <f t="shared" si="133"/>
        <v>563205.0118</v>
      </c>
      <c r="Q236" s="249">
        <v>0.0</v>
      </c>
      <c r="R236" s="249">
        <f t="shared" si="134"/>
        <v>132209.941</v>
      </c>
      <c r="S236" s="249">
        <v>0.0</v>
      </c>
      <c r="T236" s="277"/>
      <c r="U236" s="265">
        <f t="shared" si="18"/>
        <v>0.809883379</v>
      </c>
      <c r="V236" s="249"/>
      <c r="W236" s="249"/>
      <c r="X236" s="249">
        <f t="shared" si="19"/>
        <v>695414.9528</v>
      </c>
      <c r="Y236" s="253">
        <f t="shared" si="20"/>
        <v>0.6954149528</v>
      </c>
      <c r="Z236" s="323">
        <f t="shared" si="21"/>
        <v>695414.9528</v>
      </c>
      <c r="AA236" s="253">
        <f t="shared" si="22"/>
        <v>0.6954149528</v>
      </c>
      <c r="AB236" s="309"/>
      <c r="AC236" s="294"/>
      <c r="AD236" s="294"/>
      <c r="AE236" s="294"/>
      <c r="AF236" s="294"/>
      <c r="AG236" s="294"/>
      <c r="AH236" s="294"/>
      <c r="AI236" s="294"/>
      <c r="AJ236" s="294"/>
      <c r="AK236" s="294"/>
      <c r="AL236" s="294"/>
      <c r="AM236" s="294"/>
      <c r="AN236" s="294"/>
      <c r="AO236" s="294"/>
      <c r="AP236" s="294"/>
      <c r="AQ236" s="294"/>
      <c r="AR236" s="294"/>
      <c r="AS236" s="294"/>
      <c r="AT236" s="294"/>
      <c r="AU236" s="294"/>
    </row>
    <row r="237" ht="19.5" customHeight="1">
      <c r="A237" s="271" t="s">
        <v>325</v>
      </c>
      <c r="B237" s="272">
        <v>158.990005</v>
      </c>
      <c r="C237" s="273">
        <v>167.0</v>
      </c>
      <c r="D237" s="273">
        <v>153.880005</v>
      </c>
      <c r="E237" s="273">
        <v>160.940002</v>
      </c>
      <c r="F237" s="273">
        <v>154.674103</v>
      </c>
      <c r="G237" s="273">
        <v>9.873805E8</v>
      </c>
      <c r="H237" s="278" t="s">
        <v>325</v>
      </c>
      <c r="I237" s="273">
        <v>18.772499</v>
      </c>
      <c r="J237" s="273">
        <v>20.622499</v>
      </c>
      <c r="K237" s="273">
        <v>17.555</v>
      </c>
      <c r="L237" s="273">
        <v>19.1</v>
      </c>
      <c r="M237" s="273">
        <v>18.92762</v>
      </c>
      <c r="N237" s="273">
        <v>1.744092E8</v>
      </c>
      <c r="O237" s="273"/>
      <c r="P237" s="249">
        <f t="shared" si="133"/>
        <v>555408.8305</v>
      </c>
      <c r="Q237" s="249">
        <v>0.0</v>
      </c>
      <c r="R237" s="249">
        <f t="shared" si="134"/>
        <v>130543.2744</v>
      </c>
      <c r="S237" s="249">
        <v>0.0</v>
      </c>
      <c r="T237" s="277"/>
      <c r="U237" s="265">
        <f t="shared" si="18"/>
        <v>0.8096903946</v>
      </c>
      <c r="V237" s="249"/>
      <c r="W237" s="249"/>
      <c r="X237" s="249">
        <f t="shared" si="19"/>
        <v>685952.1049</v>
      </c>
      <c r="Y237" s="253">
        <f t="shared" si="20"/>
        <v>0.6859521049</v>
      </c>
      <c r="Z237" s="323">
        <f t="shared" si="21"/>
        <v>685952.1049</v>
      </c>
      <c r="AA237" s="253">
        <f t="shared" si="22"/>
        <v>0.6859521049</v>
      </c>
      <c r="AB237" s="309"/>
      <c r="AC237" s="294"/>
      <c r="AD237" s="294"/>
      <c r="AE237" s="294"/>
      <c r="AF237" s="294"/>
      <c r="AG237" s="294"/>
      <c r="AH237" s="294"/>
      <c r="AI237" s="294"/>
      <c r="AJ237" s="294"/>
      <c r="AK237" s="294"/>
      <c r="AL237" s="294"/>
      <c r="AM237" s="294"/>
      <c r="AN237" s="294"/>
      <c r="AO237" s="294"/>
      <c r="AP237" s="294"/>
      <c r="AQ237" s="294"/>
      <c r="AR237" s="294"/>
      <c r="AS237" s="294"/>
      <c r="AT237" s="294"/>
      <c r="AU237" s="294"/>
    </row>
    <row r="238" ht="19.5" customHeight="1">
      <c r="A238" s="271" t="s">
        <v>326</v>
      </c>
      <c r="B238" s="272">
        <v>160.520004</v>
      </c>
      <c r="C238" s="273">
        <v>171.199997</v>
      </c>
      <c r="D238" s="273">
        <v>159.220001</v>
      </c>
      <c r="E238" s="273">
        <v>170.070007</v>
      </c>
      <c r="F238" s="273">
        <v>163.448654</v>
      </c>
      <c r="G238" s="273">
        <v>6.87987E8</v>
      </c>
      <c r="H238" s="278" t="s">
        <v>326</v>
      </c>
      <c r="I238" s="273">
        <v>19.01</v>
      </c>
      <c r="J238" s="273">
        <v>21.532499</v>
      </c>
      <c r="K238" s="273">
        <v>18.684999</v>
      </c>
      <c r="L238" s="273">
        <v>21.252501</v>
      </c>
      <c r="M238" s="273">
        <v>21.060694</v>
      </c>
      <c r="N238" s="273">
        <v>1.287104E8</v>
      </c>
      <c r="O238" s="273"/>
      <c r="P238" s="249">
        <f t="shared" si="133"/>
        <v>574682.8157</v>
      </c>
      <c r="Q238" s="249">
        <v>0.0</v>
      </c>
      <c r="R238" s="249">
        <f t="shared" si="134"/>
        <v>128876.6077</v>
      </c>
      <c r="S238" s="249">
        <v>0.0</v>
      </c>
      <c r="T238" s="277"/>
      <c r="U238" s="265">
        <f t="shared" si="18"/>
        <v>0.8168220005</v>
      </c>
      <c r="V238" s="249"/>
      <c r="W238" s="249"/>
      <c r="X238" s="249">
        <f t="shared" si="19"/>
        <v>703559.4234</v>
      </c>
      <c r="Y238" s="253">
        <f t="shared" si="20"/>
        <v>0.7035594234</v>
      </c>
      <c r="Z238" s="323">
        <f t="shared" si="21"/>
        <v>703559.4234</v>
      </c>
      <c r="AA238" s="253">
        <f t="shared" si="22"/>
        <v>0.7035594234</v>
      </c>
      <c r="AB238" s="309"/>
      <c r="AC238" s="294"/>
      <c r="AD238" s="294"/>
      <c r="AE238" s="294"/>
      <c r="AF238" s="294"/>
      <c r="AG238" s="294"/>
      <c r="AH238" s="294"/>
      <c r="AI238" s="294"/>
      <c r="AJ238" s="294"/>
      <c r="AK238" s="294"/>
      <c r="AL238" s="294"/>
      <c r="AM238" s="294"/>
      <c r="AN238" s="294"/>
      <c r="AO238" s="294"/>
      <c r="AP238" s="294"/>
      <c r="AQ238" s="294"/>
      <c r="AR238" s="294"/>
      <c r="AS238" s="294"/>
      <c r="AT238" s="294"/>
      <c r="AU238" s="294"/>
    </row>
    <row r="239" ht="19.5" customHeight="1">
      <c r="A239" s="271" t="s">
        <v>327</v>
      </c>
      <c r="B239" s="272">
        <v>170.919998</v>
      </c>
      <c r="C239" s="273">
        <v>177.979996</v>
      </c>
      <c r="D239" s="273">
        <v>169.169998</v>
      </c>
      <c r="E239" s="273">
        <v>171.649994</v>
      </c>
      <c r="F239" s="273">
        <v>164.967102</v>
      </c>
      <c r="G239" s="273">
        <v>7.843385E8</v>
      </c>
      <c r="H239" s="278" t="s">
        <v>327</v>
      </c>
      <c r="I239" s="273">
        <v>21.459999</v>
      </c>
      <c r="J239" s="273">
        <v>23.3225</v>
      </c>
      <c r="K239" s="273">
        <v>21.040001</v>
      </c>
      <c r="L239" s="273">
        <v>21.615</v>
      </c>
      <c r="M239" s="273">
        <v>21.419918</v>
      </c>
      <c r="N239" s="273">
        <v>1.172916E8</v>
      </c>
      <c r="O239" s="273"/>
      <c r="P239" s="249">
        <f t="shared" si="133"/>
        <v>610595.9689</v>
      </c>
      <c r="Q239" s="249">
        <v>0.0</v>
      </c>
      <c r="R239" s="249">
        <f t="shared" si="134"/>
        <v>127209.941</v>
      </c>
      <c r="S239" s="249">
        <v>0.0</v>
      </c>
      <c r="T239" s="277"/>
      <c r="U239" s="265">
        <f t="shared" si="18"/>
        <v>0.8275834615</v>
      </c>
      <c r="V239" s="249"/>
      <c r="W239" s="249"/>
      <c r="X239" s="249">
        <f t="shared" si="19"/>
        <v>737805.9099</v>
      </c>
      <c r="Y239" s="253">
        <f t="shared" si="20"/>
        <v>0.7378059099</v>
      </c>
      <c r="Z239" s="323">
        <f t="shared" si="21"/>
        <v>737805.9099</v>
      </c>
      <c r="AA239" s="253">
        <f t="shared" si="22"/>
        <v>0.7378059099</v>
      </c>
      <c r="AB239" s="309"/>
      <c r="AC239" s="294"/>
      <c r="AD239" s="294"/>
      <c r="AE239" s="294"/>
      <c r="AF239" s="294"/>
      <c r="AG239" s="294"/>
      <c r="AH239" s="294"/>
      <c r="AI239" s="294"/>
      <c r="AJ239" s="294"/>
      <c r="AK239" s="294"/>
      <c r="AL239" s="294"/>
      <c r="AM239" s="294"/>
      <c r="AN239" s="294"/>
      <c r="AO239" s="294"/>
      <c r="AP239" s="294"/>
      <c r="AQ239" s="294"/>
      <c r="AR239" s="294"/>
      <c r="AS239" s="294"/>
      <c r="AT239" s="294"/>
      <c r="AU239" s="294"/>
    </row>
    <row r="240" ht="19.5" customHeight="1">
      <c r="A240" s="271" t="s">
        <v>328</v>
      </c>
      <c r="B240" s="272">
        <v>170.039993</v>
      </c>
      <c r="C240" s="273">
        <v>182.929993</v>
      </c>
      <c r="D240" s="273">
        <v>169.669998</v>
      </c>
      <c r="E240" s="273">
        <v>176.449997</v>
      </c>
      <c r="F240" s="273">
        <v>169.943237</v>
      </c>
      <c r="G240" s="273">
        <v>7.080105E8</v>
      </c>
      <c r="H240" s="278" t="s">
        <v>328</v>
      </c>
      <c r="I240" s="273">
        <v>21.247499</v>
      </c>
      <c r="J240" s="273">
        <v>24.5075</v>
      </c>
      <c r="K240" s="273">
        <v>21.157499</v>
      </c>
      <c r="L240" s="273">
        <v>22.705</v>
      </c>
      <c r="M240" s="273">
        <v>22.500082</v>
      </c>
      <c r="N240" s="273">
        <v>1.054764E8</v>
      </c>
      <c r="O240" s="273"/>
      <c r="P240" s="249">
        <f t="shared" si="133"/>
        <v>612400.6505</v>
      </c>
      <c r="Q240" s="249">
        <v>0.0</v>
      </c>
      <c r="R240" s="249">
        <f t="shared" si="134"/>
        <v>125543.2744</v>
      </c>
      <c r="S240" s="249">
        <v>0.0</v>
      </c>
      <c r="T240" s="277"/>
      <c r="U240" s="265">
        <f t="shared" si="18"/>
        <v>0.8298742355</v>
      </c>
      <c r="V240" s="249"/>
      <c r="W240" s="249"/>
      <c r="X240" s="249">
        <f t="shared" si="19"/>
        <v>737943.9249</v>
      </c>
      <c r="Y240" s="253">
        <f t="shared" si="20"/>
        <v>0.7379439249</v>
      </c>
      <c r="Z240" s="323">
        <f t="shared" si="21"/>
        <v>737943.9249</v>
      </c>
      <c r="AA240" s="253">
        <f t="shared" si="22"/>
        <v>0.7379439249</v>
      </c>
      <c r="AB240" s="309"/>
      <c r="AC240" s="294"/>
      <c r="AD240" s="294"/>
      <c r="AE240" s="294"/>
      <c r="AF240" s="294"/>
      <c r="AG240" s="294"/>
      <c r="AH240" s="294"/>
      <c r="AI240" s="294"/>
      <c r="AJ240" s="294"/>
      <c r="AK240" s="294"/>
      <c r="AL240" s="294"/>
      <c r="AM240" s="294"/>
      <c r="AN240" s="294"/>
      <c r="AO240" s="294"/>
      <c r="AP240" s="294"/>
      <c r="AQ240" s="294"/>
      <c r="AR240" s="294"/>
      <c r="AS240" s="294"/>
      <c r="AT240" s="294"/>
      <c r="AU240" s="294"/>
    </row>
    <row r="241" ht="19.5" customHeight="1">
      <c r="A241" s="271" t="s">
        <v>329</v>
      </c>
      <c r="B241" s="272">
        <v>176.860001</v>
      </c>
      <c r="C241" s="273">
        <v>187.520004</v>
      </c>
      <c r="D241" s="273">
        <v>175.789993</v>
      </c>
      <c r="E241" s="273">
        <v>186.649994</v>
      </c>
      <c r="F241" s="273">
        <v>179.767044</v>
      </c>
      <c r="G241" s="273">
        <v>6.67523E8</v>
      </c>
      <c r="H241" s="278" t="s">
        <v>329</v>
      </c>
      <c r="I241" s="273">
        <v>22.889999</v>
      </c>
      <c r="J241" s="273">
        <v>25.627501</v>
      </c>
      <c r="K241" s="273">
        <v>22.6</v>
      </c>
      <c r="L241" s="273">
        <v>25.379999</v>
      </c>
      <c r="M241" s="273">
        <v>25.150936</v>
      </c>
      <c r="N241" s="273">
        <v>9.92216E7</v>
      </c>
      <c r="O241" s="273"/>
      <c r="P241" s="249">
        <f t="shared" si="133"/>
        <v>634489.9354</v>
      </c>
      <c r="Q241" s="249">
        <v>0.0</v>
      </c>
      <c r="R241" s="249">
        <f t="shared" si="134"/>
        <v>123876.6077</v>
      </c>
      <c r="S241" s="249">
        <v>0.0</v>
      </c>
      <c r="T241" s="277"/>
      <c r="U241" s="265">
        <f t="shared" si="18"/>
        <v>0.836653385</v>
      </c>
      <c r="V241" s="249"/>
      <c r="W241" s="249"/>
      <c r="X241" s="249">
        <f t="shared" si="19"/>
        <v>758366.5431</v>
      </c>
      <c r="Y241" s="253">
        <f t="shared" si="20"/>
        <v>0.7583665431</v>
      </c>
      <c r="Z241" s="323">
        <f t="shared" si="21"/>
        <v>758366.5431</v>
      </c>
      <c r="AA241" s="253">
        <f t="shared" si="22"/>
        <v>0.7583665431</v>
      </c>
      <c r="AB241" s="309"/>
      <c r="AC241" s="294"/>
      <c r="AD241" s="294"/>
      <c r="AE241" s="294"/>
      <c r="AF241" s="294"/>
      <c r="AG241" s="294"/>
      <c r="AH241" s="294"/>
      <c r="AI241" s="294"/>
      <c r="AJ241" s="294"/>
      <c r="AK241" s="294"/>
      <c r="AL241" s="294"/>
      <c r="AM241" s="294"/>
      <c r="AN241" s="294"/>
      <c r="AO241" s="294"/>
      <c r="AP241" s="294"/>
      <c r="AQ241" s="294"/>
      <c r="AR241" s="294"/>
      <c r="AS241" s="294"/>
      <c r="AT241" s="294"/>
      <c r="AU241" s="294"/>
    </row>
    <row r="242" ht="19.5" customHeight="1">
      <c r="A242" s="271" t="s">
        <v>330</v>
      </c>
      <c r="B242" s="272">
        <v>186.080002</v>
      </c>
      <c r="C242" s="273">
        <v>186.490005</v>
      </c>
      <c r="D242" s="273">
        <v>180.440002</v>
      </c>
      <c r="E242" s="273">
        <v>185.789993</v>
      </c>
      <c r="F242" s="273">
        <v>178.938828</v>
      </c>
      <c r="G242" s="273">
        <v>6.455344E8</v>
      </c>
      <c r="H242" s="278" t="s">
        <v>330</v>
      </c>
      <c r="I242" s="273">
        <v>25.24</v>
      </c>
      <c r="J242" s="273">
        <v>25.344999</v>
      </c>
      <c r="K242" s="273">
        <v>23.7075</v>
      </c>
      <c r="L242" s="273">
        <v>25.17</v>
      </c>
      <c r="M242" s="273">
        <v>24.942839</v>
      </c>
      <c r="N242" s="273">
        <v>8.13508E7</v>
      </c>
      <c r="O242" s="273"/>
      <c r="P242" s="249">
        <f t="shared" si="133"/>
        <v>651273.5068</v>
      </c>
      <c r="Q242" s="249">
        <v>0.0</v>
      </c>
      <c r="R242" s="249">
        <f t="shared" si="134"/>
        <v>122209.941</v>
      </c>
      <c r="S242" s="249">
        <v>0.0</v>
      </c>
      <c r="T242" s="277"/>
      <c r="U242" s="265">
        <f t="shared" si="18"/>
        <v>0.8420005737</v>
      </c>
      <c r="V242" s="249"/>
      <c r="W242" s="249"/>
      <c r="X242" s="249">
        <f t="shared" si="19"/>
        <v>773483.4479</v>
      </c>
      <c r="Y242" s="253">
        <f t="shared" si="20"/>
        <v>0.7734834479</v>
      </c>
      <c r="Z242" s="323">
        <f t="shared" si="21"/>
        <v>773483.4479</v>
      </c>
      <c r="AA242" s="253">
        <f t="shared" si="22"/>
        <v>0.7734834479</v>
      </c>
      <c r="AB242" s="309"/>
      <c r="AC242" s="294"/>
      <c r="AD242" s="294"/>
      <c r="AE242" s="294"/>
      <c r="AF242" s="294"/>
      <c r="AG242" s="294"/>
      <c r="AH242" s="294"/>
      <c r="AI242" s="294"/>
      <c r="AJ242" s="294"/>
      <c r="AK242" s="294"/>
      <c r="AL242" s="294"/>
      <c r="AM242" s="294"/>
      <c r="AN242" s="294"/>
      <c r="AO242" s="294"/>
      <c r="AP242" s="294"/>
      <c r="AQ242" s="294"/>
      <c r="AR242" s="294"/>
      <c r="AS242" s="294"/>
      <c r="AT242" s="294"/>
      <c r="AU242" s="294"/>
    </row>
    <row r="243" ht="19.5" customHeight="1">
      <c r="A243" s="271" t="s">
        <v>331</v>
      </c>
      <c r="B243" s="272">
        <v>186.869995</v>
      </c>
      <c r="C243" s="273">
        <v>187.529999</v>
      </c>
      <c r="D243" s="273">
        <v>160.089996</v>
      </c>
      <c r="E243" s="273">
        <v>169.820007</v>
      </c>
      <c r="F243" s="273">
        <v>163.85199</v>
      </c>
      <c r="G243" s="273">
        <v>1.8170706E9</v>
      </c>
      <c r="H243" s="278" t="s">
        <v>331</v>
      </c>
      <c r="I243" s="273">
        <v>25.442499</v>
      </c>
      <c r="J243" s="273">
        <v>25.625</v>
      </c>
      <c r="K243" s="273">
        <v>18.4275</v>
      </c>
      <c r="L243" s="273">
        <v>20.702499</v>
      </c>
      <c r="M243" s="273">
        <v>20.515654</v>
      </c>
      <c r="N243" s="273">
        <v>2.35472E8</v>
      </c>
      <c r="O243" s="273"/>
      <c r="P243" s="249">
        <f t="shared" si="133"/>
        <v>577822.9436</v>
      </c>
      <c r="Q243" s="249">
        <v>0.0</v>
      </c>
      <c r="R243" s="249">
        <f t="shared" si="134"/>
        <v>120543.2744</v>
      </c>
      <c r="S243" s="249">
        <v>0.0</v>
      </c>
      <c r="T243" s="277"/>
      <c r="U243" s="265">
        <f t="shared" si="18"/>
        <v>0.8273924608</v>
      </c>
      <c r="V243" s="249"/>
      <c r="W243" s="249"/>
      <c r="X243" s="249">
        <f t="shared" si="19"/>
        <v>698366.218</v>
      </c>
      <c r="Y243" s="253">
        <f t="shared" si="20"/>
        <v>0.698366218</v>
      </c>
      <c r="Z243" s="323">
        <f t="shared" si="21"/>
        <v>698366.218</v>
      </c>
      <c r="AA243" s="253">
        <f t="shared" si="22"/>
        <v>0.698366218</v>
      </c>
      <c r="AB243" s="309"/>
      <c r="AC243" s="294"/>
      <c r="AD243" s="294"/>
      <c r="AE243" s="294"/>
      <c r="AF243" s="294"/>
      <c r="AG243" s="294"/>
      <c r="AH243" s="294"/>
      <c r="AI243" s="294"/>
      <c r="AJ243" s="294"/>
      <c r="AK243" s="294"/>
      <c r="AL243" s="294"/>
      <c r="AM243" s="294"/>
      <c r="AN243" s="294"/>
      <c r="AO243" s="294"/>
      <c r="AP243" s="294"/>
      <c r="AQ243" s="294"/>
      <c r="AR243" s="294"/>
      <c r="AS243" s="294"/>
      <c r="AT243" s="294"/>
      <c r="AU243" s="294"/>
    </row>
    <row r="244" ht="19.5" customHeight="1">
      <c r="A244" s="271" t="s">
        <v>332</v>
      </c>
      <c r="B244" s="272">
        <v>170.070007</v>
      </c>
      <c r="C244" s="273">
        <v>175.580002</v>
      </c>
      <c r="D244" s="273">
        <v>157.130005</v>
      </c>
      <c r="E244" s="273">
        <v>169.369995</v>
      </c>
      <c r="F244" s="273">
        <v>163.417831</v>
      </c>
      <c r="G244" s="273">
        <v>1.1521215E9</v>
      </c>
      <c r="H244" s="278" t="s">
        <v>332</v>
      </c>
      <c r="I244" s="273">
        <v>20.805</v>
      </c>
      <c r="J244" s="273">
        <v>22.115</v>
      </c>
      <c r="K244" s="273">
        <v>17.625</v>
      </c>
      <c r="L244" s="273">
        <v>20.459999</v>
      </c>
      <c r="M244" s="273">
        <v>20.275343</v>
      </c>
      <c r="N244" s="273">
        <v>1.49764E8</v>
      </c>
      <c r="O244" s="273"/>
      <c r="P244" s="249">
        <f t="shared" si="133"/>
        <v>567139.261</v>
      </c>
      <c r="Q244" s="249">
        <v>0.0</v>
      </c>
      <c r="R244" s="249">
        <f t="shared" si="134"/>
        <v>118876.6077</v>
      </c>
      <c r="S244" s="249">
        <v>0.0</v>
      </c>
      <c r="T244" s="277"/>
      <c r="U244" s="265">
        <f t="shared" si="18"/>
        <v>0.8267144929</v>
      </c>
      <c r="V244" s="249"/>
      <c r="W244" s="249"/>
      <c r="X244" s="249">
        <f t="shared" si="19"/>
        <v>686015.8687</v>
      </c>
      <c r="Y244" s="253">
        <f t="shared" si="20"/>
        <v>0.6860158687</v>
      </c>
      <c r="Z244" s="323">
        <f t="shared" si="21"/>
        <v>686015.8687</v>
      </c>
      <c r="AA244" s="253">
        <f t="shared" si="22"/>
        <v>0.6860158687</v>
      </c>
      <c r="AB244" s="309"/>
      <c r="AC244" s="294"/>
      <c r="AD244" s="294"/>
      <c r="AE244" s="294"/>
      <c r="AF244" s="294"/>
      <c r="AG244" s="294"/>
      <c r="AH244" s="294"/>
      <c r="AI244" s="294"/>
      <c r="AJ244" s="294"/>
      <c r="AK244" s="294"/>
      <c r="AL244" s="294"/>
      <c r="AM244" s="294"/>
      <c r="AN244" s="294"/>
      <c r="AO244" s="294"/>
      <c r="AP244" s="294"/>
      <c r="AQ244" s="294"/>
      <c r="AR244" s="294"/>
      <c r="AS244" s="294"/>
      <c r="AT244" s="294"/>
      <c r="AU244" s="294"/>
    </row>
    <row r="245" ht="19.5" customHeight="1">
      <c r="A245" s="271" t="s">
        <v>333</v>
      </c>
      <c r="B245" s="326">
        <v>173.110001</v>
      </c>
      <c r="C245" s="327">
        <v>173.309998</v>
      </c>
      <c r="D245" s="327">
        <v>143.460007</v>
      </c>
      <c r="E245" s="327">
        <v>154.259995</v>
      </c>
      <c r="F245" s="327">
        <v>148.838852</v>
      </c>
      <c r="G245" s="327">
        <v>1.3955449E9</v>
      </c>
      <c r="H245" s="329" t="s">
        <v>333</v>
      </c>
      <c r="I245" s="327">
        <v>21.34</v>
      </c>
      <c r="J245" s="327">
        <v>21.385</v>
      </c>
      <c r="K245" s="327">
        <v>14.61</v>
      </c>
      <c r="L245" s="327">
        <v>16.797501</v>
      </c>
      <c r="M245" s="327">
        <v>16.645899</v>
      </c>
      <c r="N245" s="327">
        <v>2.174544E8</v>
      </c>
      <c r="O245" s="327"/>
      <c r="P245" s="249">
        <f t="shared" si="133"/>
        <v>517799.273</v>
      </c>
      <c r="Q245" s="249">
        <v>0.0</v>
      </c>
      <c r="R245" s="249">
        <f t="shared" si="134"/>
        <v>117209.941</v>
      </c>
      <c r="S245" s="249">
        <v>0.0</v>
      </c>
      <c r="T245" s="328">
        <f>(P245-P233)/P233</f>
        <v>-0.1277003297</v>
      </c>
      <c r="U245" s="265">
        <f t="shared" si="18"/>
        <v>0.815420094</v>
      </c>
      <c r="V245" s="249"/>
      <c r="W245" s="249"/>
      <c r="X245" s="249">
        <f t="shared" si="19"/>
        <v>635009.214</v>
      </c>
      <c r="Y245" s="253">
        <f t="shared" si="20"/>
        <v>0.635009214</v>
      </c>
      <c r="Z245" s="323">
        <f t="shared" si="21"/>
        <v>635009.214</v>
      </c>
      <c r="AA245" s="253">
        <f t="shared" si="22"/>
        <v>0.635009214</v>
      </c>
      <c r="AB245" s="309"/>
      <c r="AC245" s="294"/>
      <c r="AD245" s="294"/>
      <c r="AE245" s="294"/>
      <c r="AF245" s="294"/>
      <c r="AG245" s="294"/>
      <c r="AH245" s="294"/>
      <c r="AI245" s="294"/>
      <c r="AJ245" s="294"/>
      <c r="AK245" s="294"/>
      <c r="AL245" s="294"/>
      <c r="AM245" s="294"/>
      <c r="AN245" s="294"/>
      <c r="AO245" s="294"/>
      <c r="AP245" s="294"/>
      <c r="AQ245" s="294"/>
      <c r="AR245" s="294"/>
      <c r="AS245" s="294"/>
      <c r="AT245" s="294"/>
      <c r="AU245" s="294"/>
    </row>
    <row r="246" ht="19.5" customHeight="1">
      <c r="A246" s="271" t="s">
        <v>334</v>
      </c>
      <c r="B246" s="272">
        <v>150.990005</v>
      </c>
      <c r="C246" s="273">
        <v>168.990005</v>
      </c>
      <c r="D246" s="273">
        <v>149.490005</v>
      </c>
      <c r="E246" s="273">
        <v>168.160004</v>
      </c>
      <c r="F246" s="273">
        <v>162.714554</v>
      </c>
      <c r="G246" s="273">
        <v>9.337065E8</v>
      </c>
      <c r="H246" s="278" t="s">
        <v>334</v>
      </c>
      <c r="I246" s="273">
        <v>16.084999</v>
      </c>
      <c r="J246" s="273">
        <v>19.967501</v>
      </c>
      <c r="K246" s="273">
        <v>15.7425</v>
      </c>
      <c r="L246" s="273">
        <v>19.7925</v>
      </c>
      <c r="M246" s="273">
        <v>19.627283</v>
      </c>
      <c r="N246" s="273">
        <v>1.66696E8</v>
      </c>
      <c r="O246" s="273"/>
      <c r="P246" s="249">
        <f>((P245+R245)*0.8)*D246/D245</f>
        <v>529360.2451</v>
      </c>
      <c r="Q246" s="249">
        <v>0.0</v>
      </c>
      <c r="R246" s="249">
        <f>((P245+R245)*0.2)-($S$8/12)</f>
        <v>125335.1761</v>
      </c>
      <c r="S246" s="249">
        <v>0.0</v>
      </c>
      <c r="T246" s="277"/>
      <c r="U246" s="265">
        <f t="shared" si="18"/>
        <v>0.8085595651</v>
      </c>
      <c r="V246" s="249"/>
      <c r="W246" s="249"/>
      <c r="X246" s="249">
        <f t="shared" si="19"/>
        <v>654695.4212</v>
      </c>
      <c r="Y246" s="253">
        <f t="shared" si="20"/>
        <v>0.6546954212</v>
      </c>
      <c r="Z246" s="323">
        <f t="shared" si="21"/>
        <v>654695.4212</v>
      </c>
      <c r="AA246" s="253">
        <f t="shared" si="22"/>
        <v>0.6546954212</v>
      </c>
      <c r="AB246" s="309"/>
      <c r="AC246" s="294"/>
      <c r="AD246" s="294"/>
      <c r="AE246" s="294"/>
      <c r="AF246" s="294"/>
      <c r="AG246" s="294"/>
      <c r="AH246" s="294"/>
      <c r="AI246" s="294"/>
      <c r="AJ246" s="294"/>
      <c r="AK246" s="294"/>
      <c r="AL246" s="294"/>
      <c r="AM246" s="294"/>
      <c r="AN246" s="294"/>
      <c r="AO246" s="294"/>
      <c r="AP246" s="294"/>
      <c r="AQ246" s="294"/>
      <c r="AR246" s="294"/>
      <c r="AS246" s="294"/>
      <c r="AT246" s="294"/>
      <c r="AU246" s="294"/>
    </row>
    <row r="247" ht="19.5" customHeight="1">
      <c r="A247" s="271" t="s">
        <v>335</v>
      </c>
      <c r="B247" s="272">
        <v>167.330002</v>
      </c>
      <c r="C247" s="273">
        <v>174.660004</v>
      </c>
      <c r="D247" s="273">
        <v>166.570007</v>
      </c>
      <c r="E247" s="273">
        <v>173.190002</v>
      </c>
      <c r="F247" s="273">
        <v>167.581696</v>
      </c>
      <c r="G247" s="273">
        <v>5.359641E8</v>
      </c>
      <c r="H247" s="278" t="s">
        <v>335</v>
      </c>
      <c r="I247" s="273">
        <v>19.594999</v>
      </c>
      <c r="J247" s="273">
        <v>21.275</v>
      </c>
      <c r="K247" s="273">
        <v>19.3825</v>
      </c>
      <c r="L247" s="273">
        <v>20.905001</v>
      </c>
      <c r="M247" s="273">
        <v>20.730501</v>
      </c>
      <c r="N247" s="273">
        <v>1.092192E8</v>
      </c>
      <c r="O247" s="273"/>
      <c r="P247" s="249">
        <f t="shared" ref="P247:P257" si="135">P246*D247/D246</f>
        <v>589842.3759</v>
      </c>
      <c r="Q247" s="249">
        <v>0.0</v>
      </c>
      <c r="R247" s="249">
        <f t="shared" ref="R247:R257" si="136">R246-($S$8/12)</f>
        <v>123668.5095</v>
      </c>
      <c r="S247" s="249">
        <v>0.0</v>
      </c>
      <c r="T247" s="277"/>
      <c r="U247" s="265">
        <f t="shared" si="18"/>
        <v>0.8266760718</v>
      </c>
      <c r="V247" s="249"/>
      <c r="W247" s="249"/>
      <c r="X247" s="249">
        <f t="shared" si="19"/>
        <v>713510.8854</v>
      </c>
      <c r="Y247" s="253">
        <f t="shared" si="20"/>
        <v>0.7135108854</v>
      </c>
      <c r="Z247" s="323">
        <f t="shared" si="21"/>
        <v>713510.8854</v>
      </c>
      <c r="AA247" s="253">
        <f t="shared" si="22"/>
        <v>0.7135108854</v>
      </c>
      <c r="AB247" s="309"/>
      <c r="AC247" s="294"/>
      <c r="AD247" s="294"/>
      <c r="AE247" s="294"/>
      <c r="AF247" s="294"/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  <c r="AU247" s="294"/>
    </row>
    <row r="248" ht="19.5" customHeight="1">
      <c r="A248" s="271" t="s">
        <v>336</v>
      </c>
      <c r="B248" s="272">
        <v>174.440002</v>
      </c>
      <c r="C248" s="273">
        <v>182.830002</v>
      </c>
      <c r="D248" s="273">
        <v>169.339996</v>
      </c>
      <c r="E248" s="273">
        <v>179.660004</v>
      </c>
      <c r="F248" s="273">
        <v>173.842194</v>
      </c>
      <c r="G248" s="273">
        <v>7.819727E8</v>
      </c>
      <c r="H248" s="278" t="s">
        <v>336</v>
      </c>
      <c r="I248" s="273">
        <v>21.2075</v>
      </c>
      <c r="J248" s="273">
        <v>23.290001</v>
      </c>
      <c r="K248" s="273">
        <v>19.9625</v>
      </c>
      <c r="L248" s="273">
        <v>22.4825</v>
      </c>
      <c r="M248" s="273">
        <v>22.29483</v>
      </c>
      <c r="N248" s="273">
        <v>1.219928E8</v>
      </c>
      <c r="O248" s="273"/>
      <c r="P248" s="249">
        <f t="shared" si="135"/>
        <v>599651.206</v>
      </c>
      <c r="Q248" s="249">
        <v>0.0</v>
      </c>
      <c r="R248" s="249">
        <f t="shared" si="136"/>
        <v>122001.8428</v>
      </c>
      <c r="S248" s="249">
        <v>0.0</v>
      </c>
      <c r="T248" s="277"/>
      <c r="U248" s="265">
        <f t="shared" si="18"/>
        <v>0.8309411385</v>
      </c>
      <c r="V248" s="249"/>
      <c r="W248" s="249"/>
      <c r="X248" s="249">
        <f t="shared" si="19"/>
        <v>721653.0488</v>
      </c>
      <c r="Y248" s="253">
        <f t="shared" si="20"/>
        <v>0.7216530488</v>
      </c>
      <c r="Z248" s="323">
        <f t="shared" si="21"/>
        <v>721653.0488</v>
      </c>
      <c r="AA248" s="253">
        <f t="shared" si="22"/>
        <v>0.7216530488</v>
      </c>
      <c r="AB248" s="309"/>
      <c r="AC248" s="294"/>
      <c r="AD248" s="294"/>
      <c r="AE248" s="294"/>
      <c r="AF248" s="294"/>
      <c r="AG248" s="294"/>
      <c r="AH248" s="294"/>
      <c r="AI248" s="294"/>
      <c r="AJ248" s="294"/>
      <c r="AK248" s="294"/>
      <c r="AL248" s="294"/>
      <c r="AM248" s="294"/>
      <c r="AN248" s="294"/>
      <c r="AO248" s="294"/>
      <c r="AP248" s="294"/>
      <c r="AQ248" s="294"/>
      <c r="AR248" s="294"/>
      <c r="AS248" s="294"/>
      <c r="AT248" s="294"/>
      <c r="AU248" s="294"/>
    </row>
    <row r="249" ht="19.5" customHeight="1">
      <c r="A249" s="271" t="s">
        <v>337</v>
      </c>
      <c r="B249" s="272">
        <v>181.509995</v>
      </c>
      <c r="C249" s="273">
        <v>191.320007</v>
      </c>
      <c r="D249" s="273">
        <v>180.770004</v>
      </c>
      <c r="E249" s="273">
        <v>189.539993</v>
      </c>
      <c r="F249" s="273">
        <v>183.735977</v>
      </c>
      <c r="G249" s="273">
        <v>5.501577E8</v>
      </c>
      <c r="H249" s="278" t="s">
        <v>337</v>
      </c>
      <c r="I249" s="273">
        <v>22.9025</v>
      </c>
      <c r="J249" s="273">
        <v>25.3825</v>
      </c>
      <c r="K249" s="273">
        <v>22.74</v>
      </c>
      <c r="L249" s="273">
        <v>24.92</v>
      </c>
      <c r="M249" s="273">
        <v>24.729399</v>
      </c>
      <c r="N249" s="273">
        <v>8.80632E7</v>
      </c>
      <c r="O249" s="273"/>
      <c r="P249" s="249">
        <f t="shared" si="135"/>
        <v>640126.0982</v>
      </c>
      <c r="Q249" s="249">
        <v>0.0</v>
      </c>
      <c r="R249" s="249">
        <f t="shared" si="136"/>
        <v>120335.1761</v>
      </c>
      <c r="S249" s="249">
        <v>0.0</v>
      </c>
      <c r="T249" s="277"/>
      <c r="U249" s="265">
        <f t="shared" si="18"/>
        <v>0.8417602839</v>
      </c>
      <c r="V249" s="249"/>
      <c r="W249" s="249"/>
      <c r="X249" s="249">
        <f t="shared" si="19"/>
        <v>760461.2743</v>
      </c>
      <c r="Y249" s="253">
        <f t="shared" si="20"/>
        <v>0.7604612743</v>
      </c>
      <c r="Z249" s="323">
        <f t="shared" si="21"/>
        <v>760461.2743</v>
      </c>
      <c r="AA249" s="253">
        <f t="shared" si="22"/>
        <v>0.7604612743</v>
      </c>
      <c r="AB249" s="309"/>
      <c r="AC249" s="294"/>
      <c r="AD249" s="294"/>
      <c r="AE249" s="294"/>
      <c r="AF249" s="294"/>
      <c r="AG249" s="294"/>
      <c r="AH249" s="294"/>
      <c r="AI249" s="294"/>
      <c r="AJ249" s="294"/>
      <c r="AK249" s="294"/>
      <c r="AL249" s="294"/>
      <c r="AM249" s="294"/>
      <c r="AN249" s="294"/>
      <c r="AO249" s="294"/>
      <c r="AP249" s="294"/>
      <c r="AQ249" s="294"/>
      <c r="AR249" s="294"/>
      <c r="AS249" s="294"/>
      <c r="AT249" s="294"/>
      <c r="AU249" s="294"/>
    </row>
    <row r="250" ht="19.5" customHeight="1">
      <c r="A250" s="271" t="s">
        <v>338</v>
      </c>
      <c r="B250" s="272">
        <v>190.779999</v>
      </c>
      <c r="C250" s="273">
        <v>191.320007</v>
      </c>
      <c r="D250" s="273">
        <v>173.869995</v>
      </c>
      <c r="E250" s="273">
        <v>173.949997</v>
      </c>
      <c r="F250" s="273">
        <v>168.623383</v>
      </c>
      <c r="G250" s="273">
        <v>9.01554E8</v>
      </c>
      <c r="H250" s="278" t="s">
        <v>338</v>
      </c>
      <c r="I250" s="273">
        <v>25.2325</v>
      </c>
      <c r="J250" s="273">
        <v>25.377501</v>
      </c>
      <c r="K250" s="273">
        <v>20.815001</v>
      </c>
      <c r="L250" s="273">
        <v>20.817499</v>
      </c>
      <c r="M250" s="273">
        <v>20.658276</v>
      </c>
      <c r="N250" s="273">
        <v>1.840024E8</v>
      </c>
      <c r="O250" s="273"/>
      <c r="P250" s="249">
        <f t="shared" si="135"/>
        <v>615692.4215</v>
      </c>
      <c r="Q250" s="249">
        <v>0.0</v>
      </c>
      <c r="R250" s="249">
        <f t="shared" si="136"/>
        <v>118668.5095</v>
      </c>
      <c r="S250" s="249">
        <v>0.0</v>
      </c>
      <c r="T250" s="277"/>
      <c r="U250" s="265">
        <f t="shared" si="18"/>
        <v>0.8384057424</v>
      </c>
      <c r="V250" s="249"/>
      <c r="W250" s="249"/>
      <c r="X250" s="249">
        <f t="shared" si="19"/>
        <v>734360.9309</v>
      </c>
      <c r="Y250" s="253">
        <f t="shared" si="20"/>
        <v>0.7343609309</v>
      </c>
      <c r="Z250" s="323">
        <f t="shared" si="21"/>
        <v>734360.9309</v>
      </c>
      <c r="AA250" s="253">
        <f t="shared" si="22"/>
        <v>0.7343609309</v>
      </c>
      <c r="AB250" s="309"/>
      <c r="AC250" s="294"/>
      <c r="AD250" s="294"/>
      <c r="AE250" s="294"/>
      <c r="AF250" s="294"/>
      <c r="AG250" s="294"/>
      <c r="AH250" s="294"/>
      <c r="AI250" s="294"/>
      <c r="AJ250" s="294"/>
      <c r="AK250" s="294"/>
      <c r="AL250" s="294"/>
      <c r="AM250" s="294"/>
      <c r="AN250" s="294"/>
      <c r="AO250" s="294"/>
      <c r="AP250" s="294"/>
      <c r="AQ250" s="294"/>
      <c r="AR250" s="294"/>
      <c r="AS250" s="294"/>
      <c r="AT250" s="294"/>
      <c r="AU250" s="294"/>
    </row>
    <row r="251" ht="19.5" customHeight="1">
      <c r="A251" s="271" t="s">
        <v>339</v>
      </c>
      <c r="B251" s="272">
        <v>173.479996</v>
      </c>
      <c r="C251" s="273">
        <v>189.770004</v>
      </c>
      <c r="D251" s="273">
        <v>169.270004</v>
      </c>
      <c r="E251" s="273">
        <v>186.740005</v>
      </c>
      <c r="F251" s="273">
        <v>181.021744</v>
      </c>
      <c r="G251" s="273">
        <v>6.887304E8</v>
      </c>
      <c r="H251" s="278" t="s">
        <v>339</v>
      </c>
      <c r="I251" s="273">
        <v>20.727501</v>
      </c>
      <c r="J251" s="273">
        <v>24.695</v>
      </c>
      <c r="K251" s="273">
        <v>19.709999</v>
      </c>
      <c r="L251" s="273">
        <v>24.002501</v>
      </c>
      <c r="M251" s="273">
        <v>23.818918</v>
      </c>
      <c r="N251" s="273">
        <v>1.21086E8</v>
      </c>
      <c r="O251" s="273"/>
      <c r="P251" s="249">
        <f t="shared" si="135"/>
        <v>599403.3568</v>
      </c>
      <c r="Q251" s="249">
        <v>0.0</v>
      </c>
      <c r="R251" s="249">
        <f t="shared" si="136"/>
        <v>117001.8428</v>
      </c>
      <c r="S251" s="249">
        <v>0.0</v>
      </c>
      <c r="T251" s="277"/>
      <c r="U251" s="265">
        <f t="shared" si="18"/>
        <v>0.8366820301</v>
      </c>
      <c r="V251" s="249"/>
      <c r="W251" s="249"/>
      <c r="X251" s="249">
        <f t="shared" si="19"/>
        <v>716405.1996</v>
      </c>
      <c r="Y251" s="253">
        <f t="shared" si="20"/>
        <v>0.7164051996</v>
      </c>
      <c r="Z251" s="323">
        <f t="shared" si="21"/>
        <v>716405.1996</v>
      </c>
      <c r="AA251" s="253">
        <f t="shared" si="22"/>
        <v>0.7164051996</v>
      </c>
      <c r="AB251" s="309"/>
      <c r="AC251" s="294"/>
      <c r="AD251" s="294"/>
      <c r="AE251" s="294"/>
      <c r="AF251" s="294"/>
      <c r="AG251" s="294"/>
      <c r="AH251" s="294"/>
      <c r="AI251" s="294"/>
      <c r="AJ251" s="294"/>
      <c r="AK251" s="294"/>
      <c r="AL251" s="294"/>
      <c r="AM251" s="294"/>
      <c r="AN251" s="294"/>
      <c r="AO251" s="294"/>
      <c r="AP251" s="294"/>
      <c r="AQ251" s="294"/>
      <c r="AR251" s="294"/>
      <c r="AS251" s="294"/>
      <c r="AT251" s="294"/>
      <c r="AU251" s="294"/>
    </row>
    <row r="252" ht="19.5" customHeight="1">
      <c r="A252" s="271" t="s">
        <v>340</v>
      </c>
      <c r="B252" s="272">
        <v>190.320007</v>
      </c>
      <c r="C252" s="273">
        <v>195.550003</v>
      </c>
      <c r="D252" s="273">
        <v>188.380005</v>
      </c>
      <c r="E252" s="273">
        <v>191.100006</v>
      </c>
      <c r="F252" s="273">
        <v>185.657791</v>
      </c>
      <c r="G252" s="273">
        <v>4.940255E8</v>
      </c>
      <c r="H252" s="278" t="s">
        <v>340</v>
      </c>
      <c r="I252" s="273">
        <v>24.897499</v>
      </c>
      <c r="J252" s="273">
        <v>26.200001</v>
      </c>
      <c r="K252" s="273">
        <v>24.4025</v>
      </c>
      <c r="L252" s="273">
        <v>25.0375</v>
      </c>
      <c r="M252" s="273">
        <v>24.856449</v>
      </c>
      <c r="N252" s="273">
        <v>7.85968E7</v>
      </c>
      <c r="O252" s="273"/>
      <c r="P252" s="249">
        <f t="shared" si="135"/>
        <v>667073.9332</v>
      </c>
      <c r="Q252" s="249">
        <v>0.0</v>
      </c>
      <c r="R252" s="249">
        <f t="shared" si="136"/>
        <v>115335.1761</v>
      </c>
      <c r="S252" s="249">
        <v>0.0</v>
      </c>
      <c r="T252" s="277"/>
      <c r="U252" s="265">
        <f t="shared" si="18"/>
        <v>0.8525896813</v>
      </c>
      <c r="V252" s="249"/>
      <c r="W252" s="249"/>
      <c r="X252" s="249">
        <f t="shared" si="19"/>
        <v>782409.1094</v>
      </c>
      <c r="Y252" s="253">
        <f t="shared" si="20"/>
        <v>0.7824091094</v>
      </c>
      <c r="Z252" s="323">
        <f t="shared" si="21"/>
        <v>782409.1094</v>
      </c>
      <c r="AA252" s="253">
        <f t="shared" si="22"/>
        <v>0.7824091094</v>
      </c>
      <c r="AB252" s="309"/>
      <c r="AC252" s="294"/>
      <c r="AD252" s="294"/>
      <c r="AE252" s="294"/>
      <c r="AF252" s="294"/>
      <c r="AG252" s="294"/>
      <c r="AH252" s="294"/>
      <c r="AI252" s="294"/>
      <c r="AJ252" s="294"/>
      <c r="AK252" s="294"/>
      <c r="AL252" s="294"/>
      <c r="AM252" s="294"/>
      <c r="AN252" s="294"/>
      <c r="AO252" s="294"/>
      <c r="AP252" s="294"/>
      <c r="AQ252" s="294"/>
      <c r="AR252" s="294"/>
      <c r="AS252" s="294"/>
      <c r="AT252" s="294"/>
      <c r="AU252" s="294"/>
    </row>
    <row r="253" ht="19.5" customHeight="1">
      <c r="A253" s="271" t="s">
        <v>341</v>
      </c>
      <c r="B253" s="272">
        <v>191.429993</v>
      </c>
      <c r="C253" s="273">
        <v>194.979996</v>
      </c>
      <c r="D253" s="273">
        <v>179.199997</v>
      </c>
      <c r="E253" s="273">
        <v>187.470001</v>
      </c>
      <c r="F253" s="273">
        <v>182.131195</v>
      </c>
      <c r="G253" s="273">
        <v>8.142865E8</v>
      </c>
      <c r="H253" s="278" t="s">
        <v>341</v>
      </c>
      <c r="I253" s="273">
        <v>25.1075</v>
      </c>
      <c r="J253" s="273">
        <v>26.012501</v>
      </c>
      <c r="K253" s="273">
        <v>21.9275</v>
      </c>
      <c r="L253" s="273">
        <v>23.8575</v>
      </c>
      <c r="M253" s="273">
        <v>23.684978</v>
      </c>
      <c r="N253" s="273">
        <v>1.474268E8</v>
      </c>
      <c r="O253" s="273"/>
      <c r="P253" s="249">
        <f t="shared" si="135"/>
        <v>634566.5339</v>
      </c>
      <c r="Q253" s="249">
        <v>0.0</v>
      </c>
      <c r="R253" s="249">
        <f t="shared" si="136"/>
        <v>113668.5095</v>
      </c>
      <c r="S253" s="249">
        <v>0.0</v>
      </c>
      <c r="T253" s="277"/>
      <c r="U253" s="265">
        <f t="shared" si="18"/>
        <v>0.8480844883</v>
      </c>
      <c r="V253" s="249"/>
      <c r="W253" s="249"/>
      <c r="X253" s="249">
        <f t="shared" si="19"/>
        <v>748235.0434</v>
      </c>
      <c r="Y253" s="253">
        <f t="shared" si="20"/>
        <v>0.7482350434</v>
      </c>
      <c r="Z253" s="323">
        <f t="shared" si="21"/>
        <v>748235.0434</v>
      </c>
      <c r="AA253" s="253">
        <f t="shared" si="22"/>
        <v>0.7482350434</v>
      </c>
      <c r="AB253" s="309"/>
      <c r="AC253" s="294"/>
      <c r="AD253" s="294"/>
      <c r="AE253" s="294"/>
      <c r="AF253" s="294"/>
      <c r="AG253" s="294"/>
      <c r="AH253" s="294"/>
      <c r="AI253" s="294"/>
      <c r="AJ253" s="294"/>
      <c r="AK253" s="294"/>
      <c r="AL253" s="294"/>
      <c r="AM253" s="294"/>
      <c r="AN253" s="294"/>
      <c r="AO253" s="294"/>
      <c r="AP253" s="294"/>
      <c r="AQ253" s="294"/>
      <c r="AR253" s="294"/>
      <c r="AS253" s="294"/>
      <c r="AT253" s="294"/>
      <c r="AU253" s="294"/>
    </row>
    <row r="254" ht="19.5" customHeight="1">
      <c r="A254" s="271" t="s">
        <v>342</v>
      </c>
      <c r="B254" s="272">
        <v>186.220001</v>
      </c>
      <c r="C254" s="273">
        <v>194.710007</v>
      </c>
      <c r="D254" s="273">
        <v>185.029999</v>
      </c>
      <c r="E254" s="273">
        <v>188.809998</v>
      </c>
      <c r="F254" s="273">
        <v>183.433029</v>
      </c>
      <c r="G254" s="273">
        <v>5.506502E8</v>
      </c>
      <c r="H254" s="278" t="s">
        <v>342</v>
      </c>
      <c r="I254" s="273">
        <v>23.540001</v>
      </c>
      <c r="J254" s="273">
        <v>25.674999</v>
      </c>
      <c r="K254" s="273">
        <v>23.225</v>
      </c>
      <c r="L254" s="273">
        <v>24.182501</v>
      </c>
      <c r="M254" s="273">
        <v>24.007629</v>
      </c>
      <c r="N254" s="273">
        <v>7.9662E7</v>
      </c>
      <c r="O254" s="273"/>
      <c r="P254" s="249">
        <f t="shared" si="135"/>
        <v>655211.2003</v>
      </c>
      <c r="Q254" s="249">
        <v>0.0</v>
      </c>
      <c r="R254" s="249">
        <f t="shared" si="136"/>
        <v>112001.8428</v>
      </c>
      <c r="S254" s="249">
        <v>0.0</v>
      </c>
      <c r="T254" s="277"/>
      <c r="U254" s="265">
        <f t="shared" si="18"/>
        <v>0.8540146784</v>
      </c>
      <c r="V254" s="249"/>
      <c r="W254" s="249"/>
      <c r="X254" s="249">
        <f t="shared" si="19"/>
        <v>767213.0431</v>
      </c>
      <c r="Y254" s="253">
        <f t="shared" si="20"/>
        <v>0.7672130431</v>
      </c>
      <c r="Z254" s="323">
        <f t="shared" si="21"/>
        <v>767213.0431</v>
      </c>
      <c r="AA254" s="253">
        <f t="shared" si="22"/>
        <v>0.7672130431</v>
      </c>
      <c r="AB254" s="309"/>
      <c r="AC254" s="294"/>
      <c r="AD254" s="294"/>
      <c r="AE254" s="294"/>
      <c r="AF254" s="294"/>
      <c r="AG254" s="294"/>
      <c r="AH254" s="294"/>
      <c r="AI254" s="294"/>
      <c r="AJ254" s="294"/>
      <c r="AK254" s="294"/>
      <c r="AL254" s="294"/>
      <c r="AM254" s="294"/>
      <c r="AN254" s="294"/>
      <c r="AO254" s="294"/>
      <c r="AP254" s="294"/>
      <c r="AQ254" s="294"/>
      <c r="AR254" s="294"/>
      <c r="AS254" s="294"/>
      <c r="AT254" s="294"/>
      <c r="AU254" s="294"/>
    </row>
    <row r="255" ht="19.5" customHeight="1">
      <c r="A255" s="271" t="s">
        <v>343</v>
      </c>
      <c r="B255" s="272">
        <v>189.5</v>
      </c>
      <c r="C255" s="273">
        <v>197.830002</v>
      </c>
      <c r="D255" s="273">
        <v>181.820007</v>
      </c>
      <c r="E255" s="273">
        <v>197.080002</v>
      </c>
      <c r="F255" s="273">
        <v>191.853638</v>
      </c>
      <c r="G255" s="273">
        <v>5.769834E8</v>
      </c>
      <c r="H255" s="278" t="s">
        <v>343</v>
      </c>
      <c r="I255" s="273">
        <v>24.360001</v>
      </c>
      <c r="J255" s="273">
        <v>26.442499</v>
      </c>
      <c r="K255" s="273">
        <v>22.4125</v>
      </c>
      <c r="L255" s="273">
        <v>26.2225</v>
      </c>
      <c r="M255" s="273">
        <v>26.032879</v>
      </c>
      <c r="N255" s="273">
        <v>8.57292E7</v>
      </c>
      <c r="O255" s="273"/>
      <c r="P255" s="249">
        <f t="shared" si="135"/>
        <v>643844.2722</v>
      </c>
      <c r="Q255" s="249">
        <v>0.0</v>
      </c>
      <c r="R255" s="249">
        <f t="shared" si="136"/>
        <v>110335.1761</v>
      </c>
      <c r="S255" s="249">
        <v>0.0</v>
      </c>
      <c r="T255" s="277"/>
      <c r="U255" s="265">
        <f t="shared" si="18"/>
        <v>0.8537016934</v>
      </c>
      <c r="V255" s="249"/>
      <c r="W255" s="249"/>
      <c r="X255" s="249">
        <f t="shared" si="19"/>
        <v>754179.4483</v>
      </c>
      <c r="Y255" s="253">
        <f t="shared" si="20"/>
        <v>0.7541794483</v>
      </c>
      <c r="Z255" s="323">
        <f t="shared" si="21"/>
        <v>754179.4483</v>
      </c>
      <c r="AA255" s="253">
        <f t="shared" si="22"/>
        <v>0.7541794483</v>
      </c>
      <c r="AB255" s="309"/>
      <c r="AC255" s="294"/>
      <c r="AD255" s="294"/>
      <c r="AE255" s="294"/>
      <c r="AF255" s="294"/>
      <c r="AG255" s="294"/>
      <c r="AH255" s="294"/>
      <c r="AI255" s="294"/>
      <c r="AJ255" s="294"/>
      <c r="AK255" s="294"/>
      <c r="AL255" s="294"/>
      <c r="AM255" s="294"/>
      <c r="AN255" s="294"/>
      <c r="AO255" s="294"/>
      <c r="AP255" s="294"/>
      <c r="AQ255" s="294"/>
      <c r="AR255" s="294"/>
      <c r="AS255" s="294"/>
      <c r="AT255" s="294"/>
      <c r="AU255" s="294"/>
    </row>
    <row r="256" ht="19.5" customHeight="1">
      <c r="A256" s="271" t="s">
        <v>344</v>
      </c>
      <c r="B256" s="272">
        <v>197.929993</v>
      </c>
      <c r="C256" s="273">
        <v>206.050003</v>
      </c>
      <c r="D256" s="273">
        <v>197.630005</v>
      </c>
      <c r="E256" s="273">
        <v>205.100006</v>
      </c>
      <c r="F256" s="273">
        <v>199.66095</v>
      </c>
      <c r="G256" s="273">
        <v>3.514297E8</v>
      </c>
      <c r="H256" s="278" t="s">
        <v>344</v>
      </c>
      <c r="I256" s="273">
        <v>26.455</v>
      </c>
      <c r="J256" s="273">
        <v>28.6</v>
      </c>
      <c r="K256" s="273">
        <v>26.377501</v>
      </c>
      <c r="L256" s="273">
        <v>28.33</v>
      </c>
      <c r="M256" s="273">
        <v>28.125137</v>
      </c>
      <c r="N256" s="273">
        <v>5.32656E7</v>
      </c>
      <c r="O256" s="273"/>
      <c r="P256" s="249">
        <f t="shared" si="135"/>
        <v>699829.1817</v>
      </c>
      <c r="Q256" s="249">
        <v>0.0</v>
      </c>
      <c r="R256" s="249">
        <f t="shared" si="136"/>
        <v>108668.5095</v>
      </c>
      <c r="S256" s="249">
        <v>0.0</v>
      </c>
      <c r="T256" s="277"/>
      <c r="U256" s="265">
        <f t="shared" si="18"/>
        <v>0.8655920596</v>
      </c>
      <c r="V256" s="249"/>
      <c r="W256" s="249"/>
      <c r="X256" s="249">
        <f t="shared" si="19"/>
        <v>808497.6912</v>
      </c>
      <c r="Y256" s="253">
        <f t="shared" si="20"/>
        <v>0.8084976912</v>
      </c>
      <c r="Z256" s="323">
        <f t="shared" si="21"/>
        <v>808497.6912</v>
      </c>
      <c r="AA256" s="253">
        <f t="shared" si="22"/>
        <v>0.8084976912</v>
      </c>
      <c r="AB256" s="309"/>
      <c r="AC256" s="294"/>
      <c r="AD256" s="294"/>
      <c r="AE256" s="294"/>
      <c r="AF256" s="294"/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  <c r="AU256" s="294"/>
    </row>
    <row r="257" ht="19.5" customHeight="1">
      <c r="A257" s="271" t="s">
        <v>345</v>
      </c>
      <c r="B257" s="326">
        <v>205.110001</v>
      </c>
      <c r="C257" s="327">
        <v>214.559998</v>
      </c>
      <c r="D257" s="327">
        <v>199.229996</v>
      </c>
      <c r="E257" s="327">
        <v>212.610001</v>
      </c>
      <c r="F257" s="327">
        <v>206.971786</v>
      </c>
      <c r="G257" s="327">
        <v>4.299511E8</v>
      </c>
      <c r="H257" s="329" t="s">
        <v>345</v>
      </c>
      <c r="I257" s="327">
        <v>28.3375</v>
      </c>
      <c r="J257" s="327">
        <v>31.047501</v>
      </c>
      <c r="K257" s="327">
        <v>26.717501</v>
      </c>
      <c r="L257" s="327">
        <v>30.4725</v>
      </c>
      <c r="M257" s="327">
        <v>30.252146</v>
      </c>
      <c r="N257" s="327">
        <v>7.42756E7</v>
      </c>
      <c r="O257" s="327"/>
      <c r="P257" s="249">
        <f t="shared" si="135"/>
        <v>705494.9226</v>
      </c>
      <c r="Q257" s="249">
        <v>0.0</v>
      </c>
      <c r="R257" s="249">
        <f t="shared" si="136"/>
        <v>107001.8428</v>
      </c>
      <c r="S257" s="249">
        <v>0.0</v>
      </c>
      <c r="T257" s="328">
        <f>(P257-P245)/P245</f>
        <v>0.3624872792</v>
      </c>
      <c r="U257" s="265">
        <f t="shared" si="18"/>
        <v>0.8683049</v>
      </c>
      <c r="V257" s="249"/>
      <c r="W257" s="249"/>
      <c r="X257" s="249">
        <f t="shared" si="19"/>
        <v>812496.7654</v>
      </c>
      <c r="Y257" s="253">
        <f t="shared" si="20"/>
        <v>0.8124967654</v>
      </c>
      <c r="Z257" s="323">
        <f t="shared" si="21"/>
        <v>812496.7654</v>
      </c>
      <c r="AA257" s="253">
        <f t="shared" si="22"/>
        <v>0.8124967654</v>
      </c>
      <c r="AB257" s="309"/>
      <c r="AC257" s="294"/>
      <c r="AD257" s="294"/>
      <c r="AE257" s="294"/>
      <c r="AF257" s="294"/>
      <c r="AG257" s="294"/>
      <c r="AH257" s="294"/>
      <c r="AI257" s="294"/>
      <c r="AJ257" s="294"/>
      <c r="AK257" s="294"/>
      <c r="AL257" s="294"/>
      <c r="AM257" s="294"/>
      <c r="AN257" s="294"/>
      <c r="AO257" s="294"/>
      <c r="AP257" s="294"/>
      <c r="AQ257" s="294"/>
      <c r="AR257" s="294"/>
      <c r="AS257" s="294"/>
      <c r="AT257" s="294"/>
      <c r="AU257" s="294"/>
    </row>
    <row r="258" ht="19.5" customHeight="1">
      <c r="A258" s="271" t="s">
        <v>346</v>
      </c>
      <c r="B258" s="272">
        <v>214.399994</v>
      </c>
      <c r="C258" s="273">
        <v>225.880005</v>
      </c>
      <c r="D258" s="273">
        <v>212.240005</v>
      </c>
      <c r="E258" s="273">
        <v>219.070007</v>
      </c>
      <c r="F258" s="273">
        <v>213.722824</v>
      </c>
      <c r="G258" s="273">
        <v>5.85493E8</v>
      </c>
      <c r="H258" s="278" t="s">
        <v>346</v>
      </c>
      <c r="I258" s="273">
        <v>30.977501</v>
      </c>
      <c r="J258" s="273">
        <v>34.299999</v>
      </c>
      <c r="K258" s="273">
        <v>30.3375</v>
      </c>
      <c r="L258" s="273">
        <v>32.185001</v>
      </c>
      <c r="M258" s="273">
        <v>31.965462</v>
      </c>
      <c r="N258" s="273">
        <v>8.53928E7</v>
      </c>
      <c r="O258" s="273"/>
      <c r="P258" s="249">
        <f>((P257+R257)*0.8)*D258/D257</f>
        <v>692443.1903</v>
      </c>
      <c r="Q258" s="249">
        <v>0.0</v>
      </c>
      <c r="R258" s="249">
        <f>((P257+R257)*0.2)-($S$8/12)</f>
        <v>160832.6864</v>
      </c>
      <c r="S258" s="249">
        <v>0.0</v>
      </c>
      <c r="T258" s="277"/>
      <c r="U258" s="265">
        <f t="shared" si="18"/>
        <v>0.8115115043</v>
      </c>
      <c r="V258" s="249"/>
      <c r="W258" s="249"/>
      <c r="X258" s="249">
        <f t="shared" si="19"/>
        <v>853275.8768</v>
      </c>
      <c r="Y258" s="253">
        <f t="shared" si="20"/>
        <v>0.8532758768</v>
      </c>
      <c r="Z258" s="323">
        <f t="shared" si="21"/>
        <v>853275.8768</v>
      </c>
      <c r="AA258" s="253">
        <f t="shared" si="22"/>
        <v>0.8532758768</v>
      </c>
      <c r="AB258" s="309"/>
      <c r="AC258" s="294"/>
      <c r="AD258" s="294"/>
      <c r="AE258" s="294"/>
      <c r="AF258" s="294"/>
      <c r="AG258" s="294"/>
      <c r="AH258" s="294"/>
      <c r="AI258" s="294"/>
      <c r="AJ258" s="294"/>
      <c r="AK258" s="294"/>
      <c r="AL258" s="294"/>
      <c r="AM258" s="294"/>
      <c r="AN258" s="294"/>
      <c r="AO258" s="294"/>
      <c r="AP258" s="294"/>
      <c r="AQ258" s="294"/>
      <c r="AR258" s="294"/>
      <c r="AS258" s="294"/>
      <c r="AT258" s="294"/>
      <c r="AU258" s="294"/>
    </row>
    <row r="259" ht="19.5" customHeight="1">
      <c r="A259" s="271" t="s">
        <v>347</v>
      </c>
      <c r="B259" s="272">
        <v>220.139999</v>
      </c>
      <c r="C259" s="273">
        <v>237.470001</v>
      </c>
      <c r="D259" s="273">
        <v>198.169998</v>
      </c>
      <c r="E259" s="273">
        <v>205.800003</v>
      </c>
      <c r="F259" s="273">
        <v>200.776718</v>
      </c>
      <c r="G259" s="273">
        <v>9.523923E8</v>
      </c>
      <c r="H259" s="278" t="s">
        <v>347</v>
      </c>
      <c r="I259" s="273">
        <v>32.509998</v>
      </c>
      <c r="J259" s="273">
        <v>37.759998</v>
      </c>
      <c r="K259" s="273">
        <v>26.0875</v>
      </c>
      <c r="L259" s="273">
        <v>28.395</v>
      </c>
      <c r="M259" s="273">
        <v>28.201315</v>
      </c>
      <c r="N259" s="273">
        <v>1.529848E8</v>
      </c>
      <c r="O259" s="273"/>
      <c r="P259" s="249">
        <f t="shared" ref="P259:P269" si="137">P258*D259/D258</f>
        <v>646539.118</v>
      </c>
      <c r="Q259" s="249">
        <v>0.0</v>
      </c>
      <c r="R259" s="249">
        <f t="shared" ref="R259:R269" si="138">R258-($S$8/12)</f>
        <v>159166.0197</v>
      </c>
      <c r="S259" s="249">
        <v>0.0</v>
      </c>
      <c r="T259" s="277"/>
      <c r="U259" s="265">
        <f t="shared" si="18"/>
        <v>0.8024512787</v>
      </c>
      <c r="V259" s="249"/>
      <c r="W259" s="249"/>
      <c r="X259" s="249">
        <f t="shared" si="19"/>
        <v>805705.1378</v>
      </c>
      <c r="Y259" s="253">
        <f t="shared" si="20"/>
        <v>0.8057051378</v>
      </c>
      <c r="Z259" s="323">
        <f t="shared" si="21"/>
        <v>805705.1378</v>
      </c>
      <c r="AA259" s="253">
        <f t="shared" si="22"/>
        <v>0.8057051378</v>
      </c>
      <c r="AB259" s="309"/>
      <c r="AC259" s="294"/>
      <c r="AD259" s="294"/>
      <c r="AE259" s="294"/>
      <c r="AF259" s="294"/>
      <c r="AG259" s="294"/>
      <c r="AH259" s="294"/>
      <c r="AI259" s="294"/>
      <c r="AJ259" s="294"/>
      <c r="AK259" s="294"/>
      <c r="AL259" s="294"/>
      <c r="AM259" s="294"/>
      <c r="AN259" s="294"/>
      <c r="AO259" s="294"/>
      <c r="AP259" s="294"/>
      <c r="AQ259" s="294"/>
      <c r="AR259" s="294"/>
      <c r="AS259" s="294"/>
      <c r="AT259" s="294"/>
      <c r="AU259" s="294"/>
    </row>
    <row r="260" ht="19.5" customHeight="1">
      <c r="A260" s="271" t="s">
        <v>348</v>
      </c>
      <c r="B260" s="272">
        <v>208.880005</v>
      </c>
      <c r="C260" s="273">
        <v>219.610001</v>
      </c>
      <c r="D260" s="273">
        <v>164.929993</v>
      </c>
      <c r="E260" s="273">
        <v>190.399994</v>
      </c>
      <c r="F260" s="273">
        <v>185.752625</v>
      </c>
      <c r="G260" s="273">
        <v>2.1917757E9</v>
      </c>
      <c r="H260" s="278" t="s">
        <v>348</v>
      </c>
      <c r="I260" s="273">
        <v>28.9925</v>
      </c>
      <c r="J260" s="273">
        <v>31.9825</v>
      </c>
      <c r="K260" s="273">
        <v>17.0075</v>
      </c>
      <c r="L260" s="273">
        <v>22.395</v>
      </c>
      <c r="M260" s="273">
        <v>22.242237</v>
      </c>
      <c r="N260" s="273">
        <v>3.038252E8</v>
      </c>
      <c r="O260" s="273"/>
      <c r="P260" s="249">
        <f t="shared" si="137"/>
        <v>538092.0083</v>
      </c>
      <c r="Q260" s="249">
        <v>0.0</v>
      </c>
      <c r="R260" s="249">
        <f t="shared" si="138"/>
        <v>157499.3531</v>
      </c>
      <c r="S260" s="249">
        <v>0.0</v>
      </c>
      <c r="T260" s="277"/>
      <c r="U260" s="265">
        <f t="shared" si="18"/>
        <v>0.7735748863</v>
      </c>
      <c r="V260" s="249"/>
      <c r="W260" s="249"/>
      <c r="X260" s="249">
        <f t="shared" si="19"/>
        <v>695591.3614</v>
      </c>
      <c r="Y260" s="253">
        <f t="shared" si="20"/>
        <v>0.6955913614</v>
      </c>
      <c r="Z260" s="323">
        <f t="shared" si="21"/>
        <v>695591.3614</v>
      </c>
      <c r="AA260" s="253">
        <f t="shared" si="22"/>
        <v>0.6955913614</v>
      </c>
      <c r="AB260" s="309"/>
      <c r="AC260" s="294"/>
      <c r="AD260" s="294"/>
      <c r="AE260" s="294"/>
      <c r="AF260" s="294"/>
      <c r="AG260" s="294"/>
      <c r="AH260" s="294"/>
      <c r="AI260" s="294"/>
      <c r="AJ260" s="294"/>
      <c r="AK260" s="294"/>
      <c r="AL260" s="294"/>
      <c r="AM260" s="294"/>
      <c r="AN260" s="294"/>
      <c r="AO260" s="294"/>
      <c r="AP260" s="294"/>
      <c r="AQ260" s="294"/>
      <c r="AR260" s="294"/>
      <c r="AS260" s="294"/>
      <c r="AT260" s="294"/>
      <c r="AU260" s="294"/>
    </row>
    <row r="261" ht="19.5" customHeight="1">
      <c r="A261" s="271" t="s">
        <v>349</v>
      </c>
      <c r="B261" s="272">
        <v>184.770004</v>
      </c>
      <c r="C261" s="273">
        <v>220.039993</v>
      </c>
      <c r="D261" s="273">
        <v>180.860001</v>
      </c>
      <c r="E261" s="273">
        <v>218.910004</v>
      </c>
      <c r="F261" s="273">
        <v>214.021866</v>
      </c>
      <c r="G261" s="273">
        <v>1.0920712E9</v>
      </c>
      <c r="H261" s="278" t="s">
        <v>349</v>
      </c>
      <c r="I261" s="273">
        <v>21.105</v>
      </c>
      <c r="J261" s="273">
        <v>29.4625</v>
      </c>
      <c r="K261" s="273">
        <v>20.1875</v>
      </c>
      <c r="L261" s="273">
        <v>29.245001</v>
      </c>
      <c r="M261" s="273">
        <v>29.048622</v>
      </c>
      <c r="N261" s="273">
        <v>1.815044E8</v>
      </c>
      <c r="O261" s="273"/>
      <c r="P261" s="249">
        <f t="shared" si="137"/>
        <v>590064.423</v>
      </c>
      <c r="Q261" s="249">
        <v>0.0</v>
      </c>
      <c r="R261" s="249">
        <f t="shared" si="138"/>
        <v>155832.6864</v>
      </c>
      <c r="S261" s="249">
        <v>0.0</v>
      </c>
      <c r="T261" s="277"/>
      <c r="U261" s="265">
        <f t="shared" si="18"/>
        <v>0.7910801846</v>
      </c>
      <c r="V261" s="249"/>
      <c r="W261" s="249"/>
      <c r="X261" s="249">
        <f t="shared" si="19"/>
        <v>745897.1095</v>
      </c>
      <c r="Y261" s="253">
        <f t="shared" si="20"/>
        <v>0.7458971095</v>
      </c>
      <c r="Z261" s="323">
        <f t="shared" si="21"/>
        <v>745897.1095</v>
      </c>
      <c r="AA261" s="253">
        <f t="shared" si="22"/>
        <v>0.7458971095</v>
      </c>
      <c r="AB261" s="309"/>
      <c r="AC261" s="294"/>
      <c r="AD261" s="294"/>
      <c r="AE261" s="294"/>
      <c r="AF261" s="294"/>
      <c r="AG261" s="294"/>
      <c r="AH261" s="294"/>
      <c r="AI261" s="294"/>
      <c r="AJ261" s="294"/>
      <c r="AK261" s="294"/>
      <c r="AL261" s="294"/>
      <c r="AM261" s="294"/>
      <c r="AN261" s="294"/>
      <c r="AO261" s="294"/>
      <c r="AP261" s="294"/>
      <c r="AQ261" s="294"/>
      <c r="AR261" s="294"/>
      <c r="AS261" s="294"/>
      <c r="AT261" s="294"/>
      <c r="AU261" s="294"/>
    </row>
    <row r="262" ht="19.5" customHeight="1">
      <c r="A262" s="271" t="s">
        <v>350</v>
      </c>
      <c r="B262" s="272">
        <v>214.5</v>
      </c>
      <c r="C262" s="273">
        <v>233.600006</v>
      </c>
      <c r="D262" s="273">
        <v>211.119995</v>
      </c>
      <c r="E262" s="273">
        <v>233.360001</v>
      </c>
      <c r="F262" s="273">
        <v>228.149216</v>
      </c>
      <c r="G262" s="273">
        <v>8.46592E8</v>
      </c>
      <c r="H262" s="278" t="s">
        <v>350</v>
      </c>
      <c r="I262" s="273">
        <v>27.985001</v>
      </c>
      <c r="J262" s="273">
        <v>33.047501</v>
      </c>
      <c r="K262" s="273">
        <v>27.09</v>
      </c>
      <c r="L262" s="273">
        <v>32.8675</v>
      </c>
      <c r="M262" s="273">
        <v>32.646797</v>
      </c>
      <c r="N262" s="273">
        <v>1.388456E8</v>
      </c>
      <c r="O262" s="273"/>
      <c r="P262" s="249">
        <f t="shared" si="137"/>
        <v>688789.104</v>
      </c>
      <c r="Q262" s="249">
        <v>0.0</v>
      </c>
      <c r="R262" s="249">
        <f t="shared" si="138"/>
        <v>154166.0197</v>
      </c>
      <c r="S262" s="249">
        <v>0.0</v>
      </c>
      <c r="T262" s="277"/>
      <c r="U262" s="265">
        <f t="shared" si="18"/>
        <v>0.8171124234</v>
      </c>
      <c r="V262" s="249"/>
      <c r="W262" s="249"/>
      <c r="X262" s="249">
        <f t="shared" si="19"/>
        <v>842955.1238</v>
      </c>
      <c r="Y262" s="253">
        <f t="shared" si="20"/>
        <v>0.8429551238</v>
      </c>
      <c r="Z262" s="323">
        <f t="shared" si="21"/>
        <v>842955.1238</v>
      </c>
      <c r="AA262" s="253">
        <f t="shared" si="22"/>
        <v>0.8429551238</v>
      </c>
      <c r="AB262" s="309"/>
      <c r="AC262" s="294"/>
      <c r="AD262" s="294"/>
      <c r="AE262" s="294"/>
      <c r="AF262" s="294"/>
      <c r="AG262" s="294"/>
      <c r="AH262" s="294"/>
      <c r="AI262" s="294"/>
      <c r="AJ262" s="294"/>
      <c r="AK262" s="294"/>
      <c r="AL262" s="294"/>
      <c r="AM262" s="294"/>
      <c r="AN262" s="294"/>
      <c r="AO262" s="294"/>
      <c r="AP262" s="294"/>
      <c r="AQ262" s="294"/>
      <c r="AR262" s="294"/>
      <c r="AS262" s="294"/>
      <c r="AT262" s="294"/>
      <c r="AU262" s="294"/>
    </row>
    <row r="263" ht="19.5" customHeight="1">
      <c r="A263" s="271" t="s">
        <v>351</v>
      </c>
      <c r="B263" s="272">
        <v>232.460007</v>
      </c>
      <c r="C263" s="273">
        <v>251.149994</v>
      </c>
      <c r="D263" s="273">
        <v>231.470001</v>
      </c>
      <c r="E263" s="273">
        <v>247.600006</v>
      </c>
      <c r="F263" s="273">
        <v>242.071228</v>
      </c>
      <c r="G263" s="273">
        <v>9.283604E8</v>
      </c>
      <c r="H263" s="278" t="s">
        <v>351</v>
      </c>
      <c r="I263" s="273">
        <v>32.709999</v>
      </c>
      <c r="J263" s="273">
        <v>38.130001</v>
      </c>
      <c r="K263" s="273">
        <v>32.307499</v>
      </c>
      <c r="L263" s="273">
        <v>36.922501</v>
      </c>
      <c r="M263" s="273">
        <v>36.674572</v>
      </c>
      <c r="N263" s="273">
        <v>1.447896E8</v>
      </c>
      <c r="O263" s="273"/>
      <c r="P263" s="249">
        <f t="shared" si="137"/>
        <v>755181.9741</v>
      </c>
      <c r="Q263" s="249">
        <v>0.0</v>
      </c>
      <c r="R263" s="249">
        <f t="shared" si="138"/>
        <v>152499.3531</v>
      </c>
      <c r="S263" s="249">
        <v>0.0</v>
      </c>
      <c r="T263" s="277"/>
      <c r="U263" s="265">
        <f t="shared" si="18"/>
        <v>0.8319902057</v>
      </c>
      <c r="V263" s="249"/>
      <c r="W263" s="249"/>
      <c r="X263" s="249">
        <f t="shared" si="19"/>
        <v>907681.3272</v>
      </c>
      <c r="Y263" s="253">
        <f t="shared" si="20"/>
        <v>0.9076813272</v>
      </c>
      <c r="Z263" s="323">
        <f t="shared" si="21"/>
        <v>907681.3272</v>
      </c>
      <c r="AA263" s="253">
        <f t="shared" si="22"/>
        <v>0.9076813272</v>
      </c>
      <c r="AB263" s="309"/>
      <c r="AC263" s="294"/>
      <c r="AD263" s="294"/>
      <c r="AE263" s="294"/>
      <c r="AF263" s="294"/>
      <c r="AG263" s="294"/>
      <c r="AH263" s="294"/>
      <c r="AI263" s="294"/>
      <c r="AJ263" s="294"/>
      <c r="AK263" s="294"/>
      <c r="AL263" s="294"/>
      <c r="AM263" s="294"/>
      <c r="AN263" s="294"/>
      <c r="AO263" s="294"/>
      <c r="AP263" s="294"/>
      <c r="AQ263" s="294"/>
      <c r="AR263" s="294"/>
      <c r="AS263" s="294"/>
      <c r="AT263" s="294"/>
      <c r="AU263" s="294"/>
    </row>
    <row r="264" ht="19.5" customHeight="1">
      <c r="A264" s="271" t="s">
        <v>352</v>
      </c>
      <c r="B264" s="272">
        <v>247.639999</v>
      </c>
      <c r="C264" s="273">
        <v>269.790009</v>
      </c>
      <c r="D264" s="273">
        <v>247.080002</v>
      </c>
      <c r="E264" s="273">
        <v>265.790009</v>
      </c>
      <c r="F264" s="273">
        <v>260.306946</v>
      </c>
      <c r="G264" s="273">
        <v>9.249351E8</v>
      </c>
      <c r="H264" s="278" t="s">
        <v>352</v>
      </c>
      <c r="I264" s="273">
        <v>37.009998</v>
      </c>
      <c r="J264" s="273">
        <v>43.845001</v>
      </c>
      <c r="K264" s="273">
        <v>36.849998</v>
      </c>
      <c r="L264" s="273">
        <v>42.419998</v>
      </c>
      <c r="M264" s="273">
        <v>42.135147</v>
      </c>
      <c r="N264" s="273">
        <v>1.221412E8</v>
      </c>
      <c r="O264" s="273"/>
      <c r="P264" s="249">
        <f t="shared" si="137"/>
        <v>806110.3507</v>
      </c>
      <c r="Q264" s="249">
        <v>0.0</v>
      </c>
      <c r="R264" s="249">
        <f t="shared" si="138"/>
        <v>150832.6864</v>
      </c>
      <c r="S264" s="249">
        <v>0.0</v>
      </c>
      <c r="T264" s="277"/>
      <c r="U264" s="265">
        <f t="shared" si="18"/>
        <v>0.8423807055</v>
      </c>
      <c r="V264" s="249"/>
      <c r="W264" s="249"/>
      <c r="X264" s="249">
        <f t="shared" si="19"/>
        <v>956943.0371</v>
      </c>
      <c r="Y264" s="253">
        <f t="shared" si="20"/>
        <v>0.9569430371</v>
      </c>
      <c r="Z264" s="323">
        <f t="shared" si="21"/>
        <v>956943.0371</v>
      </c>
      <c r="AA264" s="253">
        <f t="shared" si="22"/>
        <v>0.9569430371</v>
      </c>
      <c r="AB264" s="309"/>
      <c r="AC264" s="294"/>
      <c r="AD264" s="294"/>
      <c r="AE264" s="294"/>
      <c r="AF264" s="294"/>
      <c r="AG264" s="294"/>
      <c r="AH264" s="294"/>
      <c r="AI264" s="294"/>
      <c r="AJ264" s="294"/>
      <c r="AK264" s="294"/>
      <c r="AL264" s="294"/>
      <c r="AM264" s="294"/>
      <c r="AN264" s="294"/>
      <c r="AO264" s="294"/>
      <c r="AP264" s="294"/>
      <c r="AQ264" s="294"/>
      <c r="AR264" s="294"/>
      <c r="AS264" s="294"/>
      <c r="AT264" s="294"/>
      <c r="AU264" s="294"/>
    </row>
    <row r="265" ht="19.5" customHeight="1">
      <c r="A265" s="271" t="s">
        <v>353</v>
      </c>
      <c r="B265" s="272">
        <v>268.0</v>
      </c>
      <c r="C265" s="273">
        <v>296.75</v>
      </c>
      <c r="D265" s="273">
        <v>264.630005</v>
      </c>
      <c r="E265" s="273">
        <v>294.880005</v>
      </c>
      <c r="F265" s="273">
        <v>288.796844</v>
      </c>
      <c r="G265" s="273">
        <v>7.014146E8</v>
      </c>
      <c r="H265" s="278" t="s">
        <v>353</v>
      </c>
      <c r="I265" s="273">
        <v>43.137501</v>
      </c>
      <c r="J265" s="273">
        <v>52.674999</v>
      </c>
      <c r="K265" s="273">
        <v>41.987499</v>
      </c>
      <c r="L265" s="273">
        <v>52.080002</v>
      </c>
      <c r="M265" s="273">
        <v>51.730289</v>
      </c>
      <c r="N265" s="273">
        <v>7.4779E7</v>
      </c>
      <c r="O265" s="273"/>
      <c r="P265" s="249">
        <f t="shared" si="137"/>
        <v>863368.0767</v>
      </c>
      <c r="Q265" s="249">
        <v>0.0</v>
      </c>
      <c r="R265" s="249">
        <f t="shared" si="138"/>
        <v>149166.0197</v>
      </c>
      <c r="S265" s="249">
        <v>0.0</v>
      </c>
      <c r="T265" s="277"/>
      <c r="U265" s="265">
        <f t="shared" si="18"/>
        <v>0.8526804971</v>
      </c>
      <c r="V265" s="249"/>
      <c r="W265" s="249"/>
      <c r="X265" s="249">
        <f t="shared" si="19"/>
        <v>1012534.096</v>
      </c>
      <c r="Y265" s="253">
        <f t="shared" si="20"/>
        <v>1.012534096</v>
      </c>
      <c r="Z265" s="323">
        <f t="shared" si="21"/>
        <v>1012534.096</v>
      </c>
      <c r="AA265" s="253">
        <f t="shared" si="22"/>
        <v>1.012534096</v>
      </c>
      <c r="AB265" s="309"/>
      <c r="AC265" s="294"/>
      <c r="AD265" s="294"/>
      <c r="AE265" s="294"/>
      <c r="AF265" s="294"/>
      <c r="AG265" s="294"/>
      <c r="AH265" s="294"/>
      <c r="AI265" s="294"/>
      <c r="AJ265" s="294"/>
      <c r="AK265" s="294"/>
      <c r="AL265" s="294"/>
      <c r="AM265" s="294"/>
      <c r="AN265" s="294"/>
      <c r="AO265" s="294"/>
      <c r="AP265" s="294"/>
      <c r="AQ265" s="294"/>
      <c r="AR265" s="294"/>
      <c r="AS265" s="294"/>
      <c r="AT265" s="294"/>
      <c r="AU265" s="294"/>
    </row>
    <row r="266" ht="19.5" customHeight="1">
      <c r="A266" s="271" t="s">
        <v>354</v>
      </c>
      <c r="B266" s="272">
        <v>297.619995</v>
      </c>
      <c r="C266" s="273">
        <v>303.5</v>
      </c>
      <c r="D266" s="273">
        <v>260.109985</v>
      </c>
      <c r="E266" s="273">
        <v>277.839996</v>
      </c>
      <c r="F266" s="273">
        <v>272.108307</v>
      </c>
      <c r="G266" s="273">
        <v>1.3253743E9</v>
      </c>
      <c r="H266" s="278" t="s">
        <v>354</v>
      </c>
      <c r="I266" s="273">
        <v>52.994999</v>
      </c>
      <c r="J266" s="273">
        <v>55.014999</v>
      </c>
      <c r="K266" s="273">
        <v>40.189999</v>
      </c>
      <c r="L266" s="273">
        <v>45.825001</v>
      </c>
      <c r="M266" s="273">
        <v>45.517292</v>
      </c>
      <c r="N266" s="273">
        <v>1.356276E8</v>
      </c>
      <c r="O266" s="273"/>
      <c r="P266" s="249">
        <f t="shared" si="137"/>
        <v>848621.2948</v>
      </c>
      <c r="Q266" s="249">
        <v>0.0</v>
      </c>
      <c r="R266" s="249">
        <f t="shared" si="138"/>
        <v>147499.3531</v>
      </c>
      <c r="S266" s="249">
        <v>0.0</v>
      </c>
      <c r="T266" s="277"/>
      <c r="U266" s="265">
        <f t="shared" si="18"/>
        <v>0.8519262166</v>
      </c>
      <c r="V266" s="249"/>
      <c r="W266" s="249"/>
      <c r="X266" s="249">
        <f t="shared" si="19"/>
        <v>996120.6479</v>
      </c>
      <c r="Y266" s="253">
        <f t="shared" si="20"/>
        <v>0.9961206479</v>
      </c>
      <c r="Z266" s="323">
        <f t="shared" si="21"/>
        <v>996120.6479</v>
      </c>
      <c r="AA266" s="253">
        <f t="shared" si="22"/>
        <v>0.9961206479</v>
      </c>
      <c r="AB266" s="309"/>
      <c r="AC266" s="294"/>
      <c r="AD266" s="294"/>
      <c r="AE266" s="294"/>
      <c r="AF266" s="294"/>
      <c r="AG266" s="294"/>
      <c r="AH266" s="294"/>
      <c r="AI266" s="294"/>
      <c r="AJ266" s="294"/>
      <c r="AK266" s="294"/>
      <c r="AL266" s="294"/>
      <c r="AM266" s="294"/>
      <c r="AN266" s="294"/>
      <c r="AO266" s="294"/>
      <c r="AP266" s="294"/>
      <c r="AQ266" s="294"/>
      <c r="AR266" s="294"/>
      <c r="AS266" s="294"/>
      <c r="AT266" s="294"/>
      <c r="AU266" s="294"/>
    </row>
    <row r="267" ht="19.5" customHeight="1">
      <c r="A267" s="271" t="s">
        <v>355</v>
      </c>
      <c r="B267" s="272">
        <v>281.790009</v>
      </c>
      <c r="C267" s="273">
        <v>297.459991</v>
      </c>
      <c r="D267" s="273">
        <v>267.070007</v>
      </c>
      <c r="E267" s="273">
        <v>269.380005</v>
      </c>
      <c r="F267" s="273">
        <v>263.822876</v>
      </c>
      <c r="G267" s="273">
        <v>9.368265E8</v>
      </c>
      <c r="H267" s="278" t="s">
        <v>355</v>
      </c>
      <c r="I267" s="273">
        <v>47.055</v>
      </c>
      <c r="J267" s="273">
        <v>52.200001</v>
      </c>
      <c r="K267" s="273">
        <v>41.904999</v>
      </c>
      <c r="L267" s="273">
        <v>42.75</v>
      </c>
      <c r="M267" s="273">
        <v>42.462936</v>
      </c>
      <c r="N267" s="273">
        <v>1.13851E8</v>
      </c>
      <c r="O267" s="273"/>
      <c r="P267" s="249">
        <f t="shared" si="137"/>
        <v>871328.7002</v>
      </c>
      <c r="Q267" s="249">
        <v>0.0</v>
      </c>
      <c r="R267" s="249">
        <f t="shared" si="138"/>
        <v>145832.6864</v>
      </c>
      <c r="S267" s="249">
        <v>0.0</v>
      </c>
      <c r="T267" s="277"/>
      <c r="U267" s="265">
        <f t="shared" si="18"/>
        <v>0.8566277797</v>
      </c>
      <c r="V267" s="249"/>
      <c r="W267" s="249"/>
      <c r="X267" s="249">
        <f t="shared" si="19"/>
        <v>1017161.387</v>
      </c>
      <c r="Y267" s="253">
        <f t="shared" si="20"/>
        <v>1.017161387</v>
      </c>
      <c r="Z267" s="323">
        <f t="shared" si="21"/>
        <v>1017161.387</v>
      </c>
      <c r="AA267" s="253">
        <f t="shared" si="22"/>
        <v>1.017161387</v>
      </c>
      <c r="AB267" s="309"/>
      <c r="AC267" s="294"/>
      <c r="AD267" s="294"/>
      <c r="AE267" s="294"/>
      <c r="AF267" s="294"/>
      <c r="AG267" s="294"/>
      <c r="AH267" s="294"/>
      <c r="AI267" s="294"/>
      <c r="AJ267" s="294"/>
      <c r="AK267" s="294"/>
      <c r="AL267" s="294"/>
      <c r="AM267" s="294"/>
      <c r="AN267" s="294"/>
      <c r="AO267" s="294"/>
      <c r="AP267" s="294"/>
      <c r="AQ267" s="294"/>
      <c r="AR267" s="294"/>
      <c r="AS267" s="294"/>
      <c r="AT267" s="294"/>
      <c r="AU267" s="294"/>
    </row>
    <row r="268" ht="19.5" customHeight="1">
      <c r="A268" s="271" t="s">
        <v>356</v>
      </c>
      <c r="B268" s="272">
        <v>271.850006</v>
      </c>
      <c r="C268" s="273">
        <v>300.170013</v>
      </c>
      <c r="D268" s="273">
        <v>266.970001</v>
      </c>
      <c r="E268" s="273">
        <v>299.619995</v>
      </c>
      <c r="F268" s="273">
        <v>293.438995</v>
      </c>
      <c r="G268" s="273">
        <v>7.516458E8</v>
      </c>
      <c r="H268" s="278" t="s">
        <v>356</v>
      </c>
      <c r="I268" s="273">
        <v>43.400002</v>
      </c>
      <c r="J268" s="273">
        <v>52.66</v>
      </c>
      <c r="K268" s="273">
        <v>41.900002</v>
      </c>
      <c r="L268" s="273">
        <v>52.404999</v>
      </c>
      <c r="M268" s="273">
        <v>52.053104</v>
      </c>
      <c r="N268" s="273">
        <v>7.03196E7</v>
      </c>
      <c r="O268" s="273"/>
      <c r="P268" s="249">
        <f t="shared" si="137"/>
        <v>871002.4258</v>
      </c>
      <c r="Q268" s="249">
        <v>0.0</v>
      </c>
      <c r="R268" s="249">
        <f t="shared" si="138"/>
        <v>144166.0197</v>
      </c>
      <c r="S268" s="249">
        <v>0.0</v>
      </c>
      <c r="T268" s="277"/>
      <c r="U268" s="265">
        <f t="shared" si="18"/>
        <v>0.8579880803</v>
      </c>
      <c r="V268" s="249"/>
      <c r="W268" s="249"/>
      <c r="X268" s="249">
        <f t="shared" si="19"/>
        <v>1015168.446</v>
      </c>
      <c r="Y268" s="253">
        <f t="shared" si="20"/>
        <v>1.015168446</v>
      </c>
      <c r="Z268" s="323">
        <f t="shared" si="21"/>
        <v>1015168.446</v>
      </c>
      <c r="AA268" s="253">
        <f t="shared" si="22"/>
        <v>1.015168446</v>
      </c>
      <c r="AB268" s="309"/>
      <c r="AC268" s="294"/>
      <c r="AD268" s="294"/>
      <c r="AE268" s="294"/>
      <c r="AF268" s="294"/>
      <c r="AG268" s="294"/>
      <c r="AH268" s="294"/>
      <c r="AI268" s="294"/>
      <c r="AJ268" s="294"/>
      <c r="AK268" s="294"/>
      <c r="AL268" s="294"/>
      <c r="AM268" s="294"/>
      <c r="AN268" s="294"/>
      <c r="AO268" s="294"/>
      <c r="AP268" s="294"/>
      <c r="AQ268" s="294"/>
      <c r="AR268" s="294"/>
      <c r="AS268" s="294"/>
      <c r="AT268" s="294"/>
      <c r="AU268" s="294"/>
    </row>
    <row r="269" ht="19.5" customHeight="1">
      <c r="A269" s="271" t="s">
        <v>357</v>
      </c>
      <c r="B269" s="326">
        <v>301.970001</v>
      </c>
      <c r="C269" s="327">
        <v>314.690002</v>
      </c>
      <c r="D269" s="327">
        <v>298.089996</v>
      </c>
      <c r="E269" s="327">
        <v>313.73999</v>
      </c>
      <c r="F269" s="327">
        <v>307.267731</v>
      </c>
      <c r="G269" s="327">
        <v>5.698706E8</v>
      </c>
      <c r="H269" s="329" t="s">
        <v>357</v>
      </c>
      <c r="I269" s="327">
        <v>53.255001</v>
      </c>
      <c r="J269" s="327">
        <v>57.959999</v>
      </c>
      <c r="K269" s="327">
        <v>51.880001</v>
      </c>
      <c r="L269" s="327">
        <v>57.555</v>
      </c>
      <c r="M269" s="327">
        <v>57.168526</v>
      </c>
      <c r="N269" s="327">
        <v>5.61828E7</v>
      </c>
      <c r="O269" s="327"/>
      <c r="P269" s="249">
        <f t="shared" si="137"/>
        <v>972532.9013</v>
      </c>
      <c r="Q269" s="249">
        <v>0.0</v>
      </c>
      <c r="R269" s="249">
        <f t="shared" si="138"/>
        <v>142499.3531</v>
      </c>
      <c r="S269" s="249">
        <v>0.0</v>
      </c>
      <c r="T269" s="328">
        <f>(P269-P257)/P257</f>
        <v>0.3785115529</v>
      </c>
      <c r="U269" s="265">
        <f t="shared" si="18"/>
        <v>0.8722015865</v>
      </c>
      <c r="V269" s="249"/>
      <c r="W269" s="249"/>
      <c r="X269" s="249">
        <f t="shared" si="19"/>
        <v>1115032.254</v>
      </c>
      <c r="Y269" s="253">
        <f t="shared" si="20"/>
        <v>1.115032254</v>
      </c>
      <c r="Z269" s="323">
        <f t="shared" si="21"/>
        <v>1115032.254</v>
      </c>
      <c r="AA269" s="253">
        <f t="shared" si="22"/>
        <v>1.115032254</v>
      </c>
      <c r="AB269" s="309"/>
      <c r="AC269" s="294"/>
      <c r="AD269" s="294"/>
      <c r="AE269" s="294"/>
      <c r="AF269" s="294"/>
      <c r="AG269" s="294"/>
      <c r="AH269" s="294"/>
      <c r="AI269" s="294"/>
      <c r="AJ269" s="294"/>
      <c r="AK269" s="294"/>
      <c r="AL269" s="294"/>
      <c r="AM269" s="294"/>
      <c r="AN269" s="294"/>
      <c r="AO269" s="294"/>
      <c r="AP269" s="294"/>
      <c r="AQ269" s="294"/>
      <c r="AR269" s="294"/>
      <c r="AS269" s="294"/>
      <c r="AT269" s="294"/>
      <c r="AU269" s="294"/>
    </row>
    <row r="270" ht="19.5" customHeight="1">
      <c r="A270" s="271" t="s">
        <v>358</v>
      </c>
      <c r="B270" s="272">
        <v>315.109985</v>
      </c>
      <c r="C270" s="273">
        <v>330.320007</v>
      </c>
      <c r="D270" s="273">
        <v>305.179993</v>
      </c>
      <c r="E270" s="273">
        <v>314.559998</v>
      </c>
      <c r="F270" s="273">
        <v>308.629242</v>
      </c>
      <c r="G270" s="273">
        <v>6.55263E8</v>
      </c>
      <c r="H270" s="278" t="s">
        <v>358</v>
      </c>
      <c r="I270" s="273">
        <v>58.110001</v>
      </c>
      <c r="J270" s="273">
        <v>63.605</v>
      </c>
      <c r="K270" s="273">
        <v>54.48</v>
      </c>
      <c r="L270" s="273">
        <v>57.685001</v>
      </c>
      <c r="M270" s="273">
        <v>57.297649</v>
      </c>
      <c r="N270" s="273">
        <v>7.81004E7</v>
      </c>
      <c r="O270" s="273"/>
      <c r="P270" s="249">
        <f>((P269+R269)*0.8)*D270/D269</f>
        <v>913242.4171</v>
      </c>
      <c r="Q270" s="249">
        <v>0.0</v>
      </c>
      <c r="R270" s="249">
        <f>((P269+R269)*0.2)-($S$8/12)</f>
        <v>221339.7842</v>
      </c>
      <c r="S270" s="249">
        <v>0.0</v>
      </c>
      <c r="T270" s="277"/>
      <c r="U270" s="265">
        <f t="shared" si="18"/>
        <v>0.8049151626</v>
      </c>
      <c r="V270" s="249"/>
      <c r="W270" s="249"/>
      <c r="X270" s="249">
        <f t="shared" si="19"/>
        <v>1134582.201</v>
      </c>
      <c r="Y270" s="253">
        <f t="shared" si="20"/>
        <v>1.134582201</v>
      </c>
      <c r="Z270" s="323">
        <f t="shared" si="21"/>
        <v>1134582.201</v>
      </c>
      <c r="AA270" s="253">
        <f t="shared" si="22"/>
        <v>1.134582201</v>
      </c>
      <c r="AB270" s="309"/>
      <c r="AC270" s="294"/>
      <c r="AD270" s="294"/>
      <c r="AE270" s="294"/>
      <c r="AF270" s="294"/>
      <c r="AG270" s="294"/>
      <c r="AH270" s="294"/>
      <c r="AI270" s="294"/>
      <c r="AJ270" s="294"/>
      <c r="AK270" s="294"/>
      <c r="AL270" s="294"/>
      <c r="AM270" s="294"/>
      <c r="AN270" s="294"/>
      <c r="AO270" s="294"/>
      <c r="AP270" s="294"/>
      <c r="AQ270" s="294"/>
      <c r="AR270" s="294"/>
      <c r="AS270" s="294"/>
      <c r="AT270" s="294"/>
      <c r="AU270" s="294"/>
    </row>
    <row r="271" ht="19.5" customHeight="1">
      <c r="A271" s="271" t="s">
        <v>359</v>
      </c>
      <c r="B271" s="272">
        <v>318.109985</v>
      </c>
      <c r="C271" s="273">
        <v>338.190002</v>
      </c>
      <c r="D271" s="273">
        <v>310.880005</v>
      </c>
      <c r="E271" s="273">
        <v>314.140015</v>
      </c>
      <c r="F271" s="273">
        <v>308.217194</v>
      </c>
      <c r="G271" s="273">
        <v>7.954686E8</v>
      </c>
      <c r="H271" s="278" t="s">
        <v>359</v>
      </c>
      <c r="I271" s="273">
        <v>58.939999</v>
      </c>
      <c r="J271" s="273">
        <v>66.480003</v>
      </c>
      <c r="K271" s="273">
        <v>56.044998</v>
      </c>
      <c r="L271" s="273">
        <v>57.27</v>
      </c>
      <c r="M271" s="273">
        <v>56.885437</v>
      </c>
      <c r="N271" s="273">
        <v>7.47164E7</v>
      </c>
      <c r="O271" s="273"/>
      <c r="P271" s="249">
        <f t="shared" ref="P271:P281" si="139">P270*D271/D270</f>
        <v>930299.5403</v>
      </c>
      <c r="Q271" s="249">
        <v>0.0</v>
      </c>
      <c r="R271" s="249">
        <f t="shared" ref="R271:R281" si="140">R270-($S$8/12)</f>
        <v>219673.1175</v>
      </c>
      <c r="S271" s="249">
        <v>0.0</v>
      </c>
      <c r="T271" s="277"/>
      <c r="U271" s="265">
        <f t="shared" si="18"/>
        <v>0.808975356</v>
      </c>
      <c r="V271" s="249"/>
      <c r="W271" s="249"/>
      <c r="X271" s="249">
        <f t="shared" si="19"/>
        <v>1149972.658</v>
      </c>
      <c r="Y271" s="253">
        <f t="shared" si="20"/>
        <v>1.149972658</v>
      </c>
      <c r="Z271" s="323">
        <f t="shared" si="21"/>
        <v>1149972.658</v>
      </c>
      <c r="AA271" s="253">
        <f t="shared" si="22"/>
        <v>1.149972658</v>
      </c>
      <c r="AB271" s="309"/>
      <c r="AC271" s="294"/>
      <c r="AD271" s="294"/>
      <c r="AE271" s="294"/>
      <c r="AF271" s="294"/>
      <c r="AG271" s="294"/>
      <c r="AH271" s="294"/>
      <c r="AI271" s="294"/>
      <c r="AJ271" s="294"/>
      <c r="AK271" s="294"/>
      <c r="AL271" s="294"/>
      <c r="AM271" s="294"/>
      <c r="AN271" s="294"/>
      <c r="AO271" s="294"/>
      <c r="AP271" s="294"/>
      <c r="AQ271" s="294"/>
      <c r="AR271" s="294"/>
      <c r="AS271" s="294"/>
      <c r="AT271" s="294"/>
      <c r="AU271" s="294"/>
    </row>
    <row r="272" ht="19.5" customHeight="1">
      <c r="A272" s="271" t="s">
        <v>360</v>
      </c>
      <c r="B272" s="272">
        <v>319.269989</v>
      </c>
      <c r="C272" s="273">
        <v>324.329987</v>
      </c>
      <c r="D272" s="273">
        <v>297.450012</v>
      </c>
      <c r="E272" s="273">
        <v>319.130005</v>
      </c>
      <c r="F272" s="273">
        <v>313.113098</v>
      </c>
      <c r="G272" s="273">
        <v>1.6211736E9</v>
      </c>
      <c r="H272" s="278" t="s">
        <v>360</v>
      </c>
      <c r="I272" s="273">
        <v>59.115002</v>
      </c>
      <c r="J272" s="273">
        <v>60.919998</v>
      </c>
      <c r="K272" s="273">
        <v>51.200001</v>
      </c>
      <c r="L272" s="273">
        <v>58.595001</v>
      </c>
      <c r="M272" s="273">
        <v>58.201542</v>
      </c>
      <c r="N272" s="273">
        <v>1.168626E8</v>
      </c>
      <c r="O272" s="273"/>
      <c r="P272" s="249">
        <f t="shared" si="139"/>
        <v>890110.6697</v>
      </c>
      <c r="Q272" s="249">
        <v>0.0</v>
      </c>
      <c r="R272" s="249">
        <f t="shared" si="140"/>
        <v>218006.4509</v>
      </c>
      <c r="S272" s="249">
        <v>0.0</v>
      </c>
      <c r="T272" s="277"/>
      <c r="U272" s="265">
        <f t="shared" si="18"/>
        <v>0.8032640712</v>
      </c>
      <c r="V272" s="249"/>
      <c r="W272" s="249"/>
      <c r="X272" s="249">
        <f t="shared" si="19"/>
        <v>1108117.121</v>
      </c>
      <c r="Y272" s="253">
        <f t="shared" si="20"/>
        <v>1.108117121</v>
      </c>
      <c r="Z272" s="323">
        <f t="shared" si="21"/>
        <v>1108117.121</v>
      </c>
      <c r="AA272" s="253">
        <f t="shared" si="22"/>
        <v>1.108117121</v>
      </c>
      <c r="AB272" s="309"/>
      <c r="AC272" s="294"/>
      <c r="AD272" s="294"/>
      <c r="AE272" s="294"/>
      <c r="AF272" s="294"/>
      <c r="AG272" s="294"/>
      <c r="AH272" s="294"/>
      <c r="AI272" s="294"/>
      <c r="AJ272" s="294"/>
      <c r="AK272" s="294"/>
      <c r="AL272" s="294"/>
      <c r="AM272" s="294"/>
      <c r="AN272" s="294"/>
      <c r="AO272" s="294"/>
      <c r="AP272" s="294"/>
      <c r="AQ272" s="294"/>
      <c r="AR272" s="294"/>
      <c r="AS272" s="294"/>
      <c r="AT272" s="294"/>
      <c r="AU272" s="294"/>
    </row>
    <row r="273" ht="19.5" customHeight="1">
      <c r="A273" s="271" t="s">
        <v>361</v>
      </c>
      <c r="B273" s="272">
        <v>323.070007</v>
      </c>
      <c r="C273" s="273">
        <v>342.799988</v>
      </c>
      <c r="D273" s="273">
        <v>322.809998</v>
      </c>
      <c r="E273" s="273">
        <v>337.98999</v>
      </c>
      <c r="F273" s="273">
        <v>332.036346</v>
      </c>
      <c r="G273" s="273">
        <v>7.711398E8</v>
      </c>
      <c r="H273" s="278" t="s">
        <v>361</v>
      </c>
      <c r="I273" s="273">
        <v>60.115002</v>
      </c>
      <c r="J273" s="273">
        <v>67.449997</v>
      </c>
      <c r="K273" s="273">
        <v>60.009998</v>
      </c>
      <c r="L273" s="273">
        <v>65.535004</v>
      </c>
      <c r="M273" s="273">
        <v>65.09494</v>
      </c>
      <c r="N273" s="273">
        <v>5.64114E7</v>
      </c>
      <c r="O273" s="273"/>
      <c r="P273" s="249">
        <f t="shared" si="139"/>
        <v>965999.7038</v>
      </c>
      <c r="Q273" s="249">
        <v>0.0</v>
      </c>
      <c r="R273" s="249">
        <f t="shared" si="140"/>
        <v>216339.7842</v>
      </c>
      <c r="S273" s="249">
        <v>0.0</v>
      </c>
      <c r="T273" s="277"/>
      <c r="U273" s="265">
        <f t="shared" si="18"/>
        <v>0.8170239712</v>
      </c>
      <c r="V273" s="249"/>
      <c r="W273" s="249"/>
      <c r="X273" s="249">
        <f t="shared" si="19"/>
        <v>1182339.488</v>
      </c>
      <c r="Y273" s="253">
        <f t="shared" si="20"/>
        <v>1.182339488</v>
      </c>
      <c r="Z273" s="323">
        <f t="shared" si="21"/>
        <v>1182339.488</v>
      </c>
      <c r="AA273" s="253">
        <f t="shared" si="22"/>
        <v>1.182339488</v>
      </c>
      <c r="AB273" s="309"/>
      <c r="AC273" s="294"/>
      <c r="AD273" s="294"/>
      <c r="AE273" s="294"/>
      <c r="AF273" s="294"/>
      <c r="AG273" s="294"/>
      <c r="AH273" s="294"/>
      <c r="AI273" s="294"/>
      <c r="AJ273" s="294"/>
      <c r="AK273" s="294"/>
      <c r="AL273" s="294"/>
      <c r="AM273" s="294"/>
      <c r="AN273" s="294"/>
      <c r="AO273" s="294"/>
      <c r="AP273" s="294"/>
      <c r="AQ273" s="294"/>
      <c r="AR273" s="294"/>
      <c r="AS273" s="294"/>
      <c r="AT273" s="294"/>
      <c r="AU273" s="294"/>
    </row>
    <row r="274" ht="19.5" customHeight="1">
      <c r="A274" s="271" t="s">
        <v>362</v>
      </c>
      <c r="B274" s="272">
        <v>339.230011</v>
      </c>
      <c r="C274" s="273">
        <v>340.0</v>
      </c>
      <c r="D274" s="273">
        <v>316.0</v>
      </c>
      <c r="E274" s="273">
        <v>333.929993</v>
      </c>
      <c r="F274" s="273">
        <v>328.047821</v>
      </c>
      <c r="G274" s="273">
        <v>9.654108E8</v>
      </c>
      <c r="H274" s="278" t="s">
        <v>362</v>
      </c>
      <c r="I274" s="273">
        <v>66.040001</v>
      </c>
      <c r="J274" s="273">
        <v>66.334999</v>
      </c>
      <c r="K274" s="273">
        <v>57.189999</v>
      </c>
      <c r="L274" s="273">
        <v>63.689999</v>
      </c>
      <c r="M274" s="273">
        <v>63.262321</v>
      </c>
      <c r="N274" s="273">
        <v>7.58614E7</v>
      </c>
      <c r="O274" s="273"/>
      <c r="P274" s="249">
        <f t="shared" si="139"/>
        <v>945620.9792</v>
      </c>
      <c r="Q274" s="249">
        <v>0.0</v>
      </c>
      <c r="R274" s="249">
        <f t="shared" si="140"/>
        <v>214673.1175</v>
      </c>
      <c r="S274" s="249">
        <v>0.0</v>
      </c>
      <c r="T274" s="277"/>
      <c r="U274" s="265">
        <f t="shared" si="18"/>
        <v>0.8149838751</v>
      </c>
      <c r="V274" s="249"/>
      <c r="W274" s="249"/>
      <c r="X274" s="249">
        <f t="shared" si="19"/>
        <v>1160294.097</v>
      </c>
      <c r="Y274" s="253">
        <f t="shared" si="20"/>
        <v>1.160294097</v>
      </c>
      <c r="Z274" s="323">
        <f t="shared" si="21"/>
        <v>1160294.097</v>
      </c>
      <c r="AA274" s="253">
        <f t="shared" si="22"/>
        <v>1.160294097</v>
      </c>
      <c r="AB274" s="309"/>
      <c r="AC274" s="294"/>
      <c r="AD274" s="294"/>
      <c r="AE274" s="294"/>
      <c r="AF274" s="294"/>
      <c r="AG274" s="294"/>
      <c r="AH274" s="294"/>
      <c r="AI274" s="294"/>
      <c r="AJ274" s="294"/>
      <c r="AK274" s="294"/>
      <c r="AL274" s="294"/>
      <c r="AM274" s="294"/>
      <c r="AN274" s="294"/>
      <c r="AO274" s="294"/>
      <c r="AP274" s="294"/>
      <c r="AQ274" s="294"/>
      <c r="AR274" s="294"/>
      <c r="AS274" s="294"/>
      <c r="AT274" s="294"/>
      <c r="AU274" s="294"/>
    </row>
    <row r="275" ht="19.5" customHeight="1">
      <c r="A275" s="271" t="s">
        <v>363</v>
      </c>
      <c r="B275" s="272">
        <v>335.299988</v>
      </c>
      <c r="C275" s="273">
        <v>355.230011</v>
      </c>
      <c r="D275" s="273">
        <v>328.279999</v>
      </c>
      <c r="E275" s="273">
        <v>354.429993</v>
      </c>
      <c r="F275" s="273">
        <v>348.186798</v>
      </c>
      <c r="G275" s="273">
        <v>7.512885E8</v>
      </c>
      <c r="H275" s="278" t="s">
        <v>363</v>
      </c>
      <c r="I275" s="273">
        <v>64.260002</v>
      </c>
      <c r="J275" s="273">
        <v>72.120003</v>
      </c>
      <c r="K275" s="273">
        <v>61.57</v>
      </c>
      <c r="L275" s="273">
        <v>71.809998</v>
      </c>
      <c r="M275" s="273">
        <v>71.327797</v>
      </c>
      <c r="N275" s="273">
        <v>4.58176E7</v>
      </c>
      <c r="O275" s="273"/>
      <c r="P275" s="249">
        <f t="shared" si="139"/>
        <v>982368.5257</v>
      </c>
      <c r="Q275" s="249">
        <v>0.0</v>
      </c>
      <c r="R275" s="249">
        <f t="shared" si="140"/>
        <v>213006.4509</v>
      </c>
      <c r="S275" s="249">
        <v>0.0</v>
      </c>
      <c r="T275" s="277"/>
      <c r="U275" s="265">
        <f t="shared" si="18"/>
        <v>0.8218078385</v>
      </c>
      <c r="V275" s="249"/>
      <c r="W275" s="249"/>
      <c r="X275" s="249">
        <f t="shared" si="19"/>
        <v>1195374.977</v>
      </c>
      <c r="Y275" s="253">
        <f t="shared" si="20"/>
        <v>1.195374977</v>
      </c>
      <c r="Z275" s="323">
        <f t="shared" si="21"/>
        <v>1195374.977</v>
      </c>
      <c r="AA275" s="253">
        <f t="shared" si="22"/>
        <v>1.195374977</v>
      </c>
      <c r="AB275" s="309"/>
      <c r="AC275" s="294"/>
      <c r="AD275" s="294"/>
      <c r="AE275" s="294"/>
      <c r="AF275" s="294"/>
      <c r="AG275" s="294"/>
      <c r="AH275" s="294"/>
      <c r="AI275" s="294"/>
      <c r="AJ275" s="294"/>
      <c r="AK275" s="294"/>
      <c r="AL275" s="294"/>
      <c r="AM275" s="294"/>
      <c r="AN275" s="294"/>
      <c r="AO275" s="294"/>
      <c r="AP275" s="294"/>
      <c r="AQ275" s="294"/>
      <c r="AR275" s="294"/>
      <c r="AS275" s="294"/>
      <c r="AT275" s="294"/>
      <c r="AU275" s="294"/>
    </row>
    <row r="276" ht="19.5" customHeight="1">
      <c r="A276" s="271" t="s">
        <v>364</v>
      </c>
      <c r="B276" s="272">
        <v>354.070007</v>
      </c>
      <c r="C276" s="273">
        <v>368.890015</v>
      </c>
      <c r="D276" s="273">
        <v>352.040009</v>
      </c>
      <c r="E276" s="273">
        <v>364.570007</v>
      </c>
      <c r="F276" s="273">
        <v>358.563568</v>
      </c>
      <c r="G276" s="273">
        <v>8.132857E8</v>
      </c>
      <c r="H276" s="278" t="s">
        <v>364</v>
      </c>
      <c r="I276" s="273">
        <v>71.639999</v>
      </c>
      <c r="J276" s="273">
        <v>77.639999</v>
      </c>
      <c r="K276" s="273">
        <v>70.730003</v>
      </c>
      <c r="L276" s="273">
        <v>75.800003</v>
      </c>
      <c r="M276" s="273">
        <v>75.291016</v>
      </c>
      <c r="N276" s="273">
        <v>5.52846E7</v>
      </c>
      <c r="O276" s="273"/>
      <c r="P276" s="249">
        <f t="shared" si="139"/>
        <v>1053469.677</v>
      </c>
      <c r="Q276" s="249">
        <v>0.0</v>
      </c>
      <c r="R276" s="249">
        <f t="shared" si="140"/>
        <v>211339.7842</v>
      </c>
      <c r="S276" s="249">
        <v>0.0</v>
      </c>
      <c r="T276" s="277"/>
      <c r="U276" s="265">
        <f t="shared" si="18"/>
        <v>0.8329078089</v>
      </c>
      <c r="V276" s="249"/>
      <c r="W276" s="249"/>
      <c r="X276" s="249">
        <f t="shared" si="19"/>
        <v>1264809.462</v>
      </c>
      <c r="Y276" s="253">
        <f t="shared" si="20"/>
        <v>1.264809462</v>
      </c>
      <c r="Z276" s="323">
        <f t="shared" si="21"/>
        <v>1264809.462</v>
      </c>
      <c r="AA276" s="253">
        <f t="shared" si="22"/>
        <v>1.264809462</v>
      </c>
      <c r="AB276" s="309"/>
      <c r="AC276" s="294"/>
      <c r="AD276" s="294"/>
      <c r="AE276" s="294"/>
      <c r="AF276" s="294"/>
      <c r="AG276" s="294"/>
      <c r="AH276" s="294"/>
      <c r="AI276" s="294"/>
      <c r="AJ276" s="294"/>
      <c r="AK276" s="294"/>
      <c r="AL276" s="294"/>
      <c r="AM276" s="294"/>
      <c r="AN276" s="294"/>
      <c r="AO276" s="294"/>
      <c r="AP276" s="294"/>
      <c r="AQ276" s="294"/>
      <c r="AR276" s="294"/>
      <c r="AS276" s="294"/>
      <c r="AT276" s="294"/>
      <c r="AU276" s="294"/>
    </row>
    <row r="277" ht="19.5" customHeight="1">
      <c r="A277" s="271" t="s">
        <v>365</v>
      </c>
      <c r="B277" s="272">
        <v>366.279999</v>
      </c>
      <c r="C277" s="273">
        <v>380.76001</v>
      </c>
      <c r="D277" s="273">
        <v>359.959991</v>
      </c>
      <c r="E277" s="273">
        <v>379.950012</v>
      </c>
      <c r="F277" s="273">
        <v>373.690186</v>
      </c>
      <c r="G277" s="273">
        <v>6.834665E8</v>
      </c>
      <c r="H277" s="278" t="s">
        <v>365</v>
      </c>
      <c r="I277" s="273">
        <v>76.510002</v>
      </c>
      <c r="J277" s="273">
        <v>82.510002</v>
      </c>
      <c r="K277" s="273">
        <v>73.800003</v>
      </c>
      <c r="L277" s="273">
        <v>82.160004</v>
      </c>
      <c r="M277" s="273">
        <v>81.608299</v>
      </c>
      <c r="N277" s="273">
        <v>4.73665E7</v>
      </c>
      <c r="O277" s="273"/>
      <c r="P277" s="249">
        <f t="shared" si="139"/>
        <v>1077169.997</v>
      </c>
      <c r="Q277" s="249">
        <v>0.0</v>
      </c>
      <c r="R277" s="249">
        <f t="shared" si="140"/>
        <v>209673.1175</v>
      </c>
      <c r="S277" s="249">
        <v>0.0</v>
      </c>
      <c r="T277" s="277"/>
      <c r="U277" s="265">
        <f t="shared" si="18"/>
        <v>0.8370639629</v>
      </c>
      <c r="V277" s="249"/>
      <c r="W277" s="249"/>
      <c r="X277" s="249">
        <f t="shared" si="19"/>
        <v>1286843.115</v>
      </c>
      <c r="Y277" s="253">
        <f t="shared" si="20"/>
        <v>1.286843115</v>
      </c>
      <c r="Z277" s="323">
        <f t="shared" si="21"/>
        <v>1286843.115</v>
      </c>
      <c r="AA277" s="253">
        <f t="shared" si="22"/>
        <v>1.286843115</v>
      </c>
      <c r="AB277" s="309"/>
      <c r="AC277" s="294"/>
      <c r="AD277" s="294"/>
      <c r="AE277" s="294"/>
      <c r="AF277" s="294"/>
      <c r="AG277" s="294"/>
      <c r="AH277" s="294"/>
      <c r="AI277" s="294"/>
      <c r="AJ277" s="294"/>
      <c r="AK277" s="294"/>
      <c r="AL277" s="294"/>
      <c r="AM277" s="294"/>
      <c r="AN277" s="294"/>
      <c r="AO277" s="294"/>
      <c r="AP277" s="294"/>
      <c r="AQ277" s="294"/>
      <c r="AR277" s="294"/>
      <c r="AS277" s="294"/>
      <c r="AT277" s="294"/>
      <c r="AU277" s="294"/>
    </row>
    <row r="278" ht="19.5" customHeight="1">
      <c r="A278" s="271" t="s">
        <v>366</v>
      </c>
      <c r="B278" s="272">
        <v>381.040009</v>
      </c>
      <c r="C278" s="273">
        <v>382.779999</v>
      </c>
      <c r="D278" s="273">
        <v>357.100006</v>
      </c>
      <c r="E278" s="273">
        <v>357.959991</v>
      </c>
      <c r="F278" s="273">
        <v>352.0625</v>
      </c>
      <c r="G278" s="273">
        <v>9.318499E8</v>
      </c>
      <c r="H278" s="278" t="s">
        <v>366</v>
      </c>
      <c r="I278" s="273">
        <v>82.639999</v>
      </c>
      <c r="J278" s="273">
        <v>83.370003</v>
      </c>
      <c r="K278" s="273">
        <v>72.730003</v>
      </c>
      <c r="L278" s="273">
        <v>72.769997</v>
      </c>
      <c r="M278" s="273">
        <v>72.281357</v>
      </c>
      <c r="N278" s="273">
        <v>6.29031E7</v>
      </c>
      <c r="O278" s="273"/>
      <c r="P278" s="249">
        <f t="shared" si="139"/>
        <v>1068611.574</v>
      </c>
      <c r="Q278" s="249">
        <v>0.0</v>
      </c>
      <c r="R278" s="249">
        <f t="shared" si="140"/>
        <v>208006.4509</v>
      </c>
      <c r="S278" s="249">
        <v>0.0</v>
      </c>
      <c r="T278" s="277"/>
      <c r="U278" s="265">
        <f t="shared" si="18"/>
        <v>0.8370644571</v>
      </c>
      <c r="V278" s="249"/>
      <c r="W278" s="249"/>
      <c r="X278" s="249">
        <f t="shared" si="19"/>
        <v>1276618.025</v>
      </c>
      <c r="Y278" s="253">
        <f t="shared" si="20"/>
        <v>1.276618025</v>
      </c>
      <c r="Z278" s="323">
        <f t="shared" si="21"/>
        <v>1276618.025</v>
      </c>
      <c r="AA278" s="253">
        <f t="shared" si="22"/>
        <v>1.276618025</v>
      </c>
      <c r="AB278" s="309"/>
      <c r="AC278" s="294"/>
      <c r="AD278" s="294"/>
      <c r="AE278" s="294"/>
      <c r="AF278" s="294"/>
      <c r="AG278" s="294"/>
      <c r="AH278" s="294"/>
      <c r="AI278" s="294"/>
      <c r="AJ278" s="294"/>
      <c r="AK278" s="294"/>
      <c r="AL278" s="294"/>
      <c r="AM278" s="294"/>
      <c r="AN278" s="294"/>
      <c r="AO278" s="294"/>
      <c r="AP278" s="294"/>
      <c r="AQ278" s="294"/>
      <c r="AR278" s="294"/>
      <c r="AS278" s="294"/>
      <c r="AT278" s="294"/>
      <c r="AU278" s="294"/>
    </row>
    <row r="279" ht="19.5" customHeight="1">
      <c r="A279" s="271" t="s">
        <v>367</v>
      </c>
      <c r="B279" s="272">
        <v>358.600006</v>
      </c>
      <c r="C279" s="273">
        <v>386.279999</v>
      </c>
      <c r="D279" s="273">
        <v>350.320007</v>
      </c>
      <c r="E279" s="273">
        <v>386.109985</v>
      </c>
      <c r="F279" s="273">
        <v>380.169678</v>
      </c>
      <c r="G279" s="273">
        <v>8.787479E8</v>
      </c>
      <c r="H279" s="278" t="s">
        <v>367</v>
      </c>
      <c r="I279" s="273">
        <v>73.089996</v>
      </c>
      <c r="J279" s="273">
        <v>84.599998</v>
      </c>
      <c r="K279" s="273">
        <v>69.730003</v>
      </c>
      <c r="L279" s="273">
        <v>84.540001</v>
      </c>
      <c r="M279" s="273">
        <v>83.972328</v>
      </c>
      <c r="N279" s="273">
        <v>5.71178E7</v>
      </c>
      <c r="O279" s="273"/>
      <c r="P279" s="249">
        <f t="shared" si="139"/>
        <v>1048322.62</v>
      </c>
      <c r="Q279" s="249">
        <v>0.0</v>
      </c>
      <c r="R279" s="249">
        <f t="shared" si="140"/>
        <v>206339.7842</v>
      </c>
      <c r="S279" s="249">
        <v>0.0</v>
      </c>
      <c r="T279" s="277"/>
      <c r="U279" s="265">
        <f t="shared" si="18"/>
        <v>0.83554159</v>
      </c>
      <c r="V279" s="249"/>
      <c r="W279" s="249"/>
      <c r="X279" s="249">
        <f t="shared" si="19"/>
        <v>1254662.405</v>
      </c>
      <c r="Y279" s="253">
        <f t="shared" si="20"/>
        <v>1.254662405</v>
      </c>
      <c r="Z279" s="323">
        <f t="shared" si="21"/>
        <v>1254662.405</v>
      </c>
      <c r="AA279" s="253">
        <f t="shared" si="22"/>
        <v>1.254662405</v>
      </c>
      <c r="AB279" s="309"/>
      <c r="AC279" s="294"/>
      <c r="AD279" s="294"/>
      <c r="AE279" s="294"/>
      <c r="AF279" s="294"/>
      <c r="AG279" s="294"/>
      <c r="AH279" s="294"/>
      <c r="AI279" s="294"/>
      <c r="AJ279" s="294"/>
      <c r="AK279" s="294"/>
      <c r="AL279" s="294"/>
      <c r="AM279" s="294"/>
      <c r="AN279" s="294"/>
      <c r="AO279" s="294"/>
      <c r="AP279" s="294"/>
      <c r="AQ279" s="294"/>
      <c r="AR279" s="294"/>
      <c r="AS279" s="294"/>
      <c r="AT279" s="294"/>
      <c r="AU279" s="294"/>
    </row>
    <row r="280" ht="19.5" customHeight="1">
      <c r="A280" s="271" t="s">
        <v>368</v>
      </c>
      <c r="B280" s="272">
        <v>386.559998</v>
      </c>
      <c r="C280" s="273">
        <v>408.709991</v>
      </c>
      <c r="D280" s="273">
        <v>384.420013</v>
      </c>
      <c r="E280" s="273">
        <v>393.820007</v>
      </c>
      <c r="F280" s="273">
        <v>387.761139</v>
      </c>
      <c r="G280" s="273">
        <v>9.222445E8</v>
      </c>
      <c r="H280" s="278" t="s">
        <v>368</v>
      </c>
      <c r="I280" s="273">
        <v>84.739998</v>
      </c>
      <c r="J280" s="273">
        <v>94.540001</v>
      </c>
      <c r="K280" s="273">
        <v>83.790001</v>
      </c>
      <c r="L280" s="273">
        <v>87.610001</v>
      </c>
      <c r="M280" s="273">
        <v>87.021706</v>
      </c>
      <c r="N280" s="273">
        <v>6.23369E7</v>
      </c>
      <c r="O280" s="273"/>
      <c r="P280" s="249">
        <f t="shared" si="139"/>
        <v>1150365.915</v>
      </c>
      <c r="Q280" s="249">
        <v>0.0</v>
      </c>
      <c r="R280" s="249">
        <f t="shared" si="140"/>
        <v>204673.1175</v>
      </c>
      <c r="S280" s="249">
        <v>0.0</v>
      </c>
      <c r="T280" s="277"/>
      <c r="U280" s="265">
        <f t="shared" si="18"/>
        <v>0.8489540798</v>
      </c>
      <c r="V280" s="249"/>
      <c r="W280" s="249"/>
      <c r="X280" s="249">
        <f t="shared" si="19"/>
        <v>1355039.032</v>
      </c>
      <c r="Y280" s="253">
        <f t="shared" si="20"/>
        <v>1.355039032</v>
      </c>
      <c r="Z280" s="323">
        <f t="shared" si="21"/>
        <v>1355039.032</v>
      </c>
      <c r="AA280" s="253">
        <f t="shared" si="22"/>
        <v>1.355039032</v>
      </c>
      <c r="AB280" s="309"/>
      <c r="AC280" s="294"/>
      <c r="AD280" s="294"/>
      <c r="AE280" s="294"/>
      <c r="AF280" s="294"/>
      <c r="AG280" s="294"/>
      <c r="AH280" s="294"/>
      <c r="AI280" s="294"/>
      <c r="AJ280" s="294"/>
      <c r="AK280" s="294"/>
      <c r="AL280" s="294"/>
      <c r="AM280" s="294"/>
      <c r="AN280" s="294"/>
      <c r="AO280" s="294"/>
      <c r="AP280" s="294"/>
      <c r="AQ280" s="294"/>
      <c r="AR280" s="294"/>
      <c r="AS280" s="294"/>
      <c r="AT280" s="294"/>
      <c r="AU280" s="294"/>
    </row>
    <row r="281" ht="19.5" customHeight="1">
      <c r="A281" s="271" t="s">
        <v>369</v>
      </c>
      <c r="B281" s="326">
        <v>398.279999</v>
      </c>
      <c r="C281" s="327">
        <v>404.579987</v>
      </c>
      <c r="D281" s="327">
        <v>377.470001</v>
      </c>
      <c r="E281" s="327">
        <v>397.850006</v>
      </c>
      <c r="F281" s="327">
        <v>391.729095</v>
      </c>
      <c r="G281" s="327">
        <v>1.2328172E9</v>
      </c>
      <c r="H281" s="329" t="s">
        <v>369</v>
      </c>
      <c r="I281" s="327">
        <v>89.650002</v>
      </c>
      <c r="J281" s="327">
        <v>92.25</v>
      </c>
      <c r="K281" s="327">
        <v>80.330002</v>
      </c>
      <c r="L281" s="327">
        <v>89.019997</v>
      </c>
      <c r="M281" s="327">
        <v>88.422226</v>
      </c>
      <c r="N281" s="327">
        <v>1.017614E8</v>
      </c>
      <c r="O281" s="327"/>
      <c r="P281" s="249">
        <f t="shared" si="139"/>
        <v>1129568.202</v>
      </c>
      <c r="Q281" s="249">
        <v>0.0</v>
      </c>
      <c r="R281" s="249">
        <f t="shared" si="140"/>
        <v>203006.4509</v>
      </c>
      <c r="S281" s="249">
        <v>0.0</v>
      </c>
      <c r="T281" s="328">
        <f>(P281-P269)/P269</f>
        <v>0.1614704252</v>
      </c>
      <c r="U281" s="265">
        <f t="shared" si="18"/>
        <v>0.847658478</v>
      </c>
      <c r="V281" s="249"/>
      <c r="W281" s="249"/>
      <c r="X281" s="249">
        <f t="shared" si="19"/>
        <v>1332574.653</v>
      </c>
      <c r="Y281" s="253">
        <f t="shared" si="20"/>
        <v>1.332574653</v>
      </c>
      <c r="Z281" s="323">
        <f t="shared" si="21"/>
        <v>1332574.653</v>
      </c>
      <c r="AA281" s="253">
        <f t="shared" si="22"/>
        <v>1.332574653</v>
      </c>
      <c r="AB281" s="309"/>
      <c r="AC281" s="294"/>
      <c r="AD281" s="294"/>
      <c r="AE281" s="294"/>
      <c r="AF281" s="294"/>
      <c r="AG281" s="294"/>
      <c r="AH281" s="294"/>
      <c r="AI281" s="294"/>
      <c r="AJ281" s="294"/>
      <c r="AK281" s="294"/>
      <c r="AL281" s="294"/>
      <c r="AM281" s="294"/>
      <c r="AN281" s="294"/>
      <c r="AO281" s="294"/>
      <c r="AP281" s="294"/>
      <c r="AQ281" s="294"/>
      <c r="AR281" s="294"/>
      <c r="AS281" s="294"/>
      <c r="AT281" s="294"/>
      <c r="AU281" s="294"/>
    </row>
    <row r="282" ht="19.5" customHeight="1">
      <c r="A282" s="271" t="s">
        <v>370</v>
      </c>
      <c r="B282" s="272">
        <v>399.049988</v>
      </c>
      <c r="C282" s="273">
        <v>402.279999</v>
      </c>
      <c r="D282" s="273">
        <v>334.149994</v>
      </c>
      <c r="E282" s="273">
        <v>363.049988</v>
      </c>
      <c r="F282" s="273">
        <v>357.921021</v>
      </c>
      <c r="G282" s="273">
        <v>1.847203E9</v>
      </c>
      <c r="H282" s="278" t="s">
        <v>370</v>
      </c>
      <c r="I282" s="273">
        <v>89.650002</v>
      </c>
      <c r="J282" s="273">
        <v>91.099998</v>
      </c>
      <c r="K282" s="273">
        <v>62.369999</v>
      </c>
      <c r="L282" s="273">
        <v>73.709999</v>
      </c>
      <c r="M282" s="273">
        <v>73.21505</v>
      </c>
      <c r="N282" s="273">
        <v>2.354233E8</v>
      </c>
      <c r="O282" s="273"/>
      <c r="P282" s="249">
        <f>((P281+R281)*0.8)*D282/D281</f>
        <v>943714.3322</v>
      </c>
      <c r="Q282" s="249">
        <v>0.0</v>
      </c>
      <c r="R282" s="249">
        <f>((P281+R281)*0.2)-($S$8/12)</f>
        <v>264848.264</v>
      </c>
      <c r="S282" s="249">
        <v>0.0</v>
      </c>
      <c r="T282" s="277"/>
      <c r="U282" s="265">
        <f t="shared" si="18"/>
        <v>0.7808568089</v>
      </c>
      <c r="V282" s="249"/>
      <c r="W282" s="249"/>
      <c r="X282" s="249">
        <f t="shared" si="19"/>
        <v>1208562.596</v>
      </c>
      <c r="Y282" s="253">
        <f t="shared" si="20"/>
        <v>1.208562596</v>
      </c>
      <c r="Z282" s="323">
        <f t="shared" si="21"/>
        <v>1208562.596</v>
      </c>
      <c r="AA282" s="253">
        <f t="shared" si="22"/>
        <v>1.208562596</v>
      </c>
      <c r="AB282" s="309"/>
      <c r="AC282" s="294"/>
      <c r="AD282" s="294"/>
      <c r="AE282" s="294"/>
      <c r="AF282" s="294"/>
      <c r="AG282" s="294"/>
      <c r="AH282" s="294"/>
      <c r="AI282" s="294"/>
      <c r="AJ282" s="294"/>
      <c r="AK282" s="294"/>
      <c r="AL282" s="294"/>
      <c r="AM282" s="294"/>
      <c r="AN282" s="294"/>
      <c r="AO282" s="294"/>
      <c r="AP282" s="294"/>
      <c r="AQ282" s="294"/>
      <c r="AR282" s="294"/>
      <c r="AS282" s="294"/>
      <c r="AT282" s="294"/>
      <c r="AU282" s="294"/>
    </row>
    <row r="283" ht="19.5" customHeight="1">
      <c r="A283" s="271" t="s">
        <v>371</v>
      </c>
      <c r="B283" s="272">
        <v>364.429993</v>
      </c>
      <c r="C283" s="273">
        <v>370.100006</v>
      </c>
      <c r="D283" s="273">
        <v>318.26001</v>
      </c>
      <c r="E283" s="273">
        <v>346.799988</v>
      </c>
      <c r="F283" s="273">
        <v>341.900604</v>
      </c>
      <c r="G283" s="273">
        <v>1.5229236E9</v>
      </c>
      <c r="H283" s="278" t="s">
        <v>371</v>
      </c>
      <c r="I283" s="273">
        <v>74.139999</v>
      </c>
      <c r="J283" s="273">
        <v>76.449997</v>
      </c>
      <c r="K283" s="273">
        <v>56.119999</v>
      </c>
      <c r="L283" s="273">
        <v>66.669998</v>
      </c>
      <c r="M283" s="273">
        <v>66.222313</v>
      </c>
      <c r="N283" s="273">
        <v>1.590101E8</v>
      </c>
      <c r="O283" s="273"/>
      <c r="P283" s="249">
        <f t="shared" ref="P283:P293" si="141">P282*D283/D282</f>
        <v>898837.4628</v>
      </c>
      <c r="Q283" s="249">
        <v>0.0</v>
      </c>
      <c r="R283" s="249">
        <f t="shared" ref="R283:R293" si="142">R282-($S$8/12)</f>
        <v>263181.5973</v>
      </c>
      <c r="S283" s="249">
        <v>0.0</v>
      </c>
      <c r="T283" s="277"/>
      <c r="U283" s="265">
        <f t="shared" si="18"/>
        <v>0.773513528</v>
      </c>
      <c r="V283" s="249"/>
      <c r="W283" s="249"/>
      <c r="X283" s="249">
        <f t="shared" si="19"/>
        <v>1162019.06</v>
      </c>
      <c r="Y283" s="253">
        <f t="shared" si="20"/>
        <v>1.16201906</v>
      </c>
      <c r="Z283" s="323">
        <f t="shared" si="21"/>
        <v>1162019.06</v>
      </c>
      <c r="AA283" s="253">
        <f t="shared" si="22"/>
        <v>1.16201906</v>
      </c>
      <c r="AB283" s="309"/>
      <c r="AC283" s="294"/>
      <c r="AD283" s="294"/>
      <c r="AE283" s="294"/>
      <c r="AF283" s="294"/>
      <c r="AG283" s="294"/>
      <c r="AH283" s="294"/>
      <c r="AI283" s="294"/>
      <c r="AJ283" s="294"/>
      <c r="AK283" s="294"/>
      <c r="AL283" s="294"/>
      <c r="AM283" s="294"/>
      <c r="AN283" s="294"/>
      <c r="AO283" s="294"/>
      <c r="AP283" s="294"/>
      <c r="AQ283" s="294"/>
      <c r="AR283" s="294"/>
      <c r="AS283" s="294"/>
      <c r="AT283" s="294"/>
      <c r="AU283" s="294"/>
    </row>
    <row r="284" ht="19.5" customHeight="1">
      <c r="A284" s="271" t="s">
        <v>372</v>
      </c>
      <c r="B284" s="272">
        <v>345.75</v>
      </c>
      <c r="C284" s="273">
        <v>371.829987</v>
      </c>
      <c r="D284" s="273">
        <v>317.450012</v>
      </c>
      <c r="E284" s="273">
        <v>362.540009</v>
      </c>
      <c r="F284" s="273">
        <v>357.418304</v>
      </c>
      <c r="G284" s="273">
        <v>1.6867928E9</v>
      </c>
      <c r="H284" s="278" t="s">
        <v>372</v>
      </c>
      <c r="I284" s="273">
        <v>66.120003</v>
      </c>
      <c r="J284" s="273">
        <v>75.860001</v>
      </c>
      <c r="K284" s="273">
        <v>55.43</v>
      </c>
      <c r="L284" s="273">
        <v>71.919998</v>
      </c>
      <c r="M284" s="273">
        <v>71.437057</v>
      </c>
      <c r="N284" s="273">
        <v>1.740802E8</v>
      </c>
      <c r="O284" s="273"/>
      <c r="P284" s="249">
        <f t="shared" si="141"/>
        <v>896549.8473</v>
      </c>
      <c r="Q284" s="249">
        <v>0.0</v>
      </c>
      <c r="R284" s="249">
        <f t="shared" si="142"/>
        <v>261514.9307</v>
      </c>
      <c r="S284" s="249">
        <v>0.0</v>
      </c>
      <c r="T284" s="277"/>
      <c r="U284" s="265">
        <f t="shared" si="18"/>
        <v>0.7741793588</v>
      </c>
      <c r="V284" s="249"/>
      <c r="W284" s="249"/>
      <c r="X284" s="249">
        <f t="shared" si="19"/>
        <v>1158064.778</v>
      </c>
      <c r="Y284" s="253">
        <f t="shared" si="20"/>
        <v>1.158064778</v>
      </c>
      <c r="Z284" s="323">
        <f t="shared" si="21"/>
        <v>1158064.778</v>
      </c>
      <c r="AA284" s="253">
        <f t="shared" si="22"/>
        <v>1.158064778</v>
      </c>
      <c r="AB284" s="309"/>
      <c r="AC284" s="294"/>
      <c r="AD284" s="294"/>
      <c r="AE284" s="294"/>
      <c r="AF284" s="294"/>
      <c r="AG284" s="294"/>
      <c r="AH284" s="294"/>
      <c r="AI284" s="294"/>
      <c r="AJ284" s="294"/>
      <c r="AK284" s="294"/>
      <c r="AL284" s="294"/>
      <c r="AM284" s="294"/>
      <c r="AN284" s="294"/>
      <c r="AO284" s="294"/>
      <c r="AP284" s="294"/>
      <c r="AQ284" s="294"/>
      <c r="AR284" s="294"/>
      <c r="AS284" s="294"/>
      <c r="AT284" s="294"/>
      <c r="AU284" s="294"/>
    </row>
    <row r="285" ht="19.5" customHeight="1">
      <c r="A285" s="271" t="s">
        <v>373</v>
      </c>
      <c r="B285" s="272">
        <v>362.809998</v>
      </c>
      <c r="C285" s="273">
        <v>369.309998</v>
      </c>
      <c r="D285" s="273">
        <v>312.600006</v>
      </c>
      <c r="E285" s="273">
        <v>313.25</v>
      </c>
      <c r="F285" s="273">
        <v>309.20636</v>
      </c>
      <c r="G285" s="273">
        <v>1.5019591E9</v>
      </c>
      <c r="H285" s="278" t="s">
        <v>373</v>
      </c>
      <c r="I285" s="273">
        <v>72.220001</v>
      </c>
      <c r="J285" s="273">
        <v>74.769997</v>
      </c>
      <c r="K285" s="273">
        <v>53.009998</v>
      </c>
      <c r="L285" s="273">
        <v>53.200001</v>
      </c>
      <c r="M285" s="273">
        <v>52.842766</v>
      </c>
      <c r="N285" s="273">
        <v>1.590007E8</v>
      </c>
      <c r="O285" s="273"/>
      <c r="P285" s="249">
        <f t="shared" si="141"/>
        <v>882852.3454</v>
      </c>
      <c r="Q285" s="249">
        <v>0.0</v>
      </c>
      <c r="R285" s="249">
        <f t="shared" si="142"/>
        <v>259848.264</v>
      </c>
      <c r="S285" s="249">
        <v>0.0</v>
      </c>
      <c r="T285" s="277"/>
      <c r="U285" s="265">
        <f t="shared" si="18"/>
        <v>0.772601623</v>
      </c>
      <c r="V285" s="249"/>
      <c r="W285" s="249"/>
      <c r="X285" s="249">
        <f t="shared" si="19"/>
        <v>1142700.609</v>
      </c>
      <c r="Y285" s="253">
        <f t="shared" si="20"/>
        <v>1.142700609</v>
      </c>
      <c r="Z285" s="323">
        <f t="shared" si="21"/>
        <v>1142700.609</v>
      </c>
      <c r="AA285" s="253">
        <f t="shared" si="22"/>
        <v>1.142700609</v>
      </c>
      <c r="AB285" s="309"/>
      <c r="AC285" s="294"/>
      <c r="AD285" s="294"/>
      <c r="AE285" s="294"/>
      <c r="AF285" s="294"/>
      <c r="AG285" s="294"/>
      <c r="AH285" s="294"/>
      <c r="AI285" s="294"/>
      <c r="AJ285" s="294"/>
      <c r="AK285" s="294"/>
      <c r="AL285" s="294"/>
      <c r="AM285" s="294"/>
      <c r="AN285" s="294"/>
      <c r="AO285" s="294"/>
      <c r="AP285" s="294"/>
      <c r="AQ285" s="294"/>
      <c r="AR285" s="294"/>
      <c r="AS285" s="294"/>
      <c r="AT285" s="294"/>
      <c r="AU285" s="294"/>
    </row>
    <row r="286" ht="19.5" customHeight="1">
      <c r="A286" s="271" t="s">
        <v>374</v>
      </c>
      <c r="B286" s="272">
        <v>312.829987</v>
      </c>
      <c r="C286" s="273">
        <v>330.290009</v>
      </c>
      <c r="D286" s="273">
        <v>280.209991</v>
      </c>
      <c r="E286" s="273">
        <v>308.279999</v>
      </c>
      <c r="F286" s="273">
        <v>304.300568</v>
      </c>
      <c r="G286" s="273">
        <v>1.9511625E9</v>
      </c>
      <c r="H286" s="278" t="s">
        <v>374</v>
      </c>
      <c r="I286" s="273">
        <v>53.060001</v>
      </c>
      <c r="J286" s="273">
        <v>59.060001</v>
      </c>
      <c r="K286" s="273">
        <v>41.959999</v>
      </c>
      <c r="L286" s="273">
        <v>50.669998</v>
      </c>
      <c r="M286" s="273">
        <v>50.329754</v>
      </c>
      <c r="N286" s="273">
        <v>1.978816E8</v>
      </c>
      <c r="O286" s="273"/>
      <c r="P286" s="249">
        <f t="shared" si="141"/>
        <v>791375.6974</v>
      </c>
      <c r="Q286" s="249">
        <v>0.0</v>
      </c>
      <c r="R286" s="249">
        <f t="shared" si="142"/>
        <v>258181.5973</v>
      </c>
      <c r="S286" s="249">
        <v>0.0</v>
      </c>
      <c r="T286" s="277"/>
      <c r="U286" s="265">
        <f t="shared" si="18"/>
        <v>0.7540090487</v>
      </c>
      <c r="V286" s="249"/>
      <c r="W286" s="249"/>
      <c r="X286" s="249">
        <f t="shared" si="19"/>
        <v>1049557.295</v>
      </c>
      <c r="Y286" s="253">
        <f t="shared" si="20"/>
        <v>1.049557295</v>
      </c>
      <c r="Z286" s="323">
        <f t="shared" si="21"/>
        <v>1049557.295</v>
      </c>
      <c r="AA286" s="253">
        <f t="shared" si="22"/>
        <v>1.049557295</v>
      </c>
      <c r="AB286" s="309"/>
      <c r="AC286" s="294"/>
      <c r="AD286" s="294"/>
      <c r="AE286" s="294"/>
      <c r="AF286" s="294"/>
      <c r="AG286" s="294"/>
      <c r="AH286" s="294"/>
      <c r="AI286" s="294"/>
      <c r="AJ286" s="294"/>
      <c r="AK286" s="294"/>
      <c r="AL286" s="294"/>
      <c r="AM286" s="294"/>
      <c r="AN286" s="294"/>
      <c r="AO286" s="294"/>
      <c r="AP286" s="294"/>
      <c r="AQ286" s="294"/>
      <c r="AR286" s="294"/>
      <c r="AS286" s="294"/>
      <c r="AT286" s="294"/>
      <c r="AU286" s="294"/>
    </row>
    <row r="287" ht="19.5" customHeight="1">
      <c r="A287" s="271" t="s">
        <v>375</v>
      </c>
      <c r="B287" s="272">
        <v>310.470001</v>
      </c>
      <c r="C287" s="273">
        <v>314.559998</v>
      </c>
      <c r="D287" s="273">
        <v>269.279999</v>
      </c>
      <c r="E287" s="273">
        <v>280.279999</v>
      </c>
      <c r="F287" s="273">
        <v>276.661987</v>
      </c>
      <c r="G287" s="273">
        <v>1.359608E9</v>
      </c>
      <c r="H287" s="278" t="s">
        <v>375</v>
      </c>
      <c r="I287" s="273">
        <v>51.41</v>
      </c>
      <c r="J287" s="273">
        <v>52.700001</v>
      </c>
      <c r="K287" s="273">
        <v>38.240002</v>
      </c>
      <c r="L287" s="273">
        <v>41.41</v>
      </c>
      <c r="M287" s="273">
        <v>41.131935</v>
      </c>
      <c r="N287" s="273">
        <v>1.292261E8</v>
      </c>
      <c r="O287" s="273"/>
      <c r="P287" s="249">
        <f t="shared" si="141"/>
        <v>760506.955</v>
      </c>
      <c r="Q287" s="249">
        <v>0.0</v>
      </c>
      <c r="R287" s="249">
        <f t="shared" si="142"/>
        <v>256514.9307</v>
      </c>
      <c r="S287" s="249">
        <v>0.0</v>
      </c>
      <c r="T287" s="277"/>
      <c r="U287" s="265">
        <f t="shared" si="18"/>
        <v>0.7477783573</v>
      </c>
      <c r="V287" s="249"/>
      <c r="W287" s="249"/>
      <c r="X287" s="249">
        <f t="shared" si="19"/>
        <v>1017021.886</v>
      </c>
      <c r="Y287" s="253">
        <f t="shared" si="20"/>
        <v>1.017021886</v>
      </c>
      <c r="Z287" s="323">
        <f t="shared" si="21"/>
        <v>1017021.886</v>
      </c>
      <c r="AA287" s="253">
        <f t="shared" si="22"/>
        <v>1.017021886</v>
      </c>
      <c r="AB287" s="309"/>
      <c r="AC287" s="294"/>
      <c r="AD287" s="294"/>
      <c r="AE287" s="294"/>
      <c r="AF287" s="294"/>
      <c r="AG287" s="294"/>
      <c r="AH287" s="294"/>
      <c r="AI287" s="294"/>
      <c r="AJ287" s="294"/>
      <c r="AK287" s="294"/>
      <c r="AL287" s="294"/>
      <c r="AM287" s="294"/>
      <c r="AN287" s="294"/>
      <c r="AO287" s="294"/>
      <c r="AP287" s="294"/>
      <c r="AQ287" s="294"/>
      <c r="AR287" s="294"/>
      <c r="AS287" s="294"/>
      <c r="AT287" s="294"/>
      <c r="AU287" s="294"/>
    </row>
    <row r="288" ht="19.5" customHeight="1">
      <c r="A288" s="271" t="s">
        <v>376</v>
      </c>
      <c r="B288" s="272">
        <v>278.950012</v>
      </c>
      <c r="C288" s="273">
        <v>316.390015</v>
      </c>
      <c r="D288" s="273">
        <v>276.75</v>
      </c>
      <c r="E288" s="273">
        <v>315.459991</v>
      </c>
      <c r="F288" s="273">
        <v>311.98645</v>
      </c>
      <c r="G288" s="273">
        <v>1.1780255E9</v>
      </c>
      <c r="H288" s="278" t="s">
        <v>376</v>
      </c>
      <c r="I288" s="273">
        <v>40.98</v>
      </c>
      <c r="J288" s="273">
        <v>52.299999</v>
      </c>
      <c r="K288" s="273">
        <v>40.34</v>
      </c>
      <c r="L288" s="273">
        <v>52.02</v>
      </c>
      <c r="M288" s="273">
        <v>51.670692</v>
      </c>
      <c r="N288" s="273">
        <v>8.72705E7</v>
      </c>
      <c r="O288" s="273"/>
      <c r="P288" s="249">
        <f t="shared" si="141"/>
        <v>781603.9088</v>
      </c>
      <c r="Q288" s="249">
        <v>0.0</v>
      </c>
      <c r="R288" s="249">
        <f t="shared" si="142"/>
        <v>254848.264</v>
      </c>
      <c r="S288" s="249">
        <v>0.0</v>
      </c>
      <c r="T288" s="277"/>
      <c r="U288" s="265">
        <f t="shared" si="18"/>
        <v>0.7541147863</v>
      </c>
      <c r="V288" s="249"/>
      <c r="W288" s="249"/>
      <c r="X288" s="249">
        <f t="shared" si="19"/>
        <v>1036452.173</v>
      </c>
      <c r="Y288" s="253">
        <f t="shared" si="20"/>
        <v>1.036452173</v>
      </c>
      <c r="Z288" s="323">
        <f t="shared" si="21"/>
        <v>1036452.173</v>
      </c>
      <c r="AA288" s="253">
        <f t="shared" si="22"/>
        <v>1.036452173</v>
      </c>
      <c r="AB288" s="309"/>
      <c r="AC288" s="294"/>
      <c r="AD288" s="294"/>
      <c r="AE288" s="294"/>
      <c r="AF288" s="294"/>
      <c r="AG288" s="294"/>
      <c r="AH288" s="294"/>
      <c r="AI288" s="294"/>
      <c r="AJ288" s="294"/>
      <c r="AK288" s="294"/>
      <c r="AL288" s="294"/>
      <c r="AM288" s="294"/>
      <c r="AN288" s="294"/>
      <c r="AO288" s="294"/>
      <c r="AP288" s="294"/>
      <c r="AQ288" s="294"/>
      <c r="AR288" s="294"/>
      <c r="AS288" s="294"/>
      <c r="AT288" s="294"/>
      <c r="AU288" s="294"/>
    </row>
    <row r="289" ht="19.5" customHeight="1">
      <c r="A289" s="271" t="s">
        <v>377</v>
      </c>
      <c r="B289" s="272">
        <v>313.649994</v>
      </c>
      <c r="C289" s="273">
        <v>334.420013</v>
      </c>
      <c r="D289" s="273">
        <v>298.440002</v>
      </c>
      <c r="E289" s="273">
        <v>299.269989</v>
      </c>
      <c r="F289" s="273">
        <v>295.974701</v>
      </c>
      <c r="G289" s="273">
        <v>1.0699201E9</v>
      </c>
      <c r="H289" s="278" t="s">
        <v>377</v>
      </c>
      <c r="I289" s="273">
        <v>51.419998</v>
      </c>
      <c r="J289" s="273">
        <v>58.220001</v>
      </c>
      <c r="K289" s="273">
        <v>46.099998</v>
      </c>
      <c r="L289" s="273">
        <v>46.369999</v>
      </c>
      <c r="M289" s="273">
        <v>46.058628</v>
      </c>
      <c r="N289" s="273">
        <v>9.09502E7</v>
      </c>
      <c r="O289" s="273"/>
      <c r="P289" s="249">
        <f t="shared" si="141"/>
        <v>842861.3265</v>
      </c>
      <c r="Q289" s="249">
        <v>0.0</v>
      </c>
      <c r="R289" s="249">
        <f t="shared" si="142"/>
        <v>253181.5973</v>
      </c>
      <c r="S289" s="249">
        <v>0.0</v>
      </c>
      <c r="T289" s="277"/>
      <c r="U289" s="265">
        <f t="shared" si="18"/>
        <v>0.7690039397</v>
      </c>
      <c r="V289" s="249"/>
      <c r="W289" s="249"/>
      <c r="X289" s="249">
        <f t="shared" si="19"/>
        <v>1096042.924</v>
      </c>
      <c r="Y289" s="253">
        <f t="shared" si="20"/>
        <v>1.096042924</v>
      </c>
      <c r="Z289" s="323">
        <f t="shared" si="21"/>
        <v>1096042.924</v>
      </c>
      <c r="AA289" s="253">
        <f t="shared" si="22"/>
        <v>1.096042924</v>
      </c>
      <c r="AB289" s="309"/>
      <c r="AC289" s="294"/>
      <c r="AD289" s="294"/>
      <c r="AE289" s="294"/>
      <c r="AF289" s="294"/>
      <c r="AG289" s="294"/>
      <c r="AH289" s="294"/>
      <c r="AI289" s="294"/>
      <c r="AJ289" s="294"/>
      <c r="AK289" s="294"/>
      <c r="AL289" s="294"/>
      <c r="AM289" s="294"/>
      <c r="AN289" s="294"/>
      <c r="AO289" s="294"/>
      <c r="AP289" s="294"/>
      <c r="AQ289" s="294"/>
      <c r="AR289" s="294"/>
      <c r="AS289" s="294"/>
      <c r="AT289" s="294"/>
      <c r="AU289" s="294"/>
    </row>
    <row r="290" ht="19.5" customHeight="1">
      <c r="A290" s="271" t="s">
        <v>378</v>
      </c>
      <c r="B290" s="272">
        <v>296.720001</v>
      </c>
      <c r="C290" s="273">
        <v>311.079987</v>
      </c>
      <c r="D290" s="273">
        <v>267.100006</v>
      </c>
      <c r="E290" s="273">
        <v>267.26001</v>
      </c>
      <c r="F290" s="273">
        <v>264.3172</v>
      </c>
      <c r="G290" s="273">
        <v>1.3709887E9</v>
      </c>
      <c r="H290" s="278" t="s">
        <v>378</v>
      </c>
      <c r="I290" s="273">
        <v>45.549999</v>
      </c>
      <c r="J290" s="273">
        <v>49.959999</v>
      </c>
      <c r="K290" s="273">
        <v>36.630001</v>
      </c>
      <c r="L290" s="273">
        <v>36.66</v>
      </c>
      <c r="M290" s="273">
        <v>36.413834</v>
      </c>
      <c r="N290" s="273">
        <v>1.142396E8</v>
      </c>
      <c r="O290" s="273"/>
      <c r="P290" s="249">
        <f t="shared" si="141"/>
        <v>754350.1671</v>
      </c>
      <c r="Q290" s="249">
        <v>0.0</v>
      </c>
      <c r="R290" s="249">
        <f t="shared" si="142"/>
        <v>251514.9307</v>
      </c>
      <c r="S290" s="249">
        <v>0.0</v>
      </c>
      <c r="T290" s="277"/>
      <c r="U290" s="265">
        <f t="shared" si="18"/>
        <v>0.7499516275</v>
      </c>
      <c r="V290" s="249"/>
      <c r="W290" s="249"/>
      <c r="X290" s="249">
        <f t="shared" si="19"/>
        <v>1005865.098</v>
      </c>
      <c r="Y290" s="253">
        <f t="shared" si="20"/>
        <v>1.005865098</v>
      </c>
      <c r="Z290" s="323">
        <f t="shared" si="21"/>
        <v>1005865.098</v>
      </c>
      <c r="AA290" s="253">
        <f t="shared" si="22"/>
        <v>1.005865098</v>
      </c>
      <c r="AB290" s="309"/>
      <c r="AC290" s="294"/>
      <c r="AD290" s="294"/>
      <c r="AE290" s="294"/>
      <c r="AF290" s="294"/>
      <c r="AG290" s="294"/>
      <c r="AH290" s="294"/>
      <c r="AI290" s="294"/>
      <c r="AJ290" s="294"/>
      <c r="AK290" s="294"/>
      <c r="AL290" s="294"/>
      <c r="AM290" s="294"/>
      <c r="AN290" s="294"/>
      <c r="AO290" s="294"/>
      <c r="AP290" s="294"/>
      <c r="AQ290" s="294"/>
      <c r="AR290" s="294"/>
      <c r="AS290" s="294"/>
      <c r="AT290" s="294"/>
      <c r="AU290" s="294"/>
    </row>
    <row r="291" ht="19.5" customHeight="1">
      <c r="A291" s="271" t="s">
        <v>379</v>
      </c>
      <c r="B291" s="272">
        <v>269.070007</v>
      </c>
      <c r="C291" s="273">
        <v>284.600006</v>
      </c>
      <c r="D291" s="273">
        <v>254.259995</v>
      </c>
      <c r="E291" s="273">
        <v>277.950012</v>
      </c>
      <c r="F291" s="273">
        <v>275.383514</v>
      </c>
      <c r="G291" s="273">
        <v>1.356809E9</v>
      </c>
      <c r="H291" s="278" t="s">
        <v>379</v>
      </c>
      <c r="I291" s="273">
        <v>37.139999</v>
      </c>
      <c r="J291" s="273">
        <v>41.349998</v>
      </c>
      <c r="K291" s="273">
        <v>32.98</v>
      </c>
      <c r="L291" s="273">
        <v>39.080002</v>
      </c>
      <c r="M291" s="273">
        <v>38.817581</v>
      </c>
      <c r="N291" s="273">
        <v>1.28472E8</v>
      </c>
      <c r="O291" s="273"/>
      <c r="P291" s="249">
        <f t="shared" si="141"/>
        <v>718087.1037</v>
      </c>
      <c r="Q291" s="249">
        <v>0.0</v>
      </c>
      <c r="R291" s="249">
        <f t="shared" si="142"/>
        <v>249848.264</v>
      </c>
      <c r="S291" s="249">
        <v>0.0</v>
      </c>
      <c r="T291" s="277"/>
      <c r="U291" s="265">
        <f t="shared" si="18"/>
        <v>0.7418750545</v>
      </c>
      <c r="V291" s="249"/>
      <c r="W291" s="249"/>
      <c r="X291" s="249">
        <f t="shared" si="19"/>
        <v>967935.3677</v>
      </c>
      <c r="Y291" s="253">
        <f t="shared" si="20"/>
        <v>0.9679353677</v>
      </c>
      <c r="Z291" s="323">
        <f t="shared" si="21"/>
        <v>967935.3677</v>
      </c>
      <c r="AA291" s="253">
        <f t="shared" si="22"/>
        <v>0.9679353677</v>
      </c>
      <c r="AB291" s="309"/>
      <c r="AC291" s="294"/>
      <c r="AD291" s="294"/>
      <c r="AE291" s="294"/>
      <c r="AF291" s="294"/>
      <c r="AG291" s="294"/>
      <c r="AH291" s="294"/>
      <c r="AI291" s="294"/>
      <c r="AJ291" s="294"/>
      <c r="AK291" s="294"/>
      <c r="AL291" s="294"/>
      <c r="AM291" s="294"/>
      <c r="AN291" s="294"/>
      <c r="AO291" s="294"/>
      <c r="AP291" s="294"/>
      <c r="AQ291" s="294"/>
      <c r="AR291" s="294"/>
      <c r="AS291" s="294"/>
      <c r="AT291" s="294"/>
      <c r="AU291" s="294"/>
    </row>
    <row r="292" ht="19.5" customHeight="1">
      <c r="A292" s="271" t="s">
        <v>380</v>
      </c>
      <c r="B292" s="272">
        <v>281.5</v>
      </c>
      <c r="C292" s="273">
        <v>293.470001</v>
      </c>
      <c r="D292" s="273">
        <v>259.079987</v>
      </c>
      <c r="E292" s="273">
        <v>293.359985</v>
      </c>
      <c r="F292" s="273">
        <v>290.651154</v>
      </c>
      <c r="G292" s="273">
        <v>1.1957628E9</v>
      </c>
      <c r="H292" s="278" t="s">
        <v>380</v>
      </c>
      <c r="I292" s="273">
        <v>40.110001</v>
      </c>
      <c r="J292" s="273">
        <v>43.049999</v>
      </c>
      <c r="K292" s="273">
        <v>33.900002</v>
      </c>
      <c r="L292" s="273">
        <v>42.900002</v>
      </c>
      <c r="M292" s="273">
        <v>42.611935</v>
      </c>
      <c r="N292" s="273">
        <v>1.058583E8</v>
      </c>
      <c r="O292" s="273"/>
      <c r="P292" s="249">
        <f t="shared" si="141"/>
        <v>731699.8393</v>
      </c>
      <c r="Q292" s="249">
        <v>0.0</v>
      </c>
      <c r="R292" s="249">
        <f t="shared" si="142"/>
        <v>248181.5973</v>
      </c>
      <c r="S292" s="249">
        <v>0.0</v>
      </c>
      <c r="T292" s="277"/>
      <c r="U292" s="265">
        <f t="shared" si="18"/>
        <v>0.7467228299</v>
      </c>
      <c r="V292" s="249"/>
      <c r="W292" s="249"/>
      <c r="X292" s="249">
        <f t="shared" si="19"/>
        <v>979881.4367</v>
      </c>
      <c r="Y292" s="253">
        <f t="shared" si="20"/>
        <v>0.9798814367</v>
      </c>
      <c r="Z292" s="323">
        <f t="shared" si="21"/>
        <v>979881.4367</v>
      </c>
      <c r="AA292" s="253">
        <f t="shared" si="22"/>
        <v>0.9798814367</v>
      </c>
      <c r="AB292" s="309"/>
      <c r="AC292" s="294"/>
      <c r="AD292" s="294"/>
      <c r="AE292" s="294"/>
      <c r="AF292" s="294"/>
      <c r="AG292" s="294"/>
      <c r="AH292" s="294"/>
      <c r="AI292" s="294"/>
      <c r="AJ292" s="294"/>
      <c r="AK292" s="294"/>
      <c r="AL292" s="294"/>
      <c r="AM292" s="294"/>
      <c r="AN292" s="294"/>
      <c r="AO292" s="294"/>
      <c r="AP292" s="294"/>
      <c r="AQ292" s="294"/>
      <c r="AR292" s="294"/>
      <c r="AS292" s="294"/>
      <c r="AT292" s="294"/>
      <c r="AU292" s="294"/>
    </row>
    <row r="293" ht="19.5" customHeight="1">
      <c r="A293" s="271" t="s">
        <v>381</v>
      </c>
      <c r="B293" s="326">
        <v>293.690002</v>
      </c>
      <c r="C293" s="327">
        <v>296.880005</v>
      </c>
      <c r="D293" s="327">
        <v>259.730011</v>
      </c>
      <c r="E293" s="327">
        <v>266.279999</v>
      </c>
      <c r="F293" s="327">
        <v>263.821228</v>
      </c>
      <c r="G293" s="327">
        <v>1.0570377E9</v>
      </c>
      <c r="H293" s="329" t="s">
        <v>381</v>
      </c>
      <c r="I293" s="327">
        <v>42.970001</v>
      </c>
      <c r="J293" s="327">
        <v>43.720001</v>
      </c>
      <c r="K293" s="327">
        <v>33.380001</v>
      </c>
      <c r="L293" s="327">
        <v>35.040001</v>
      </c>
      <c r="M293" s="327">
        <v>34.80471</v>
      </c>
      <c r="N293" s="327">
        <v>9.87134E7</v>
      </c>
      <c r="O293" s="327"/>
      <c r="P293" s="249">
        <f t="shared" si="141"/>
        <v>733535.6525</v>
      </c>
      <c r="Q293" s="249">
        <v>0.0</v>
      </c>
      <c r="R293" s="249">
        <f t="shared" si="142"/>
        <v>246514.9307</v>
      </c>
      <c r="S293" s="249">
        <v>0.0</v>
      </c>
      <c r="T293" s="328">
        <f>(P293-P281)/P281</f>
        <v>-0.350605257</v>
      </c>
      <c r="U293" s="265">
        <f t="shared" si="18"/>
        <v>0.7484671354</v>
      </c>
      <c r="V293" s="249"/>
      <c r="W293" s="249"/>
      <c r="X293" s="249">
        <f t="shared" si="19"/>
        <v>980050.5832</v>
      </c>
      <c r="Y293" s="253">
        <f t="shared" si="20"/>
        <v>0.9800505832</v>
      </c>
      <c r="Z293" s="323">
        <f t="shared" si="21"/>
        <v>980050.5832</v>
      </c>
      <c r="AA293" s="253">
        <f t="shared" si="22"/>
        <v>0.9800505832</v>
      </c>
      <c r="AB293" s="309"/>
      <c r="AC293" s="294"/>
      <c r="AD293" s="294"/>
      <c r="AE293" s="294"/>
      <c r="AF293" s="294"/>
      <c r="AG293" s="294"/>
      <c r="AH293" s="294"/>
      <c r="AI293" s="294"/>
      <c r="AJ293" s="294"/>
      <c r="AK293" s="294"/>
      <c r="AL293" s="294"/>
      <c r="AM293" s="294"/>
      <c r="AN293" s="294"/>
      <c r="AO293" s="294"/>
      <c r="AP293" s="294"/>
      <c r="AQ293" s="294"/>
      <c r="AR293" s="294"/>
      <c r="AS293" s="294"/>
      <c r="AT293" s="294"/>
      <c r="AU293" s="294"/>
    </row>
    <row r="294" ht="19.5" customHeight="1">
      <c r="A294" s="271" t="s">
        <v>382</v>
      </c>
      <c r="B294" s="272">
        <v>268.649994</v>
      </c>
      <c r="C294" s="273">
        <v>298.26001</v>
      </c>
      <c r="D294" s="273">
        <v>260.339996</v>
      </c>
      <c r="E294" s="273">
        <v>294.619995</v>
      </c>
      <c r="F294" s="273">
        <v>292.598358</v>
      </c>
      <c r="G294" s="273">
        <v>9.619273E8</v>
      </c>
      <c r="H294" s="278" t="s">
        <v>382</v>
      </c>
      <c r="I294" s="273">
        <v>35.639999</v>
      </c>
      <c r="J294" s="273">
        <v>43.560001</v>
      </c>
      <c r="K294" s="273">
        <v>33.419998</v>
      </c>
      <c r="L294" s="273">
        <v>42.470001</v>
      </c>
      <c r="M294" s="273">
        <v>42.308758</v>
      </c>
      <c r="N294" s="273">
        <v>9.56641E7</v>
      </c>
      <c r="O294" s="273"/>
      <c r="P294" s="249">
        <f>((P293+R293)*0.8)*D294/D293</f>
        <v>785881.813</v>
      </c>
      <c r="Q294" s="249">
        <v>0.0</v>
      </c>
      <c r="R294" s="249">
        <f>((P293+R293)*0.2)-($S$8/12)</f>
        <v>194343.45</v>
      </c>
      <c r="S294" s="249">
        <v>0.0</v>
      </c>
      <c r="T294" s="277"/>
      <c r="U294" s="265">
        <f t="shared" si="18"/>
        <v>0.8017359302</v>
      </c>
      <c r="V294" s="249"/>
      <c r="W294" s="249"/>
      <c r="X294" s="249">
        <f t="shared" si="19"/>
        <v>980225.2629</v>
      </c>
      <c r="Y294" s="253">
        <f t="shared" si="20"/>
        <v>0.9802252629</v>
      </c>
      <c r="Z294" s="323">
        <f t="shared" si="21"/>
        <v>980225.2629</v>
      </c>
      <c r="AA294" s="253">
        <f t="shared" si="22"/>
        <v>0.9802252629</v>
      </c>
      <c r="AB294" s="309"/>
      <c r="AC294" s="294"/>
      <c r="AD294" s="294"/>
      <c r="AE294" s="294"/>
      <c r="AF294" s="294"/>
      <c r="AG294" s="294"/>
      <c r="AH294" s="294"/>
      <c r="AI294" s="294"/>
      <c r="AJ294" s="294"/>
      <c r="AK294" s="294"/>
      <c r="AL294" s="294"/>
      <c r="AM294" s="294"/>
      <c r="AN294" s="294"/>
      <c r="AO294" s="294"/>
      <c r="AP294" s="294"/>
      <c r="AQ294" s="294"/>
      <c r="AR294" s="294"/>
      <c r="AS294" s="294"/>
      <c r="AT294" s="294"/>
      <c r="AU294" s="294"/>
    </row>
    <row r="295" ht="19.5" customHeight="1">
      <c r="A295" s="271" t="s">
        <v>383</v>
      </c>
      <c r="B295" s="272">
        <v>294.410004</v>
      </c>
      <c r="C295" s="273">
        <v>313.679993</v>
      </c>
      <c r="D295" s="273">
        <v>290.049988</v>
      </c>
      <c r="E295" s="273">
        <v>293.559998</v>
      </c>
      <c r="F295" s="273">
        <v>291.545685</v>
      </c>
      <c r="G295" s="273">
        <v>1.0944248E9</v>
      </c>
      <c r="H295" s="278" t="s">
        <v>383</v>
      </c>
      <c r="I295" s="273">
        <v>42.400002</v>
      </c>
      <c r="J295" s="273">
        <v>48.009998</v>
      </c>
      <c r="K295" s="273">
        <v>40.75</v>
      </c>
      <c r="L295" s="273">
        <v>41.73</v>
      </c>
      <c r="M295" s="273">
        <v>41.57156</v>
      </c>
      <c r="N295" s="273">
        <v>1.067048E8</v>
      </c>
      <c r="O295" s="273"/>
      <c r="P295" s="249">
        <f t="shared" ref="P295:P305" si="143">P294*D295/D294</f>
        <v>875566.6203</v>
      </c>
      <c r="Q295" s="249">
        <v>0.0</v>
      </c>
      <c r="R295" s="249">
        <f t="shared" ref="R295:R305" si="144">R294-($S$8/12)</f>
        <v>192676.7833</v>
      </c>
      <c r="S295" s="249">
        <v>0.0</v>
      </c>
      <c r="T295" s="277"/>
      <c r="U295" s="265">
        <f t="shared" si="18"/>
        <v>0.8196321338</v>
      </c>
      <c r="V295" s="249"/>
      <c r="W295" s="249"/>
      <c r="X295" s="249">
        <f t="shared" si="19"/>
        <v>1068243.404</v>
      </c>
      <c r="Y295" s="253">
        <f t="shared" si="20"/>
        <v>1.068243404</v>
      </c>
      <c r="Z295" s="323">
        <f t="shared" si="21"/>
        <v>1068243.404</v>
      </c>
      <c r="AA295" s="253">
        <f t="shared" si="22"/>
        <v>1.068243404</v>
      </c>
      <c r="AB295" s="309"/>
      <c r="AC295" s="294"/>
      <c r="AD295" s="294"/>
      <c r="AE295" s="294"/>
      <c r="AF295" s="294"/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  <c r="AU295" s="294"/>
    </row>
    <row r="296" ht="19.5" customHeight="1">
      <c r="A296" s="271" t="s">
        <v>384</v>
      </c>
      <c r="B296" s="272">
        <v>293.26001</v>
      </c>
      <c r="C296" s="273">
        <v>321.170013</v>
      </c>
      <c r="D296" s="273">
        <v>285.190002</v>
      </c>
      <c r="E296" s="273">
        <v>320.929993</v>
      </c>
      <c r="F296" s="273">
        <v>318.727844</v>
      </c>
      <c r="G296" s="273">
        <v>1.5447826E9</v>
      </c>
      <c r="H296" s="278" t="s">
        <v>384</v>
      </c>
      <c r="I296" s="273">
        <v>41.639999</v>
      </c>
      <c r="J296" s="273">
        <v>49.630001</v>
      </c>
      <c r="K296" s="273">
        <v>39.240002</v>
      </c>
      <c r="L296" s="273">
        <v>49.57</v>
      </c>
      <c r="M296" s="273">
        <v>49.381794</v>
      </c>
      <c r="N296" s="273">
        <v>1.41906E8</v>
      </c>
      <c r="O296" s="273"/>
      <c r="P296" s="249">
        <f t="shared" si="143"/>
        <v>860895.9025</v>
      </c>
      <c r="Q296" s="249">
        <v>0.0</v>
      </c>
      <c r="R296" s="249">
        <f t="shared" si="144"/>
        <v>191010.1166</v>
      </c>
      <c r="S296" s="249">
        <v>0.0</v>
      </c>
      <c r="T296" s="277"/>
      <c r="U296" s="265">
        <f t="shared" si="18"/>
        <v>0.8184152261</v>
      </c>
      <c r="V296" s="249"/>
      <c r="W296" s="249"/>
      <c r="X296" s="249">
        <f t="shared" si="19"/>
        <v>1051906.019</v>
      </c>
      <c r="Y296" s="253">
        <f t="shared" si="20"/>
        <v>1.051906019</v>
      </c>
      <c r="Z296" s="323">
        <f t="shared" si="21"/>
        <v>1051906.019</v>
      </c>
      <c r="AA296" s="253">
        <f t="shared" si="22"/>
        <v>1.051906019</v>
      </c>
      <c r="AB296" s="309"/>
      <c r="AC296" s="294"/>
      <c r="AD296" s="294"/>
      <c r="AE296" s="294"/>
      <c r="AF296" s="294"/>
      <c r="AG296" s="294"/>
      <c r="AH296" s="294"/>
      <c r="AI296" s="294"/>
      <c r="AJ296" s="294"/>
      <c r="AK296" s="294"/>
      <c r="AL296" s="294"/>
      <c r="AM296" s="294"/>
      <c r="AN296" s="294"/>
      <c r="AO296" s="294"/>
      <c r="AP296" s="294"/>
      <c r="AQ296" s="294"/>
      <c r="AR296" s="294"/>
      <c r="AS296" s="294"/>
      <c r="AT296" s="294"/>
      <c r="AU296" s="294"/>
    </row>
    <row r="297" ht="19.5" customHeight="1">
      <c r="A297" s="271" t="s">
        <v>385</v>
      </c>
      <c r="B297" s="272">
        <v>318.769989</v>
      </c>
      <c r="C297" s="273">
        <v>322.649994</v>
      </c>
      <c r="D297" s="273">
        <v>309.890015</v>
      </c>
      <c r="E297" s="273">
        <v>322.559998</v>
      </c>
      <c r="F297" s="273">
        <v>320.84256</v>
      </c>
      <c r="G297" s="273">
        <v>9.934946E8</v>
      </c>
      <c r="H297" s="278" t="s">
        <v>385</v>
      </c>
      <c r="I297" s="273">
        <v>48.889999</v>
      </c>
      <c r="J297" s="273">
        <v>49.759998</v>
      </c>
      <c r="K297" s="273">
        <v>45.98</v>
      </c>
      <c r="L297" s="273">
        <v>49.740002</v>
      </c>
      <c r="M297" s="273">
        <v>49.551155</v>
      </c>
      <c r="N297" s="273">
        <v>7.41259E7</v>
      </c>
      <c r="O297" s="273"/>
      <c r="P297" s="249">
        <f t="shared" si="143"/>
        <v>935457.2119</v>
      </c>
      <c r="Q297" s="249">
        <v>0.0</v>
      </c>
      <c r="R297" s="249">
        <f t="shared" si="144"/>
        <v>189343.45</v>
      </c>
      <c r="S297" s="249">
        <v>0.0</v>
      </c>
      <c r="T297" s="277"/>
      <c r="U297" s="265">
        <f t="shared" si="18"/>
        <v>0.8316648839</v>
      </c>
      <c r="V297" s="249"/>
      <c r="W297" s="249"/>
      <c r="X297" s="249">
        <f t="shared" si="19"/>
        <v>1124800.662</v>
      </c>
      <c r="Y297" s="253">
        <f t="shared" si="20"/>
        <v>1.124800662</v>
      </c>
      <c r="Z297" s="323">
        <f t="shared" si="21"/>
        <v>1124800.662</v>
      </c>
      <c r="AA297" s="253">
        <f t="shared" si="22"/>
        <v>1.124800662</v>
      </c>
      <c r="AB297" s="309"/>
      <c r="AC297" s="294"/>
      <c r="AD297" s="294"/>
      <c r="AE297" s="294"/>
      <c r="AF297" s="294"/>
      <c r="AG297" s="294"/>
      <c r="AH297" s="294"/>
      <c r="AI297" s="294"/>
      <c r="AJ297" s="294"/>
      <c r="AK297" s="294"/>
      <c r="AL297" s="294"/>
      <c r="AM297" s="294"/>
      <c r="AN297" s="294"/>
      <c r="AO297" s="294"/>
      <c r="AP297" s="294"/>
      <c r="AQ297" s="294"/>
      <c r="AR297" s="294"/>
      <c r="AS297" s="294"/>
      <c r="AT297" s="294"/>
      <c r="AU297" s="294"/>
    </row>
    <row r="298" ht="19.5" customHeight="1">
      <c r="A298" s="271" t="s">
        <v>386</v>
      </c>
      <c r="B298" s="272">
        <v>322.089996</v>
      </c>
      <c r="C298" s="273">
        <v>353.929993</v>
      </c>
      <c r="D298" s="273">
        <v>315.119995</v>
      </c>
      <c r="E298" s="273">
        <v>347.98999</v>
      </c>
      <c r="F298" s="273">
        <v>346.137146</v>
      </c>
      <c r="G298" s="273">
        <v>1.1490793E9</v>
      </c>
      <c r="H298" s="278" t="s">
        <v>386</v>
      </c>
      <c r="I298" s="273">
        <v>49.599998</v>
      </c>
      <c r="J298" s="273">
        <v>59.389999</v>
      </c>
      <c r="K298" s="273">
        <v>47.41</v>
      </c>
      <c r="L298" s="273">
        <v>57.32</v>
      </c>
      <c r="M298" s="273">
        <v>57.102371</v>
      </c>
      <c r="N298" s="273">
        <v>8.46147E7</v>
      </c>
      <c r="O298" s="273"/>
      <c r="P298" s="249">
        <f t="shared" si="143"/>
        <v>951244.8213</v>
      </c>
      <c r="Q298" s="249">
        <v>0.0</v>
      </c>
      <c r="R298" s="249">
        <f t="shared" si="144"/>
        <v>187676.7833</v>
      </c>
      <c r="S298" s="249">
        <v>0.0</v>
      </c>
      <c r="T298" s="277"/>
      <c r="U298" s="265">
        <f t="shared" si="18"/>
        <v>0.8352153629</v>
      </c>
      <c r="V298" s="249"/>
      <c r="W298" s="249"/>
      <c r="X298" s="249">
        <f t="shared" si="19"/>
        <v>1138921.605</v>
      </c>
      <c r="Y298" s="253">
        <f t="shared" si="20"/>
        <v>1.138921605</v>
      </c>
      <c r="Z298" s="323">
        <f t="shared" si="21"/>
        <v>1138921.605</v>
      </c>
      <c r="AA298" s="253">
        <f t="shared" si="22"/>
        <v>1.138921605</v>
      </c>
      <c r="AB298" s="309"/>
      <c r="AC298" s="294"/>
      <c r="AD298" s="294"/>
      <c r="AE298" s="294"/>
      <c r="AF298" s="294"/>
      <c r="AG298" s="294"/>
      <c r="AH298" s="294"/>
      <c r="AI298" s="294"/>
      <c r="AJ298" s="294"/>
      <c r="AK298" s="294"/>
      <c r="AL298" s="294"/>
      <c r="AM298" s="294"/>
      <c r="AN298" s="294"/>
      <c r="AO298" s="294"/>
      <c r="AP298" s="294"/>
      <c r="AQ298" s="294"/>
      <c r="AR298" s="294"/>
      <c r="AS298" s="294"/>
      <c r="AT298" s="294"/>
      <c r="AU298" s="294"/>
    </row>
    <row r="299" ht="19.5" customHeight="1">
      <c r="A299" s="271" t="s">
        <v>387</v>
      </c>
      <c r="B299" s="272">
        <v>347.730011</v>
      </c>
      <c r="C299" s="273">
        <v>372.850006</v>
      </c>
      <c r="D299" s="273">
        <v>346.660004</v>
      </c>
      <c r="E299" s="273">
        <v>369.420013</v>
      </c>
      <c r="F299" s="273">
        <v>367.453094</v>
      </c>
      <c r="G299" s="273">
        <v>1.1377103E9</v>
      </c>
      <c r="H299" s="278" t="s">
        <v>387</v>
      </c>
      <c r="I299" s="273">
        <v>57.290001</v>
      </c>
      <c r="J299" s="273">
        <v>65.620003</v>
      </c>
      <c r="K299" s="273">
        <v>56.950001</v>
      </c>
      <c r="L299" s="273">
        <v>64.379997</v>
      </c>
      <c r="M299" s="273">
        <v>64.135559</v>
      </c>
      <c r="N299" s="273">
        <v>7.68441E7</v>
      </c>
      <c r="O299" s="273"/>
      <c r="P299" s="249">
        <f t="shared" si="143"/>
        <v>1046453.855</v>
      </c>
      <c r="Q299" s="249">
        <v>0.0</v>
      </c>
      <c r="R299" s="249">
        <f t="shared" si="144"/>
        <v>186010.1166</v>
      </c>
      <c r="S299" s="249">
        <v>0.0</v>
      </c>
      <c r="T299" s="277"/>
      <c r="U299" s="265">
        <f t="shared" si="18"/>
        <v>0.849074601</v>
      </c>
      <c r="V299" s="249"/>
      <c r="W299" s="249"/>
      <c r="X299" s="249">
        <f t="shared" si="19"/>
        <v>1232463.972</v>
      </c>
      <c r="Y299" s="253">
        <f t="shared" si="20"/>
        <v>1.232463972</v>
      </c>
      <c r="Z299" s="323">
        <f t="shared" si="21"/>
        <v>1232463.972</v>
      </c>
      <c r="AA299" s="253">
        <f t="shared" si="22"/>
        <v>1.232463972</v>
      </c>
      <c r="AB299" s="309"/>
      <c r="AC299" s="294"/>
      <c r="AD299" s="294"/>
      <c r="AE299" s="294"/>
      <c r="AF299" s="294"/>
      <c r="AG299" s="294"/>
      <c r="AH299" s="294"/>
      <c r="AI299" s="294"/>
      <c r="AJ299" s="294"/>
      <c r="AK299" s="294"/>
      <c r="AL299" s="294"/>
      <c r="AM299" s="294"/>
      <c r="AN299" s="294"/>
      <c r="AO299" s="294"/>
      <c r="AP299" s="294"/>
      <c r="AQ299" s="294"/>
      <c r="AR299" s="294"/>
      <c r="AS299" s="294"/>
      <c r="AT299" s="294"/>
      <c r="AU299" s="294"/>
    </row>
    <row r="300" ht="19.5" customHeight="1">
      <c r="A300" s="271" t="s">
        <v>388</v>
      </c>
      <c r="B300" s="272">
        <v>370.070007</v>
      </c>
      <c r="C300" s="273">
        <v>387.980011</v>
      </c>
      <c r="D300" s="273">
        <v>363.410004</v>
      </c>
      <c r="E300" s="273">
        <v>383.679993</v>
      </c>
      <c r="F300" s="273">
        <v>382.160675</v>
      </c>
      <c r="G300" s="273">
        <v>9.749974E8</v>
      </c>
      <c r="H300" s="278" t="s">
        <v>388</v>
      </c>
      <c r="I300" s="273">
        <v>64.580002</v>
      </c>
      <c r="J300" s="273">
        <v>70.739998</v>
      </c>
      <c r="K300" s="273">
        <v>62.200001</v>
      </c>
      <c r="L300" s="273">
        <v>69.029999</v>
      </c>
      <c r="M300" s="273">
        <v>68.767914</v>
      </c>
      <c r="N300" s="273">
        <v>8.75018E7</v>
      </c>
      <c r="O300" s="273"/>
      <c r="P300" s="249">
        <f t="shared" si="143"/>
        <v>1097016.66</v>
      </c>
      <c r="Q300" s="249">
        <v>0.0</v>
      </c>
      <c r="R300" s="249">
        <f t="shared" si="144"/>
        <v>184343.45</v>
      </c>
      <c r="S300" s="249">
        <v>0.0</v>
      </c>
      <c r="T300" s="277"/>
      <c r="U300" s="265">
        <f t="shared" si="18"/>
        <v>0.8561345491</v>
      </c>
      <c r="V300" s="249"/>
      <c r="W300" s="249"/>
      <c r="X300" s="249">
        <f t="shared" si="19"/>
        <v>1281360.11</v>
      </c>
      <c r="Y300" s="253">
        <f t="shared" si="20"/>
        <v>1.28136011</v>
      </c>
      <c r="Z300" s="323">
        <f t="shared" si="21"/>
        <v>1281360.11</v>
      </c>
      <c r="AA300" s="253">
        <f t="shared" si="22"/>
        <v>1.28136011</v>
      </c>
      <c r="AB300" s="309"/>
      <c r="AC300" s="294"/>
      <c r="AD300" s="294"/>
      <c r="AE300" s="294"/>
      <c r="AF300" s="294"/>
      <c r="AG300" s="294"/>
      <c r="AH300" s="294"/>
      <c r="AI300" s="294"/>
      <c r="AJ300" s="294"/>
      <c r="AK300" s="294"/>
      <c r="AL300" s="294"/>
      <c r="AM300" s="294"/>
      <c r="AN300" s="294"/>
      <c r="AO300" s="294"/>
      <c r="AP300" s="294"/>
      <c r="AQ300" s="294"/>
      <c r="AR300" s="294"/>
      <c r="AS300" s="294"/>
      <c r="AT300" s="294"/>
      <c r="AU300" s="294"/>
    </row>
    <row r="301" ht="19.5" customHeight="1">
      <c r="A301" s="271" t="s">
        <v>389</v>
      </c>
      <c r="B301" s="272">
        <v>382.309998</v>
      </c>
      <c r="C301" s="273">
        <v>383.559998</v>
      </c>
      <c r="D301" s="273">
        <v>354.709991</v>
      </c>
      <c r="E301" s="273">
        <v>377.98999</v>
      </c>
      <c r="F301" s="273">
        <v>376.493195</v>
      </c>
      <c r="G301" s="273">
        <v>1.2022204E9</v>
      </c>
      <c r="H301" s="278" t="s">
        <v>389</v>
      </c>
      <c r="I301" s="273">
        <v>68.470001</v>
      </c>
      <c r="J301" s="273">
        <v>68.900002</v>
      </c>
      <c r="K301" s="273">
        <v>58.639999</v>
      </c>
      <c r="L301" s="273">
        <v>66.279999</v>
      </c>
      <c r="M301" s="273">
        <v>66.028351</v>
      </c>
      <c r="N301" s="273">
        <v>9.8946E7</v>
      </c>
      <c r="O301" s="273"/>
      <c r="P301" s="249">
        <f t="shared" si="143"/>
        <v>1070754.149</v>
      </c>
      <c r="Q301" s="249">
        <v>0.0</v>
      </c>
      <c r="R301" s="249">
        <f t="shared" si="144"/>
        <v>182676.7833</v>
      </c>
      <c r="S301" s="249">
        <v>0.0</v>
      </c>
      <c r="T301" s="277"/>
      <c r="U301" s="265">
        <f t="shared" si="18"/>
        <v>0.8542585964</v>
      </c>
      <c r="V301" s="249"/>
      <c r="W301" s="249"/>
      <c r="X301" s="249">
        <f t="shared" si="19"/>
        <v>1253430.932</v>
      </c>
      <c r="Y301" s="253">
        <f t="shared" si="20"/>
        <v>1.253430932</v>
      </c>
      <c r="Z301" s="323">
        <f t="shared" si="21"/>
        <v>1253430.932</v>
      </c>
      <c r="AA301" s="253">
        <f t="shared" si="22"/>
        <v>1.253430932</v>
      </c>
      <c r="AB301" s="309"/>
      <c r="AC301" s="294"/>
      <c r="AD301" s="294"/>
      <c r="AE301" s="294"/>
      <c r="AF301" s="294"/>
      <c r="AG301" s="294"/>
      <c r="AH301" s="294"/>
      <c r="AI301" s="294"/>
      <c r="AJ301" s="294"/>
      <c r="AK301" s="294"/>
      <c r="AL301" s="294"/>
      <c r="AM301" s="294"/>
      <c r="AN301" s="294"/>
      <c r="AO301" s="294"/>
      <c r="AP301" s="294"/>
      <c r="AQ301" s="294"/>
      <c r="AR301" s="294"/>
      <c r="AS301" s="294"/>
      <c r="AT301" s="294"/>
      <c r="AU301" s="294"/>
    </row>
    <row r="302" ht="19.5" customHeight="1">
      <c r="A302" s="271" t="s">
        <v>390</v>
      </c>
      <c r="B302" s="272">
        <v>380.399994</v>
      </c>
      <c r="C302" s="273">
        <v>380.829987</v>
      </c>
      <c r="D302" s="273">
        <v>351.359985</v>
      </c>
      <c r="E302" s="273">
        <v>358.269989</v>
      </c>
      <c r="F302" s="273">
        <v>356.851288</v>
      </c>
      <c r="G302" s="273">
        <v>9.597146E8</v>
      </c>
      <c r="H302" s="278" t="s">
        <v>390</v>
      </c>
      <c r="I302" s="273">
        <v>67.169998</v>
      </c>
      <c r="J302" s="273">
        <v>67.290001</v>
      </c>
      <c r="K302" s="273">
        <v>57.099998</v>
      </c>
      <c r="L302" s="273">
        <v>59.349998</v>
      </c>
      <c r="M302" s="273">
        <v>59.124664</v>
      </c>
      <c r="N302" s="273">
        <v>7.61258E7</v>
      </c>
      <c r="O302" s="273"/>
      <c r="P302" s="249">
        <f t="shared" si="143"/>
        <v>1060641.57</v>
      </c>
      <c r="Q302" s="249">
        <v>0.0</v>
      </c>
      <c r="R302" s="249">
        <f t="shared" si="144"/>
        <v>181010.1166</v>
      </c>
      <c r="S302" s="249">
        <v>0.0</v>
      </c>
      <c r="T302" s="277"/>
      <c r="U302" s="265">
        <f t="shared" si="18"/>
        <v>0.8542182815</v>
      </c>
      <c r="V302" s="249"/>
      <c r="W302" s="249"/>
      <c r="X302" s="249">
        <f t="shared" si="19"/>
        <v>1241651.686</v>
      </c>
      <c r="Y302" s="253">
        <f t="shared" si="20"/>
        <v>1.241651686</v>
      </c>
      <c r="Z302" s="323">
        <f t="shared" si="21"/>
        <v>1241651.686</v>
      </c>
      <c r="AA302" s="253">
        <f t="shared" si="22"/>
        <v>1.241651686</v>
      </c>
      <c r="AB302" s="309"/>
      <c r="AC302" s="294"/>
      <c r="AD302" s="294"/>
      <c r="AE302" s="294"/>
      <c r="AF302" s="294"/>
      <c r="AG302" s="294"/>
      <c r="AH302" s="294"/>
      <c r="AI302" s="294"/>
      <c r="AJ302" s="294"/>
      <c r="AK302" s="294"/>
      <c r="AL302" s="294"/>
      <c r="AM302" s="294"/>
      <c r="AN302" s="294"/>
      <c r="AO302" s="294"/>
      <c r="AP302" s="294"/>
      <c r="AQ302" s="294"/>
      <c r="AR302" s="294"/>
      <c r="AS302" s="294"/>
      <c r="AT302" s="294"/>
      <c r="AU302" s="294"/>
    </row>
    <row r="303" ht="19.5" customHeight="1">
      <c r="A303" s="271" t="s">
        <v>391</v>
      </c>
      <c r="B303" s="272">
        <v>358.540009</v>
      </c>
      <c r="C303" s="273">
        <v>373.73999</v>
      </c>
      <c r="D303" s="273">
        <v>342.350006</v>
      </c>
      <c r="E303" s="273">
        <v>350.869995</v>
      </c>
      <c r="F303" s="273">
        <v>349.986481</v>
      </c>
      <c r="G303" s="273">
        <v>1.2384244E9</v>
      </c>
      <c r="H303" s="278" t="s">
        <v>391</v>
      </c>
      <c r="I303" s="273">
        <v>59.389999</v>
      </c>
      <c r="J303" s="273">
        <v>64.260002</v>
      </c>
      <c r="K303" s="273">
        <v>53.720001</v>
      </c>
      <c r="L303" s="273">
        <v>56.419998</v>
      </c>
      <c r="M303" s="273">
        <v>56.362152</v>
      </c>
      <c r="N303" s="273">
        <v>1.272724E8</v>
      </c>
      <c r="O303" s="273"/>
      <c r="P303" s="249">
        <f t="shared" si="143"/>
        <v>1033443.372</v>
      </c>
      <c r="Q303" s="249">
        <v>0.0</v>
      </c>
      <c r="R303" s="249">
        <f t="shared" si="144"/>
        <v>179343.45</v>
      </c>
      <c r="S303" s="249">
        <v>0.0</v>
      </c>
      <c r="T303" s="277"/>
      <c r="U303" s="265">
        <f t="shared" si="18"/>
        <v>0.8521228573</v>
      </c>
      <c r="V303" s="249"/>
      <c r="W303" s="249"/>
      <c r="X303" s="249">
        <f t="shared" si="19"/>
        <v>1212786.822</v>
      </c>
      <c r="Y303" s="253">
        <f t="shared" si="20"/>
        <v>1.212786822</v>
      </c>
      <c r="Z303" s="323">
        <f t="shared" si="21"/>
        <v>1212786.822</v>
      </c>
      <c r="AA303" s="253">
        <f t="shared" si="22"/>
        <v>1.212786822</v>
      </c>
      <c r="AB303" s="309"/>
      <c r="AC303" s="294"/>
      <c r="AD303" s="294"/>
      <c r="AE303" s="294"/>
      <c r="AF303" s="294"/>
      <c r="AG303" s="294"/>
      <c r="AH303" s="294"/>
      <c r="AI303" s="294"/>
      <c r="AJ303" s="294"/>
      <c r="AK303" s="294"/>
      <c r="AL303" s="294"/>
      <c r="AM303" s="294"/>
      <c r="AN303" s="294"/>
      <c r="AO303" s="294"/>
      <c r="AP303" s="294"/>
      <c r="AQ303" s="294"/>
      <c r="AR303" s="294"/>
      <c r="AS303" s="294"/>
      <c r="AT303" s="294"/>
      <c r="AU303" s="294"/>
    </row>
    <row r="304" ht="19.5" customHeight="1">
      <c r="A304" s="271" t="s">
        <v>392</v>
      </c>
      <c r="B304" s="272">
        <v>351.720001</v>
      </c>
      <c r="C304" s="273">
        <v>394.140015</v>
      </c>
      <c r="D304" s="273">
        <v>351.619995</v>
      </c>
      <c r="E304" s="273">
        <v>388.829987</v>
      </c>
      <c r="F304" s="273">
        <v>387.850891</v>
      </c>
      <c r="G304" s="273">
        <v>9.713191E8</v>
      </c>
      <c r="H304" s="278" t="s">
        <v>392</v>
      </c>
      <c r="I304" s="273">
        <v>56.66</v>
      </c>
      <c r="J304" s="273">
        <v>70.629997</v>
      </c>
      <c r="K304" s="273">
        <v>56.639999</v>
      </c>
      <c r="L304" s="273">
        <v>68.709999</v>
      </c>
      <c r="M304" s="273">
        <v>68.639557</v>
      </c>
      <c r="N304" s="273">
        <v>9.37581E7</v>
      </c>
      <c r="O304" s="273"/>
      <c r="P304" s="249">
        <f t="shared" si="143"/>
        <v>1061426.455</v>
      </c>
      <c r="Q304" s="249">
        <v>0.0</v>
      </c>
      <c r="R304" s="249">
        <f t="shared" si="144"/>
        <v>177676.7833</v>
      </c>
      <c r="S304" s="249">
        <v>0.0</v>
      </c>
      <c r="T304" s="277"/>
      <c r="U304" s="265">
        <f t="shared" si="18"/>
        <v>0.8566085716</v>
      </c>
      <c r="V304" s="249"/>
      <c r="W304" s="249"/>
      <c r="X304" s="249">
        <f t="shared" si="19"/>
        <v>1239103.239</v>
      </c>
      <c r="Y304" s="253">
        <f t="shared" si="20"/>
        <v>1.239103239</v>
      </c>
      <c r="Z304" s="323">
        <f t="shared" si="21"/>
        <v>1239103.239</v>
      </c>
      <c r="AA304" s="253">
        <f t="shared" si="22"/>
        <v>1.239103239</v>
      </c>
      <c r="AB304" s="309"/>
      <c r="AC304" s="294"/>
      <c r="AD304" s="294"/>
      <c r="AE304" s="294"/>
      <c r="AF304" s="294"/>
      <c r="AG304" s="294"/>
      <c r="AH304" s="294"/>
      <c r="AI304" s="294"/>
      <c r="AJ304" s="294"/>
      <c r="AK304" s="294"/>
      <c r="AL304" s="294"/>
      <c r="AM304" s="294"/>
      <c r="AN304" s="294"/>
      <c r="AO304" s="294"/>
      <c r="AP304" s="294"/>
      <c r="AQ304" s="294"/>
      <c r="AR304" s="294"/>
      <c r="AS304" s="294"/>
      <c r="AT304" s="294"/>
      <c r="AU304" s="294"/>
    </row>
    <row r="305" ht="19.5" customHeight="1">
      <c r="A305" s="271" t="s">
        <v>393</v>
      </c>
      <c r="B305" s="326">
        <v>387.75</v>
      </c>
      <c r="C305" s="327">
        <v>412.920013</v>
      </c>
      <c r="D305" s="327">
        <v>382.660004</v>
      </c>
      <c r="E305" s="327">
        <v>409.519989</v>
      </c>
      <c r="F305" s="327">
        <v>408.48877</v>
      </c>
      <c r="G305" s="327">
        <v>8.672359E8</v>
      </c>
      <c r="H305" s="329" t="s">
        <v>393</v>
      </c>
      <c r="I305" s="327">
        <v>68.300003</v>
      </c>
      <c r="J305" s="327">
        <v>77.290001</v>
      </c>
      <c r="K305" s="327">
        <v>66.489998</v>
      </c>
      <c r="L305" s="327">
        <v>76.0</v>
      </c>
      <c r="M305" s="327">
        <v>75.922081</v>
      </c>
      <c r="N305" s="327">
        <v>6.67206E7</v>
      </c>
      <c r="O305" s="327"/>
      <c r="P305" s="249">
        <f t="shared" si="143"/>
        <v>1155126.152</v>
      </c>
      <c r="Q305" s="249">
        <v>0.0</v>
      </c>
      <c r="R305" s="249">
        <f t="shared" si="144"/>
        <v>176010.1166</v>
      </c>
      <c r="S305" s="249">
        <v>0.0</v>
      </c>
      <c r="T305" s="328">
        <f>(P305-P293)/P293</f>
        <v>0.5747375709</v>
      </c>
      <c r="U305" s="265">
        <f t="shared" si="18"/>
        <v>0.8677745316</v>
      </c>
      <c r="V305" s="249"/>
      <c r="W305" s="249"/>
      <c r="X305" s="249">
        <f t="shared" si="19"/>
        <v>1331136.268</v>
      </c>
      <c r="Y305" s="253">
        <f t="shared" si="20"/>
        <v>1.331136268</v>
      </c>
      <c r="Z305" s="323">
        <f t="shared" si="21"/>
        <v>1331136.268</v>
      </c>
      <c r="AA305" s="253">
        <f t="shared" si="22"/>
        <v>1.331136268</v>
      </c>
      <c r="AB305" s="309"/>
      <c r="AC305" s="294"/>
      <c r="AD305" s="294"/>
      <c r="AE305" s="294"/>
      <c r="AF305" s="294"/>
      <c r="AG305" s="294"/>
      <c r="AH305" s="294"/>
      <c r="AI305" s="294"/>
      <c r="AJ305" s="294"/>
      <c r="AK305" s="294"/>
      <c r="AL305" s="294"/>
      <c r="AM305" s="294"/>
      <c r="AN305" s="294"/>
      <c r="AO305" s="294"/>
      <c r="AP305" s="294"/>
      <c r="AQ305" s="294"/>
      <c r="AR305" s="294"/>
      <c r="AS305" s="294"/>
      <c r="AT305" s="294"/>
      <c r="AU305" s="294"/>
    </row>
    <row r="306" ht="19.5" customHeight="1">
      <c r="A306" s="271" t="s">
        <v>394</v>
      </c>
      <c r="B306" s="272">
        <v>405.839996</v>
      </c>
      <c r="C306" s="273">
        <v>411.25</v>
      </c>
      <c r="D306" s="273">
        <v>395.339996</v>
      </c>
      <c r="E306" s="273">
        <v>409.559998</v>
      </c>
      <c r="F306" s="273">
        <v>409.559998</v>
      </c>
      <c r="G306" s="273">
        <v>3.990175E8</v>
      </c>
      <c r="H306" s="278" t="s">
        <v>394</v>
      </c>
      <c r="I306" s="273">
        <v>74.639999</v>
      </c>
      <c r="J306" s="273">
        <v>76.389999</v>
      </c>
      <c r="K306" s="273">
        <v>70.739998</v>
      </c>
      <c r="L306" s="273">
        <v>75.779999</v>
      </c>
      <c r="M306" s="273">
        <v>75.779999</v>
      </c>
      <c r="N306" s="273">
        <v>3.32369E7</v>
      </c>
      <c r="O306" s="273"/>
      <c r="P306" s="249">
        <f>((P305+R305)*0.8)*D306/D305</f>
        <v>1100196.313</v>
      </c>
      <c r="Q306" s="249">
        <v>0.0</v>
      </c>
      <c r="R306" s="249">
        <f>((P305+R305)*0.2)-($S$8/12)</f>
        <v>264560.587</v>
      </c>
      <c r="S306" s="249">
        <v>0.0</v>
      </c>
      <c r="T306" s="277"/>
      <c r="U306" s="265">
        <f t="shared" si="18"/>
        <v>0.8061481961</v>
      </c>
      <c r="V306" s="249"/>
      <c r="W306" s="249"/>
      <c r="X306" s="249">
        <f t="shared" si="19"/>
        <v>1364756.9</v>
      </c>
      <c r="Y306" s="253">
        <f t="shared" si="20"/>
        <v>1.3647569</v>
      </c>
      <c r="Z306" s="323">
        <f t="shared" si="21"/>
        <v>1364756.9</v>
      </c>
      <c r="AA306" s="253">
        <f t="shared" si="22"/>
        <v>1.3647569</v>
      </c>
      <c r="AB306" s="309"/>
      <c r="AC306" s="294"/>
      <c r="AD306" s="294"/>
      <c r="AE306" s="294"/>
      <c r="AF306" s="294"/>
      <c r="AG306" s="294"/>
      <c r="AH306" s="294"/>
      <c r="AI306" s="294"/>
      <c r="AJ306" s="294"/>
      <c r="AK306" s="294"/>
      <c r="AL306" s="294"/>
      <c r="AM306" s="294"/>
      <c r="AN306" s="294"/>
      <c r="AO306" s="294"/>
      <c r="AP306" s="294"/>
      <c r="AQ306" s="294"/>
      <c r="AR306" s="294"/>
      <c r="AS306" s="294"/>
      <c r="AT306" s="294"/>
      <c r="AU306" s="294"/>
    </row>
    <row r="307" ht="19.5" customHeight="1">
      <c r="A307" s="271" t="s">
        <v>395</v>
      </c>
      <c r="B307" s="272">
        <v>410.399994</v>
      </c>
      <c r="C307" s="273">
        <v>411.25</v>
      </c>
      <c r="D307" s="273">
        <v>408.149994</v>
      </c>
      <c r="E307" s="273">
        <v>409.559998</v>
      </c>
      <c r="F307" s="273">
        <v>409.559998</v>
      </c>
      <c r="G307" s="273">
        <v>3.5848964E7</v>
      </c>
      <c r="H307" s="278" t="s">
        <v>395</v>
      </c>
      <c r="I307" s="273">
        <v>76.089996</v>
      </c>
      <c r="J307" s="273">
        <v>76.389</v>
      </c>
      <c r="K307" s="273">
        <v>75.254997</v>
      </c>
      <c r="L307" s="273">
        <v>75.779999</v>
      </c>
      <c r="M307" s="273">
        <v>75.779999</v>
      </c>
      <c r="N307" s="273">
        <v>3132173.0</v>
      </c>
      <c r="O307" s="273"/>
      <c r="P307" s="249">
        <f>P306*D307/D306</f>
        <v>1135845.407</v>
      </c>
      <c r="Q307" s="249">
        <v>0.0</v>
      </c>
      <c r="R307" s="249">
        <f>R306-($S$8/12)</f>
        <v>262893.9203</v>
      </c>
      <c r="S307" s="249">
        <v>0.0</v>
      </c>
      <c r="T307" s="277"/>
      <c r="U307" s="265">
        <f t="shared" si="18"/>
        <v>0.8120493825</v>
      </c>
      <c r="V307" s="249"/>
      <c r="W307" s="249"/>
      <c r="X307" s="249">
        <f t="shared" si="19"/>
        <v>1398739.327</v>
      </c>
      <c r="Y307" s="253">
        <f t="shared" si="20"/>
        <v>1.398739327</v>
      </c>
      <c r="Z307" s="323">
        <f t="shared" si="21"/>
        <v>1398739.327</v>
      </c>
      <c r="AA307" s="253">
        <f t="shared" si="22"/>
        <v>1.398739327</v>
      </c>
      <c r="AB307" s="309"/>
      <c r="AC307" s="294"/>
      <c r="AD307" s="294"/>
      <c r="AE307" s="294"/>
      <c r="AF307" s="294"/>
      <c r="AG307" s="294"/>
      <c r="AH307" s="294"/>
      <c r="AI307" s="294"/>
      <c r="AJ307" s="294"/>
      <c r="AK307" s="294"/>
      <c r="AL307" s="294"/>
      <c r="AM307" s="294"/>
      <c r="AN307" s="294"/>
      <c r="AO307" s="294"/>
      <c r="AP307" s="294"/>
      <c r="AQ307" s="294"/>
      <c r="AR307" s="294"/>
      <c r="AS307" s="294"/>
      <c r="AT307" s="294"/>
      <c r="AU307" s="294"/>
    </row>
    <row r="308" ht="19.5" customHeight="1">
      <c r="A308" s="286"/>
      <c r="B308" s="287"/>
      <c r="C308" s="287"/>
      <c r="D308" s="287"/>
      <c r="E308" s="287"/>
      <c r="F308" s="287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8"/>
      <c r="W308" s="288"/>
      <c r="X308" s="288"/>
      <c r="Y308" s="287"/>
      <c r="Z308" s="287"/>
      <c r="AA308" s="287"/>
      <c r="AB308" s="294"/>
      <c r="AC308" s="294"/>
      <c r="AD308" s="294"/>
      <c r="AE308" s="294"/>
      <c r="AF308" s="294"/>
      <c r="AG308" s="294"/>
      <c r="AH308" s="294"/>
      <c r="AI308" s="294"/>
      <c r="AJ308" s="294"/>
      <c r="AK308" s="294"/>
      <c r="AL308" s="294"/>
      <c r="AM308" s="294"/>
      <c r="AN308" s="294"/>
      <c r="AO308" s="294"/>
      <c r="AP308" s="294"/>
      <c r="AQ308" s="294"/>
      <c r="AR308" s="294"/>
      <c r="AS308" s="294"/>
      <c r="AT308" s="294"/>
      <c r="AU308" s="294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5"/>
      <c r="W309" s="295"/>
      <c r="X309" s="295"/>
      <c r="Y309" s="294"/>
      <c r="Z309" s="294"/>
      <c r="AA309" s="294"/>
      <c r="AB309" s="294"/>
      <c r="AC309" s="294"/>
      <c r="AD309" s="294"/>
      <c r="AE309" s="294"/>
      <c r="AF309" s="294"/>
      <c r="AG309" s="294"/>
      <c r="AH309" s="294"/>
      <c r="AI309" s="294"/>
      <c r="AJ309" s="294"/>
      <c r="AK309" s="294"/>
      <c r="AL309" s="294"/>
      <c r="AM309" s="294"/>
      <c r="AN309" s="294"/>
      <c r="AO309" s="294"/>
      <c r="AP309" s="294"/>
      <c r="AQ309" s="294"/>
      <c r="AR309" s="294"/>
      <c r="AS309" s="294"/>
      <c r="AT309" s="294"/>
      <c r="AU309" s="294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5"/>
      <c r="W310" s="295"/>
      <c r="X310" s="295"/>
      <c r="Y310" s="294"/>
      <c r="Z310" s="294"/>
      <c r="AA310" s="294"/>
      <c r="AB310" s="294"/>
      <c r="AC310" s="294"/>
      <c r="AD310" s="294"/>
      <c r="AE310" s="294"/>
      <c r="AF310" s="294"/>
      <c r="AG310" s="294"/>
      <c r="AH310" s="294"/>
      <c r="AI310" s="294"/>
      <c r="AJ310" s="294"/>
      <c r="AK310" s="294"/>
      <c r="AL310" s="294"/>
      <c r="AM310" s="294"/>
      <c r="AN310" s="294"/>
      <c r="AO310" s="294"/>
      <c r="AP310" s="294"/>
      <c r="AQ310" s="294"/>
      <c r="AR310" s="294"/>
      <c r="AS310" s="294"/>
      <c r="AT310" s="294"/>
      <c r="AU310" s="294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5"/>
      <c r="W311" s="295"/>
      <c r="X311" s="295"/>
      <c r="Y311" s="294"/>
      <c r="Z311" s="294"/>
      <c r="AA311" s="294"/>
      <c r="AB311" s="294"/>
      <c r="AC311" s="294"/>
      <c r="AD311" s="294"/>
      <c r="AE311" s="294"/>
      <c r="AF311" s="294"/>
      <c r="AG311" s="294"/>
      <c r="AH311" s="294"/>
      <c r="AI311" s="294"/>
      <c r="AJ311" s="294"/>
      <c r="AK311" s="294"/>
      <c r="AL311" s="294"/>
      <c r="AM311" s="294"/>
      <c r="AN311" s="294"/>
      <c r="AO311" s="294"/>
      <c r="AP311" s="294"/>
      <c r="AQ311" s="294"/>
      <c r="AR311" s="294"/>
      <c r="AS311" s="294"/>
      <c r="AT311" s="294"/>
      <c r="AU311" s="294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5"/>
      <c r="W312" s="295"/>
      <c r="X312" s="295"/>
      <c r="Y312" s="294"/>
      <c r="Z312" s="294"/>
      <c r="AA312" s="294"/>
      <c r="AB312" s="294"/>
      <c r="AC312" s="294"/>
      <c r="AD312" s="294"/>
      <c r="AE312" s="294"/>
      <c r="AF312" s="294"/>
      <c r="AG312" s="294"/>
      <c r="AH312" s="294"/>
      <c r="AI312" s="294"/>
      <c r="AJ312" s="294"/>
      <c r="AK312" s="294"/>
      <c r="AL312" s="294"/>
      <c r="AM312" s="294"/>
      <c r="AN312" s="294"/>
      <c r="AO312" s="294"/>
      <c r="AP312" s="294"/>
      <c r="AQ312" s="294"/>
      <c r="AR312" s="294"/>
      <c r="AS312" s="294"/>
      <c r="AT312" s="294"/>
      <c r="AU312" s="294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5"/>
      <c r="W313" s="295"/>
      <c r="X313" s="295"/>
      <c r="Y313" s="294"/>
      <c r="Z313" s="294"/>
      <c r="AA313" s="294"/>
      <c r="AB313" s="294"/>
      <c r="AC313" s="294"/>
      <c r="AD313" s="294"/>
      <c r="AE313" s="294"/>
      <c r="AF313" s="294"/>
      <c r="AG313" s="294"/>
      <c r="AH313" s="294"/>
      <c r="AI313" s="294"/>
      <c r="AJ313" s="294"/>
      <c r="AK313" s="294"/>
      <c r="AL313" s="294"/>
      <c r="AM313" s="294"/>
      <c r="AN313" s="294"/>
      <c r="AO313" s="294"/>
      <c r="AP313" s="294"/>
      <c r="AQ313" s="294"/>
      <c r="AR313" s="294"/>
      <c r="AS313" s="294"/>
      <c r="AT313" s="294"/>
      <c r="AU313" s="294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5"/>
      <c r="W314" s="295"/>
      <c r="X314" s="295"/>
      <c r="Y314" s="294"/>
      <c r="Z314" s="294"/>
      <c r="AA314" s="294"/>
      <c r="AB314" s="294"/>
      <c r="AC314" s="294"/>
      <c r="AD314" s="294"/>
      <c r="AE314" s="294"/>
      <c r="AF314" s="294"/>
      <c r="AG314" s="294"/>
      <c r="AH314" s="294"/>
      <c r="AI314" s="294"/>
      <c r="AJ314" s="294"/>
      <c r="AK314" s="294"/>
      <c r="AL314" s="294"/>
      <c r="AM314" s="294"/>
      <c r="AN314" s="294"/>
      <c r="AO314" s="294"/>
      <c r="AP314" s="294"/>
      <c r="AQ314" s="294"/>
      <c r="AR314" s="294"/>
      <c r="AS314" s="294"/>
      <c r="AT314" s="294"/>
      <c r="AU314" s="294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5"/>
      <c r="W315" s="295"/>
      <c r="X315" s="295"/>
      <c r="Y315" s="294"/>
      <c r="Z315" s="294"/>
      <c r="AA315" s="294"/>
      <c r="AB315" s="294"/>
      <c r="AC315" s="294"/>
      <c r="AD315" s="294"/>
      <c r="AE315" s="294"/>
      <c r="AF315" s="294"/>
      <c r="AG315" s="294"/>
      <c r="AH315" s="294"/>
      <c r="AI315" s="294"/>
      <c r="AJ315" s="294"/>
      <c r="AK315" s="294"/>
      <c r="AL315" s="294"/>
      <c r="AM315" s="294"/>
      <c r="AN315" s="294"/>
      <c r="AO315" s="294"/>
      <c r="AP315" s="294"/>
      <c r="AQ315" s="294"/>
      <c r="AR315" s="294"/>
      <c r="AS315" s="294"/>
      <c r="AT315" s="294"/>
      <c r="AU315" s="294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5"/>
      <c r="W316" s="295"/>
      <c r="X316" s="295"/>
      <c r="Y316" s="294"/>
      <c r="Z316" s="294"/>
      <c r="AA316" s="294"/>
      <c r="AB316" s="294"/>
      <c r="AC316" s="294"/>
      <c r="AD316" s="294"/>
      <c r="AE316" s="294"/>
      <c r="AF316" s="294"/>
      <c r="AG316" s="294"/>
      <c r="AH316" s="294"/>
      <c r="AI316" s="294"/>
      <c r="AJ316" s="294"/>
      <c r="AK316" s="294"/>
      <c r="AL316" s="294"/>
      <c r="AM316" s="294"/>
      <c r="AN316" s="294"/>
      <c r="AO316" s="294"/>
      <c r="AP316" s="294"/>
      <c r="AQ316" s="294"/>
      <c r="AR316" s="294"/>
      <c r="AS316" s="294"/>
      <c r="AT316" s="294"/>
      <c r="AU316" s="294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5"/>
      <c r="W317" s="295"/>
      <c r="X317" s="295"/>
      <c r="Y317" s="294"/>
      <c r="Z317" s="294"/>
      <c r="AA317" s="294"/>
      <c r="AB317" s="294"/>
      <c r="AC317" s="294"/>
      <c r="AD317" s="294"/>
      <c r="AE317" s="294"/>
      <c r="AF317" s="294"/>
      <c r="AG317" s="294"/>
      <c r="AH317" s="294"/>
      <c r="AI317" s="294"/>
      <c r="AJ317" s="294"/>
      <c r="AK317" s="294"/>
      <c r="AL317" s="294"/>
      <c r="AM317" s="294"/>
      <c r="AN317" s="294"/>
      <c r="AO317" s="294"/>
      <c r="AP317" s="294"/>
      <c r="AQ317" s="294"/>
      <c r="AR317" s="294"/>
      <c r="AS317" s="294"/>
      <c r="AT317" s="294"/>
      <c r="AU317" s="294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5"/>
      <c r="W318" s="295"/>
      <c r="X318" s="295"/>
      <c r="Y318" s="294"/>
      <c r="Z318" s="294"/>
      <c r="AA318" s="294"/>
      <c r="AB318" s="294"/>
      <c r="AC318" s="294"/>
      <c r="AD318" s="294"/>
      <c r="AE318" s="294"/>
      <c r="AF318" s="294"/>
      <c r="AG318" s="294"/>
      <c r="AH318" s="294"/>
      <c r="AI318" s="294"/>
      <c r="AJ318" s="294"/>
      <c r="AK318" s="294"/>
      <c r="AL318" s="294"/>
      <c r="AM318" s="294"/>
      <c r="AN318" s="294"/>
      <c r="AO318" s="294"/>
      <c r="AP318" s="294"/>
      <c r="AQ318" s="294"/>
      <c r="AR318" s="294"/>
      <c r="AS318" s="294"/>
      <c r="AT318" s="294"/>
      <c r="AU318" s="294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5"/>
      <c r="W319" s="295"/>
      <c r="X319" s="295"/>
      <c r="Y319" s="294"/>
      <c r="Z319" s="294"/>
      <c r="AA319" s="294"/>
      <c r="AB319" s="294"/>
      <c r="AC319" s="294"/>
      <c r="AD319" s="294"/>
      <c r="AE319" s="294"/>
      <c r="AF319" s="294"/>
      <c r="AG319" s="294"/>
      <c r="AH319" s="294"/>
      <c r="AI319" s="294"/>
      <c r="AJ319" s="294"/>
      <c r="AK319" s="294"/>
      <c r="AL319" s="294"/>
      <c r="AM319" s="294"/>
      <c r="AN319" s="294"/>
      <c r="AO319" s="294"/>
      <c r="AP319" s="294"/>
      <c r="AQ319" s="294"/>
      <c r="AR319" s="294"/>
      <c r="AS319" s="294"/>
      <c r="AT319" s="294"/>
      <c r="AU319" s="294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5"/>
      <c r="W320" s="295"/>
      <c r="X320" s="295"/>
      <c r="Y320" s="294"/>
      <c r="Z320" s="294"/>
      <c r="AA320" s="294"/>
      <c r="AB320" s="294"/>
      <c r="AC320" s="294"/>
      <c r="AD320" s="294"/>
      <c r="AE320" s="294"/>
      <c r="AF320" s="294"/>
      <c r="AG320" s="294"/>
      <c r="AH320" s="294"/>
      <c r="AI320" s="294"/>
      <c r="AJ320" s="294"/>
      <c r="AK320" s="294"/>
      <c r="AL320" s="294"/>
      <c r="AM320" s="294"/>
      <c r="AN320" s="294"/>
      <c r="AO320" s="294"/>
      <c r="AP320" s="294"/>
      <c r="AQ320" s="294"/>
      <c r="AR320" s="294"/>
      <c r="AS320" s="294"/>
      <c r="AT320" s="294"/>
      <c r="AU320" s="294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5"/>
      <c r="W321" s="295"/>
      <c r="X321" s="295"/>
      <c r="Y321" s="294"/>
      <c r="Z321" s="294"/>
      <c r="AA321" s="294"/>
      <c r="AB321" s="294"/>
      <c r="AC321" s="294"/>
      <c r="AD321" s="294"/>
      <c r="AE321" s="294"/>
      <c r="AF321" s="294"/>
      <c r="AG321" s="294"/>
      <c r="AH321" s="294"/>
      <c r="AI321" s="294"/>
      <c r="AJ321" s="294"/>
      <c r="AK321" s="294"/>
      <c r="AL321" s="294"/>
      <c r="AM321" s="294"/>
      <c r="AN321" s="294"/>
      <c r="AO321" s="294"/>
      <c r="AP321" s="294"/>
      <c r="AQ321" s="294"/>
      <c r="AR321" s="294"/>
      <c r="AS321" s="294"/>
      <c r="AT321" s="294"/>
      <c r="AU321" s="294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5"/>
      <c r="W322" s="295"/>
      <c r="X322" s="295"/>
      <c r="Y322" s="294"/>
      <c r="Z322" s="294"/>
      <c r="AA322" s="294"/>
      <c r="AB322" s="294"/>
      <c r="AC322" s="294"/>
      <c r="AD322" s="294"/>
      <c r="AE322" s="294"/>
      <c r="AF322" s="294"/>
      <c r="AG322" s="294"/>
      <c r="AH322" s="294"/>
      <c r="AI322" s="294"/>
      <c r="AJ322" s="294"/>
      <c r="AK322" s="294"/>
      <c r="AL322" s="294"/>
      <c r="AM322" s="294"/>
      <c r="AN322" s="294"/>
      <c r="AO322" s="294"/>
      <c r="AP322" s="294"/>
      <c r="AQ322" s="294"/>
      <c r="AR322" s="294"/>
      <c r="AS322" s="294"/>
      <c r="AT322" s="294"/>
      <c r="AU322" s="294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5"/>
      <c r="W323" s="295"/>
      <c r="X323" s="295"/>
      <c r="Y323" s="294"/>
      <c r="Z323" s="294"/>
      <c r="AA323" s="294"/>
      <c r="AB323" s="294"/>
      <c r="AC323" s="294"/>
      <c r="AD323" s="294"/>
      <c r="AE323" s="294"/>
      <c r="AF323" s="294"/>
      <c r="AG323" s="294"/>
      <c r="AH323" s="294"/>
      <c r="AI323" s="294"/>
      <c r="AJ323" s="294"/>
      <c r="AK323" s="294"/>
      <c r="AL323" s="294"/>
      <c r="AM323" s="294"/>
      <c r="AN323" s="294"/>
      <c r="AO323" s="294"/>
      <c r="AP323" s="294"/>
      <c r="AQ323" s="294"/>
      <c r="AR323" s="294"/>
      <c r="AS323" s="294"/>
      <c r="AT323" s="294"/>
      <c r="AU323" s="294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5"/>
      <c r="W324" s="295"/>
      <c r="X324" s="295"/>
      <c r="Y324" s="294"/>
      <c r="Z324" s="294"/>
      <c r="AA324" s="294"/>
      <c r="AB324" s="294"/>
      <c r="AC324" s="294"/>
      <c r="AD324" s="294"/>
      <c r="AE324" s="294"/>
      <c r="AF324" s="294"/>
      <c r="AG324" s="294"/>
      <c r="AH324" s="294"/>
      <c r="AI324" s="294"/>
      <c r="AJ324" s="294"/>
      <c r="AK324" s="294"/>
      <c r="AL324" s="294"/>
      <c r="AM324" s="294"/>
      <c r="AN324" s="294"/>
      <c r="AO324" s="294"/>
      <c r="AP324" s="294"/>
      <c r="AQ324" s="294"/>
      <c r="AR324" s="294"/>
      <c r="AS324" s="294"/>
      <c r="AT324" s="294"/>
      <c r="AU324" s="294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5"/>
      <c r="W325" s="295"/>
      <c r="X325" s="295"/>
      <c r="Y325" s="294"/>
      <c r="Z325" s="294"/>
      <c r="AA325" s="294"/>
      <c r="AB325" s="294"/>
      <c r="AC325" s="294"/>
      <c r="AD325" s="294"/>
      <c r="AE325" s="294"/>
      <c r="AF325" s="294"/>
      <c r="AG325" s="294"/>
      <c r="AH325" s="294"/>
      <c r="AI325" s="294"/>
      <c r="AJ325" s="294"/>
      <c r="AK325" s="294"/>
      <c r="AL325" s="294"/>
      <c r="AM325" s="294"/>
      <c r="AN325" s="294"/>
      <c r="AO325" s="294"/>
      <c r="AP325" s="294"/>
      <c r="AQ325" s="294"/>
      <c r="AR325" s="294"/>
      <c r="AS325" s="294"/>
      <c r="AT325" s="294"/>
      <c r="AU325" s="294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5"/>
      <c r="W326" s="295"/>
      <c r="X326" s="295"/>
      <c r="Y326" s="294"/>
      <c r="Z326" s="294"/>
      <c r="AA326" s="294"/>
      <c r="AB326" s="294"/>
      <c r="AC326" s="294"/>
      <c r="AD326" s="294"/>
      <c r="AE326" s="294"/>
      <c r="AF326" s="294"/>
      <c r="AG326" s="294"/>
      <c r="AH326" s="294"/>
      <c r="AI326" s="294"/>
      <c r="AJ326" s="294"/>
      <c r="AK326" s="294"/>
      <c r="AL326" s="294"/>
      <c r="AM326" s="294"/>
      <c r="AN326" s="294"/>
      <c r="AO326" s="294"/>
      <c r="AP326" s="294"/>
      <c r="AQ326" s="294"/>
      <c r="AR326" s="294"/>
      <c r="AS326" s="294"/>
      <c r="AT326" s="294"/>
      <c r="AU326" s="294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5"/>
      <c r="W327" s="295"/>
      <c r="X327" s="295"/>
      <c r="Y327" s="294"/>
      <c r="Z327" s="294"/>
      <c r="AA327" s="294"/>
      <c r="AB327" s="294"/>
      <c r="AC327" s="294"/>
      <c r="AD327" s="294"/>
      <c r="AE327" s="294"/>
      <c r="AF327" s="294"/>
      <c r="AG327" s="294"/>
      <c r="AH327" s="294"/>
      <c r="AI327" s="294"/>
      <c r="AJ327" s="294"/>
      <c r="AK327" s="294"/>
      <c r="AL327" s="294"/>
      <c r="AM327" s="294"/>
      <c r="AN327" s="294"/>
      <c r="AO327" s="294"/>
      <c r="AP327" s="294"/>
      <c r="AQ327" s="294"/>
      <c r="AR327" s="294"/>
      <c r="AS327" s="294"/>
      <c r="AT327" s="294"/>
      <c r="AU327" s="294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5"/>
      <c r="W328" s="295"/>
      <c r="X328" s="295"/>
      <c r="Y328" s="294"/>
      <c r="Z328" s="294"/>
      <c r="AA328" s="294"/>
      <c r="AB328" s="294"/>
      <c r="AC328" s="294"/>
      <c r="AD328" s="294"/>
      <c r="AE328" s="294"/>
      <c r="AF328" s="294"/>
      <c r="AG328" s="294"/>
      <c r="AH328" s="294"/>
      <c r="AI328" s="294"/>
      <c r="AJ328" s="294"/>
      <c r="AK328" s="294"/>
      <c r="AL328" s="294"/>
      <c r="AM328" s="294"/>
      <c r="AN328" s="294"/>
      <c r="AO328" s="294"/>
      <c r="AP328" s="294"/>
      <c r="AQ328" s="294"/>
      <c r="AR328" s="294"/>
      <c r="AS328" s="294"/>
      <c r="AT328" s="294"/>
      <c r="AU328" s="294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5"/>
      <c r="W329" s="295"/>
      <c r="X329" s="295"/>
      <c r="Y329" s="294"/>
      <c r="Z329" s="294"/>
      <c r="AA329" s="294"/>
      <c r="AB329" s="294"/>
      <c r="AC329" s="294"/>
      <c r="AD329" s="294"/>
      <c r="AE329" s="294"/>
      <c r="AF329" s="294"/>
      <c r="AG329" s="294"/>
      <c r="AH329" s="294"/>
      <c r="AI329" s="294"/>
      <c r="AJ329" s="294"/>
      <c r="AK329" s="294"/>
      <c r="AL329" s="294"/>
      <c r="AM329" s="294"/>
      <c r="AN329" s="294"/>
      <c r="AO329" s="294"/>
      <c r="AP329" s="294"/>
      <c r="AQ329" s="294"/>
      <c r="AR329" s="294"/>
      <c r="AS329" s="294"/>
      <c r="AT329" s="294"/>
      <c r="AU329" s="294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5"/>
      <c r="W330" s="295"/>
      <c r="X330" s="295"/>
      <c r="Y330" s="294"/>
      <c r="Z330" s="294"/>
      <c r="AA330" s="294"/>
      <c r="AB330" s="294"/>
      <c r="AC330" s="294"/>
      <c r="AD330" s="294"/>
      <c r="AE330" s="294"/>
      <c r="AF330" s="294"/>
      <c r="AG330" s="294"/>
      <c r="AH330" s="294"/>
      <c r="AI330" s="294"/>
      <c r="AJ330" s="294"/>
      <c r="AK330" s="294"/>
      <c r="AL330" s="294"/>
      <c r="AM330" s="294"/>
      <c r="AN330" s="294"/>
      <c r="AO330" s="294"/>
      <c r="AP330" s="294"/>
      <c r="AQ330" s="294"/>
      <c r="AR330" s="294"/>
      <c r="AS330" s="294"/>
      <c r="AT330" s="294"/>
      <c r="AU330" s="294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5"/>
      <c r="W331" s="295"/>
      <c r="X331" s="295"/>
      <c r="Y331" s="294"/>
      <c r="Z331" s="294"/>
      <c r="AA331" s="294"/>
      <c r="AB331" s="294"/>
      <c r="AC331" s="294"/>
      <c r="AD331" s="294"/>
      <c r="AE331" s="294"/>
      <c r="AF331" s="294"/>
      <c r="AG331" s="294"/>
      <c r="AH331" s="294"/>
      <c r="AI331" s="294"/>
      <c r="AJ331" s="294"/>
      <c r="AK331" s="294"/>
      <c r="AL331" s="294"/>
      <c r="AM331" s="294"/>
      <c r="AN331" s="294"/>
      <c r="AO331" s="294"/>
      <c r="AP331" s="294"/>
      <c r="AQ331" s="294"/>
      <c r="AR331" s="294"/>
      <c r="AS331" s="294"/>
      <c r="AT331" s="294"/>
      <c r="AU331" s="294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5"/>
      <c r="W332" s="295"/>
      <c r="X332" s="295"/>
      <c r="Y332" s="294"/>
      <c r="Z332" s="294"/>
      <c r="AA332" s="294"/>
      <c r="AB332" s="294"/>
      <c r="AC332" s="294"/>
      <c r="AD332" s="294"/>
      <c r="AE332" s="294"/>
      <c r="AF332" s="294"/>
      <c r="AG332" s="294"/>
      <c r="AH332" s="294"/>
      <c r="AI332" s="294"/>
      <c r="AJ332" s="294"/>
      <c r="AK332" s="294"/>
      <c r="AL332" s="294"/>
      <c r="AM332" s="294"/>
      <c r="AN332" s="294"/>
      <c r="AO332" s="294"/>
      <c r="AP332" s="294"/>
      <c r="AQ332" s="294"/>
      <c r="AR332" s="294"/>
      <c r="AS332" s="294"/>
      <c r="AT332" s="294"/>
      <c r="AU332" s="294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5"/>
      <c r="W333" s="295"/>
      <c r="X333" s="295"/>
      <c r="Y333" s="294"/>
      <c r="Z333" s="294"/>
      <c r="AA333" s="294"/>
      <c r="AB333" s="294"/>
      <c r="AC333" s="294"/>
      <c r="AD333" s="294"/>
      <c r="AE333" s="294"/>
      <c r="AF333" s="294"/>
      <c r="AG333" s="294"/>
      <c r="AH333" s="294"/>
      <c r="AI333" s="294"/>
      <c r="AJ333" s="294"/>
      <c r="AK333" s="294"/>
      <c r="AL333" s="294"/>
      <c r="AM333" s="294"/>
      <c r="AN333" s="294"/>
      <c r="AO333" s="294"/>
      <c r="AP333" s="294"/>
      <c r="AQ333" s="294"/>
      <c r="AR333" s="294"/>
      <c r="AS333" s="294"/>
      <c r="AT333" s="294"/>
      <c r="AU333" s="294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5"/>
      <c r="W334" s="295"/>
      <c r="X334" s="295"/>
      <c r="Y334" s="294"/>
      <c r="Z334" s="294"/>
      <c r="AA334" s="294"/>
      <c r="AB334" s="294"/>
      <c r="AC334" s="294"/>
      <c r="AD334" s="294"/>
      <c r="AE334" s="294"/>
      <c r="AF334" s="294"/>
      <c r="AG334" s="294"/>
      <c r="AH334" s="294"/>
      <c r="AI334" s="294"/>
      <c r="AJ334" s="294"/>
      <c r="AK334" s="294"/>
      <c r="AL334" s="294"/>
      <c r="AM334" s="294"/>
      <c r="AN334" s="294"/>
      <c r="AO334" s="294"/>
      <c r="AP334" s="294"/>
      <c r="AQ334" s="294"/>
      <c r="AR334" s="294"/>
      <c r="AS334" s="294"/>
      <c r="AT334" s="294"/>
      <c r="AU334" s="294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5"/>
      <c r="W335" s="295"/>
      <c r="X335" s="295"/>
      <c r="Y335" s="294"/>
      <c r="Z335" s="294"/>
      <c r="AA335" s="294"/>
      <c r="AB335" s="294"/>
      <c r="AC335" s="294"/>
      <c r="AD335" s="294"/>
      <c r="AE335" s="294"/>
      <c r="AF335" s="294"/>
      <c r="AG335" s="294"/>
      <c r="AH335" s="294"/>
      <c r="AI335" s="294"/>
      <c r="AJ335" s="294"/>
      <c r="AK335" s="294"/>
      <c r="AL335" s="294"/>
      <c r="AM335" s="294"/>
      <c r="AN335" s="294"/>
      <c r="AO335" s="294"/>
      <c r="AP335" s="294"/>
      <c r="AQ335" s="294"/>
      <c r="AR335" s="294"/>
      <c r="AS335" s="294"/>
      <c r="AT335" s="294"/>
      <c r="AU335" s="294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5"/>
      <c r="W336" s="295"/>
      <c r="X336" s="295"/>
      <c r="Y336" s="294"/>
      <c r="Z336" s="294"/>
      <c r="AA336" s="294"/>
      <c r="AB336" s="294"/>
      <c r="AC336" s="294"/>
      <c r="AD336" s="294"/>
      <c r="AE336" s="294"/>
      <c r="AF336" s="294"/>
      <c r="AG336" s="294"/>
      <c r="AH336" s="294"/>
      <c r="AI336" s="294"/>
      <c r="AJ336" s="294"/>
      <c r="AK336" s="294"/>
      <c r="AL336" s="294"/>
      <c r="AM336" s="294"/>
      <c r="AN336" s="294"/>
      <c r="AO336" s="294"/>
      <c r="AP336" s="294"/>
      <c r="AQ336" s="294"/>
      <c r="AR336" s="294"/>
      <c r="AS336" s="294"/>
      <c r="AT336" s="294"/>
      <c r="AU336" s="294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5"/>
      <c r="W337" s="295"/>
      <c r="X337" s="295"/>
      <c r="Y337" s="294"/>
      <c r="Z337" s="294"/>
      <c r="AA337" s="294"/>
      <c r="AB337" s="294"/>
      <c r="AC337" s="294"/>
      <c r="AD337" s="294"/>
      <c r="AE337" s="294"/>
      <c r="AF337" s="294"/>
      <c r="AG337" s="294"/>
      <c r="AH337" s="294"/>
      <c r="AI337" s="294"/>
      <c r="AJ337" s="294"/>
      <c r="AK337" s="294"/>
      <c r="AL337" s="294"/>
      <c r="AM337" s="294"/>
      <c r="AN337" s="294"/>
      <c r="AO337" s="294"/>
      <c r="AP337" s="294"/>
      <c r="AQ337" s="294"/>
      <c r="AR337" s="294"/>
      <c r="AS337" s="294"/>
      <c r="AT337" s="294"/>
      <c r="AU337" s="294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5"/>
      <c r="W338" s="295"/>
      <c r="X338" s="295"/>
      <c r="Y338" s="294"/>
      <c r="Z338" s="294"/>
      <c r="AA338" s="294"/>
      <c r="AB338" s="294"/>
      <c r="AC338" s="294"/>
      <c r="AD338" s="294"/>
      <c r="AE338" s="294"/>
      <c r="AF338" s="294"/>
      <c r="AG338" s="294"/>
      <c r="AH338" s="294"/>
      <c r="AI338" s="294"/>
      <c r="AJ338" s="294"/>
      <c r="AK338" s="294"/>
      <c r="AL338" s="294"/>
      <c r="AM338" s="294"/>
      <c r="AN338" s="294"/>
      <c r="AO338" s="294"/>
      <c r="AP338" s="294"/>
      <c r="AQ338" s="294"/>
      <c r="AR338" s="294"/>
      <c r="AS338" s="294"/>
      <c r="AT338" s="294"/>
      <c r="AU338" s="294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5"/>
      <c r="W339" s="295"/>
      <c r="X339" s="295"/>
      <c r="Y339" s="294"/>
      <c r="Z339" s="294"/>
      <c r="AA339" s="294"/>
      <c r="AB339" s="294"/>
      <c r="AC339" s="294"/>
      <c r="AD339" s="294"/>
      <c r="AE339" s="294"/>
      <c r="AF339" s="294"/>
      <c r="AG339" s="294"/>
      <c r="AH339" s="294"/>
      <c r="AI339" s="294"/>
      <c r="AJ339" s="294"/>
      <c r="AK339" s="294"/>
      <c r="AL339" s="294"/>
      <c r="AM339" s="294"/>
      <c r="AN339" s="294"/>
      <c r="AO339" s="294"/>
      <c r="AP339" s="294"/>
      <c r="AQ339" s="294"/>
      <c r="AR339" s="294"/>
      <c r="AS339" s="294"/>
      <c r="AT339" s="294"/>
      <c r="AU339" s="294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5"/>
      <c r="W340" s="295"/>
      <c r="X340" s="295"/>
      <c r="Y340" s="294"/>
      <c r="Z340" s="294"/>
      <c r="AA340" s="294"/>
      <c r="AB340" s="294"/>
      <c r="AC340" s="294"/>
      <c r="AD340" s="294"/>
      <c r="AE340" s="294"/>
      <c r="AF340" s="294"/>
      <c r="AG340" s="294"/>
      <c r="AH340" s="294"/>
      <c r="AI340" s="294"/>
      <c r="AJ340" s="294"/>
      <c r="AK340" s="294"/>
      <c r="AL340" s="294"/>
      <c r="AM340" s="294"/>
      <c r="AN340" s="294"/>
      <c r="AO340" s="294"/>
      <c r="AP340" s="294"/>
      <c r="AQ340" s="294"/>
      <c r="AR340" s="294"/>
      <c r="AS340" s="294"/>
      <c r="AT340" s="294"/>
      <c r="AU340" s="294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5"/>
      <c r="W341" s="295"/>
      <c r="X341" s="295"/>
      <c r="Y341" s="294"/>
      <c r="Z341" s="294"/>
      <c r="AA341" s="294"/>
      <c r="AB341" s="294"/>
      <c r="AC341" s="294"/>
      <c r="AD341" s="294"/>
      <c r="AE341" s="294"/>
      <c r="AF341" s="294"/>
      <c r="AG341" s="294"/>
      <c r="AH341" s="294"/>
      <c r="AI341" s="294"/>
      <c r="AJ341" s="294"/>
      <c r="AK341" s="294"/>
      <c r="AL341" s="294"/>
      <c r="AM341" s="294"/>
      <c r="AN341" s="294"/>
      <c r="AO341" s="294"/>
      <c r="AP341" s="294"/>
      <c r="AQ341" s="294"/>
      <c r="AR341" s="294"/>
      <c r="AS341" s="294"/>
      <c r="AT341" s="294"/>
      <c r="AU341" s="294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5"/>
      <c r="W342" s="295"/>
      <c r="X342" s="295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4"/>
      <c r="AS342" s="294"/>
      <c r="AT342" s="294"/>
      <c r="AU342" s="294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5"/>
      <c r="W343" s="295"/>
      <c r="X343" s="295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4"/>
      <c r="AS343" s="294"/>
      <c r="AT343" s="294"/>
      <c r="AU343" s="294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5"/>
      <c r="W344" s="295"/>
      <c r="X344" s="295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4"/>
      <c r="AS344" s="294"/>
      <c r="AT344" s="294"/>
      <c r="AU344" s="294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5"/>
      <c r="W345" s="295"/>
      <c r="X345" s="295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4"/>
      <c r="AS345" s="294"/>
      <c r="AT345" s="294"/>
      <c r="AU345" s="294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5"/>
      <c r="W346" s="295"/>
      <c r="X346" s="295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4"/>
      <c r="AS346" s="294"/>
      <c r="AT346" s="294"/>
      <c r="AU346" s="294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5"/>
      <c r="W347" s="295"/>
      <c r="X347" s="295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4"/>
      <c r="AS347" s="294"/>
      <c r="AT347" s="294"/>
      <c r="AU347" s="294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5"/>
      <c r="W348" s="295"/>
      <c r="X348" s="295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4"/>
      <c r="AS348" s="294"/>
      <c r="AT348" s="294"/>
      <c r="AU348" s="294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5"/>
      <c r="W349" s="295"/>
      <c r="X349" s="295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4"/>
      <c r="AS349" s="294"/>
      <c r="AT349" s="294"/>
      <c r="AU349" s="294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5"/>
      <c r="W350" s="295"/>
      <c r="X350" s="295"/>
      <c r="Y350" s="294"/>
      <c r="Z350" s="294"/>
      <c r="AA350" s="294"/>
      <c r="AB350" s="294"/>
      <c r="AC350" s="294"/>
      <c r="AD350" s="294"/>
      <c r="AE350" s="294"/>
      <c r="AF350" s="294"/>
      <c r="AG350" s="294"/>
      <c r="AH350" s="294"/>
      <c r="AI350" s="294"/>
      <c r="AJ350" s="294"/>
      <c r="AK350" s="294"/>
      <c r="AL350" s="294"/>
      <c r="AM350" s="294"/>
      <c r="AN350" s="294"/>
      <c r="AO350" s="294"/>
      <c r="AP350" s="294"/>
      <c r="AQ350" s="294"/>
      <c r="AR350" s="294"/>
      <c r="AS350" s="294"/>
      <c r="AT350" s="294"/>
      <c r="AU350" s="294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5"/>
      <c r="W351" s="295"/>
      <c r="X351" s="295"/>
      <c r="Y351" s="294"/>
      <c r="Z351" s="294"/>
      <c r="AA351" s="294"/>
      <c r="AB351" s="294"/>
      <c r="AC351" s="294"/>
      <c r="AD351" s="294"/>
      <c r="AE351" s="294"/>
      <c r="AF351" s="294"/>
      <c r="AG351" s="294"/>
      <c r="AH351" s="294"/>
      <c r="AI351" s="294"/>
      <c r="AJ351" s="294"/>
      <c r="AK351" s="294"/>
      <c r="AL351" s="294"/>
      <c r="AM351" s="294"/>
      <c r="AN351" s="294"/>
      <c r="AO351" s="294"/>
      <c r="AP351" s="294"/>
      <c r="AQ351" s="294"/>
      <c r="AR351" s="294"/>
      <c r="AS351" s="294"/>
      <c r="AT351" s="294"/>
      <c r="AU351" s="294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5"/>
      <c r="W352" s="295"/>
      <c r="X352" s="295"/>
      <c r="Y352" s="294"/>
      <c r="Z352" s="294"/>
      <c r="AA352" s="294"/>
      <c r="AB352" s="294"/>
      <c r="AC352" s="294"/>
      <c r="AD352" s="294"/>
      <c r="AE352" s="294"/>
      <c r="AF352" s="294"/>
      <c r="AG352" s="294"/>
      <c r="AH352" s="294"/>
      <c r="AI352" s="294"/>
      <c r="AJ352" s="294"/>
      <c r="AK352" s="294"/>
      <c r="AL352" s="294"/>
      <c r="AM352" s="294"/>
      <c r="AN352" s="294"/>
      <c r="AO352" s="294"/>
      <c r="AP352" s="294"/>
      <c r="AQ352" s="294"/>
      <c r="AR352" s="294"/>
      <c r="AS352" s="294"/>
      <c r="AT352" s="294"/>
      <c r="AU352" s="294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5"/>
      <c r="W353" s="295"/>
      <c r="X353" s="295"/>
      <c r="Y353" s="294"/>
      <c r="Z353" s="294"/>
      <c r="AA353" s="294"/>
      <c r="AB353" s="294"/>
      <c r="AC353" s="294"/>
      <c r="AD353" s="294"/>
      <c r="AE353" s="294"/>
      <c r="AF353" s="294"/>
      <c r="AG353" s="294"/>
      <c r="AH353" s="294"/>
      <c r="AI353" s="294"/>
      <c r="AJ353" s="294"/>
      <c r="AK353" s="294"/>
      <c r="AL353" s="294"/>
      <c r="AM353" s="294"/>
      <c r="AN353" s="294"/>
      <c r="AO353" s="294"/>
      <c r="AP353" s="294"/>
      <c r="AQ353" s="294"/>
      <c r="AR353" s="294"/>
      <c r="AS353" s="294"/>
      <c r="AT353" s="294"/>
      <c r="AU353" s="294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5"/>
      <c r="W354" s="295"/>
      <c r="X354" s="295"/>
      <c r="Y354" s="294"/>
      <c r="Z354" s="294"/>
      <c r="AA354" s="294"/>
      <c r="AB354" s="294"/>
      <c r="AC354" s="294"/>
      <c r="AD354" s="294"/>
      <c r="AE354" s="294"/>
      <c r="AF354" s="294"/>
      <c r="AG354" s="294"/>
      <c r="AH354" s="294"/>
      <c r="AI354" s="294"/>
      <c r="AJ354" s="294"/>
      <c r="AK354" s="294"/>
      <c r="AL354" s="294"/>
      <c r="AM354" s="294"/>
      <c r="AN354" s="294"/>
      <c r="AO354" s="294"/>
      <c r="AP354" s="294"/>
      <c r="AQ354" s="294"/>
      <c r="AR354" s="294"/>
      <c r="AS354" s="294"/>
      <c r="AT354" s="294"/>
      <c r="AU354" s="294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5"/>
      <c r="W355" s="295"/>
      <c r="X355" s="295"/>
      <c r="Y355" s="294"/>
      <c r="Z355" s="294"/>
      <c r="AA355" s="294"/>
      <c r="AB355" s="294"/>
      <c r="AC355" s="294"/>
      <c r="AD355" s="294"/>
      <c r="AE355" s="294"/>
      <c r="AF355" s="294"/>
      <c r="AG355" s="294"/>
      <c r="AH355" s="294"/>
      <c r="AI355" s="294"/>
      <c r="AJ355" s="294"/>
      <c r="AK355" s="294"/>
      <c r="AL355" s="294"/>
      <c r="AM355" s="294"/>
      <c r="AN355" s="294"/>
      <c r="AO355" s="294"/>
      <c r="AP355" s="294"/>
      <c r="AQ355" s="294"/>
      <c r="AR355" s="294"/>
      <c r="AS355" s="294"/>
      <c r="AT355" s="294"/>
      <c r="AU355" s="294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5"/>
      <c r="W356" s="295"/>
      <c r="X356" s="295"/>
      <c r="Y356" s="294"/>
      <c r="Z356" s="294"/>
      <c r="AA356" s="294"/>
      <c r="AB356" s="294"/>
      <c r="AC356" s="294"/>
      <c r="AD356" s="294"/>
      <c r="AE356" s="294"/>
      <c r="AF356" s="294"/>
      <c r="AG356" s="294"/>
      <c r="AH356" s="294"/>
      <c r="AI356" s="294"/>
      <c r="AJ356" s="294"/>
      <c r="AK356" s="294"/>
      <c r="AL356" s="294"/>
      <c r="AM356" s="294"/>
      <c r="AN356" s="294"/>
      <c r="AO356" s="294"/>
      <c r="AP356" s="294"/>
      <c r="AQ356" s="294"/>
      <c r="AR356" s="294"/>
      <c r="AS356" s="294"/>
      <c r="AT356" s="294"/>
      <c r="AU356" s="294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5"/>
      <c r="W357" s="295"/>
      <c r="X357" s="295"/>
      <c r="Y357" s="294"/>
      <c r="Z357" s="294"/>
      <c r="AA357" s="294"/>
      <c r="AB357" s="294"/>
      <c r="AC357" s="294"/>
      <c r="AD357" s="294"/>
      <c r="AE357" s="294"/>
      <c r="AF357" s="294"/>
      <c r="AG357" s="294"/>
      <c r="AH357" s="294"/>
      <c r="AI357" s="294"/>
      <c r="AJ357" s="294"/>
      <c r="AK357" s="294"/>
      <c r="AL357" s="294"/>
      <c r="AM357" s="294"/>
      <c r="AN357" s="294"/>
      <c r="AO357" s="294"/>
      <c r="AP357" s="294"/>
      <c r="AQ357" s="294"/>
      <c r="AR357" s="294"/>
      <c r="AS357" s="294"/>
      <c r="AT357" s="294"/>
      <c r="AU357" s="294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5"/>
      <c r="W358" s="295"/>
      <c r="X358" s="295"/>
      <c r="Y358" s="294"/>
      <c r="Z358" s="294"/>
      <c r="AA358" s="294"/>
      <c r="AB358" s="294"/>
      <c r="AC358" s="294"/>
      <c r="AD358" s="294"/>
      <c r="AE358" s="294"/>
      <c r="AF358" s="294"/>
      <c r="AG358" s="294"/>
      <c r="AH358" s="294"/>
      <c r="AI358" s="294"/>
      <c r="AJ358" s="294"/>
      <c r="AK358" s="294"/>
      <c r="AL358" s="294"/>
      <c r="AM358" s="294"/>
      <c r="AN358" s="294"/>
      <c r="AO358" s="294"/>
      <c r="AP358" s="294"/>
      <c r="AQ358" s="294"/>
      <c r="AR358" s="294"/>
      <c r="AS358" s="294"/>
      <c r="AT358" s="294"/>
      <c r="AU358" s="294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5"/>
      <c r="W359" s="295"/>
      <c r="X359" s="295"/>
      <c r="Y359" s="294"/>
      <c r="Z359" s="294"/>
      <c r="AA359" s="294"/>
      <c r="AB359" s="294"/>
      <c r="AC359" s="294"/>
      <c r="AD359" s="294"/>
      <c r="AE359" s="294"/>
      <c r="AF359" s="294"/>
      <c r="AG359" s="294"/>
      <c r="AH359" s="294"/>
      <c r="AI359" s="294"/>
      <c r="AJ359" s="294"/>
      <c r="AK359" s="294"/>
      <c r="AL359" s="294"/>
      <c r="AM359" s="294"/>
      <c r="AN359" s="294"/>
      <c r="AO359" s="294"/>
      <c r="AP359" s="294"/>
      <c r="AQ359" s="294"/>
      <c r="AR359" s="294"/>
      <c r="AS359" s="294"/>
      <c r="AT359" s="294"/>
      <c r="AU359" s="294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5"/>
      <c r="W360" s="295"/>
      <c r="X360" s="295"/>
      <c r="Y360" s="294"/>
      <c r="Z360" s="294"/>
      <c r="AA360" s="294"/>
      <c r="AB360" s="294"/>
      <c r="AC360" s="294"/>
      <c r="AD360" s="294"/>
      <c r="AE360" s="294"/>
      <c r="AF360" s="294"/>
      <c r="AG360" s="294"/>
      <c r="AH360" s="294"/>
      <c r="AI360" s="294"/>
      <c r="AJ360" s="294"/>
      <c r="AK360" s="294"/>
      <c r="AL360" s="294"/>
      <c r="AM360" s="294"/>
      <c r="AN360" s="294"/>
      <c r="AO360" s="294"/>
      <c r="AP360" s="294"/>
      <c r="AQ360" s="294"/>
      <c r="AR360" s="294"/>
      <c r="AS360" s="294"/>
      <c r="AT360" s="294"/>
      <c r="AU360" s="294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5"/>
      <c r="W361" s="295"/>
      <c r="X361" s="295"/>
      <c r="Y361" s="294"/>
      <c r="Z361" s="294"/>
      <c r="AA361" s="294"/>
      <c r="AB361" s="294"/>
      <c r="AC361" s="294"/>
      <c r="AD361" s="294"/>
      <c r="AE361" s="294"/>
      <c r="AF361" s="294"/>
      <c r="AG361" s="294"/>
      <c r="AH361" s="294"/>
      <c r="AI361" s="294"/>
      <c r="AJ361" s="294"/>
      <c r="AK361" s="294"/>
      <c r="AL361" s="294"/>
      <c r="AM361" s="294"/>
      <c r="AN361" s="294"/>
      <c r="AO361" s="294"/>
      <c r="AP361" s="294"/>
      <c r="AQ361" s="294"/>
      <c r="AR361" s="294"/>
      <c r="AS361" s="294"/>
      <c r="AT361" s="294"/>
      <c r="AU361" s="294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5"/>
      <c r="W362" s="295"/>
      <c r="X362" s="295"/>
      <c r="Y362" s="294"/>
      <c r="Z362" s="294"/>
      <c r="AA362" s="294"/>
      <c r="AB362" s="294"/>
      <c r="AC362" s="294"/>
      <c r="AD362" s="294"/>
      <c r="AE362" s="294"/>
      <c r="AF362" s="294"/>
      <c r="AG362" s="294"/>
      <c r="AH362" s="294"/>
      <c r="AI362" s="294"/>
      <c r="AJ362" s="294"/>
      <c r="AK362" s="294"/>
      <c r="AL362" s="294"/>
      <c r="AM362" s="294"/>
      <c r="AN362" s="294"/>
      <c r="AO362" s="294"/>
      <c r="AP362" s="294"/>
      <c r="AQ362" s="294"/>
      <c r="AR362" s="294"/>
      <c r="AS362" s="294"/>
      <c r="AT362" s="294"/>
      <c r="AU362" s="294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5"/>
      <c r="W363" s="295"/>
      <c r="X363" s="295"/>
      <c r="Y363" s="294"/>
      <c r="Z363" s="294"/>
      <c r="AA363" s="294"/>
      <c r="AB363" s="294"/>
      <c r="AC363" s="294"/>
      <c r="AD363" s="294"/>
      <c r="AE363" s="294"/>
      <c r="AF363" s="294"/>
      <c r="AG363" s="294"/>
      <c r="AH363" s="294"/>
      <c r="AI363" s="294"/>
      <c r="AJ363" s="294"/>
      <c r="AK363" s="294"/>
      <c r="AL363" s="294"/>
      <c r="AM363" s="294"/>
      <c r="AN363" s="294"/>
      <c r="AO363" s="294"/>
      <c r="AP363" s="294"/>
      <c r="AQ363" s="294"/>
      <c r="AR363" s="294"/>
      <c r="AS363" s="294"/>
      <c r="AT363" s="294"/>
      <c r="AU363" s="294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5"/>
      <c r="W364" s="295"/>
      <c r="X364" s="295"/>
      <c r="Y364" s="294"/>
      <c r="Z364" s="294"/>
      <c r="AA364" s="294"/>
      <c r="AB364" s="294"/>
      <c r="AC364" s="294"/>
      <c r="AD364" s="294"/>
      <c r="AE364" s="294"/>
      <c r="AF364" s="294"/>
      <c r="AG364" s="294"/>
      <c r="AH364" s="294"/>
      <c r="AI364" s="294"/>
      <c r="AJ364" s="294"/>
      <c r="AK364" s="294"/>
      <c r="AL364" s="294"/>
      <c r="AM364" s="294"/>
      <c r="AN364" s="294"/>
      <c r="AO364" s="294"/>
      <c r="AP364" s="294"/>
      <c r="AQ364" s="294"/>
      <c r="AR364" s="294"/>
      <c r="AS364" s="294"/>
      <c r="AT364" s="294"/>
      <c r="AU364" s="294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5"/>
      <c r="W365" s="295"/>
      <c r="X365" s="295"/>
      <c r="Y365" s="294"/>
      <c r="Z365" s="294"/>
      <c r="AA365" s="294"/>
      <c r="AB365" s="294"/>
      <c r="AC365" s="294"/>
      <c r="AD365" s="294"/>
      <c r="AE365" s="294"/>
      <c r="AF365" s="294"/>
      <c r="AG365" s="294"/>
      <c r="AH365" s="294"/>
      <c r="AI365" s="294"/>
      <c r="AJ365" s="294"/>
      <c r="AK365" s="294"/>
      <c r="AL365" s="294"/>
      <c r="AM365" s="294"/>
      <c r="AN365" s="294"/>
      <c r="AO365" s="294"/>
      <c r="AP365" s="294"/>
      <c r="AQ365" s="294"/>
      <c r="AR365" s="294"/>
      <c r="AS365" s="294"/>
      <c r="AT365" s="294"/>
      <c r="AU365" s="294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5"/>
      <c r="W366" s="295"/>
      <c r="X366" s="295"/>
      <c r="Y366" s="294"/>
      <c r="Z366" s="294"/>
      <c r="AA366" s="294"/>
      <c r="AB366" s="294"/>
      <c r="AC366" s="294"/>
      <c r="AD366" s="294"/>
      <c r="AE366" s="294"/>
      <c r="AF366" s="294"/>
      <c r="AG366" s="294"/>
      <c r="AH366" s="294"/>
      <c r="AI366" s="294"/>
      <c r="AJ366" s="294"/>
      <c r="AK366" s="294"/>
      <c r="AL366" s="294"/>
      <c r="AM366" s="294"/>
      <c r="AN366" s="294"/>
      <c r="AO366" s="294"/>
      <c r="AP366" s="294"/>
      <c r="AQ366" s="294"/>
      <c r="AR366" s="294"/>
      <c r="AS366" s="294"/>
      <c r="AT366" s="294"/>
      <c r="AU366" s="294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5"/>
      <c r="W367" s="295"/>
      <c r="X367" s="295"/>
      <c r="Y367" s="294"/>
      <c r="Z367" s="294"/>
      <c r="AA367" s="294"/>
      <c r="AB367" s="294"/>
      <c r="AC367" s="294"/>
      <c r="AD367" s="294"/>
      <c r="AE367" s="294"/>
      <c r="AF367" s="294"/>
      <c r="AG367" s="294"/>
      <c r="AH367" s="294"/>
      <c r="AI367" s="294"/>
      <c r="AJ367" s="294"/>
      <c r="AK367" s="294"/>
      <c r="AL367" s="294"/>
      <c r="AM367" s="294"/>
      <c r="AN367" s="294"/>
      <c r="AO367" s="294"/>
      <c r="AP367" s="294"/>
      <c r="AQ367" s="294"/>
      <c r="AR367" s="294"/>
      <c r="AS367" s="294"/>
      <c r="AT367" s="294"/>
      <c r="AU367" s="294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5"/>
      <c r="W368" s="295"/>
      <c r="X368" s="295"/>
      <c r="Y368" s="294"/>
      <c r="Z368" s="294"/>
      <c r="AA368" s="294"/>
      <c r="AB368" s="294"/>
      <c r="AC368" s="294"/>
      <c r="AD368" s="294"/>
      <c r="AE368" s="294"/>
      <c r="AF368" s="294"/>
      <c r="AG368" s="294"/>
      <c r="AH368" s="294"/>
      <c r="AI368" s="294"/>
      <c r="AJ368" s="294"/>
      <c r="AK368" s="294"/>
      <c r="AL368" s="294"/>
      <c r="AM368" s="294"/>
      <c r="AN368" s="294"/>
      <c r="AO368" s="294"/>
      <c r="AP368" s="294"/>
      <c r="AQ368" s="294"/>
      <c r="AR368" s="294"/>
      <c r="AS368" s="294"/>
      <c r="AT368" s="294"/>
      <c r="AU368" s="294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5"/>
      <c r="W369" s="295"/>
      <c r="X369" s="295"/>
      <c r="Y369" s="294"/>
      <c r="Z369" s="294"/>
      <c r="AA369" s="294"/>
      <c r="AB369" s="294"/>
      <c r="AC369" s="294"/>
      <c r="AD369" s="294"/>
      <c r="AE369" s="294"/>
      <c r="AF369" s="294"/>
      <c r="AG369" s="294"/>
      <c r="AH369" s="294"/>
      <c r="AI369" s="294"/>
      <c r="AJ369" s="294"/>
      <c r="AK369" s="294"/>
      <c r="AL369" s="294"/>
      <c r="AM369" s="294"/>
      <c r="AN369" s="294"/>
      <c r="AO369" s="294"/>
      <c r="AP369" s="294"/>
      <c r="AQ369" s="294"/>
      <c r="AR369" s="294"/>
      <c r="AS369" s="294"/>
      <c r="AT369" s="294"/>
      <c r="AU369" s="294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5"/>
      <c r="W370" s="295"/>
      <c r="X370" s="295"/>
      <c r="Y370" s="294"/>
      <c r="Z370" s="294"/>
      <c r="AA370" s="294"/>
      <c r="AB370" s="294"/>
      <c r="AC370" s="294"/>
      <c r="AD370" s="294"/>
      <c r="AE370" s="294"/>
      <c r="AF370" s="294"/>
      <c r="AG370" s="294"/>
      <c r="AH370" s="294"/>
      <c r="AI370" s="294"/>
      <c r="AJ370" s="294"/>
      <c r="AK370" s="294"/>
      <c r="AL370" s="294"/>
      <c r="AM370" s="294"/>
      <c r="AN370" s="294"/>
      <c r="AO370" s="294"/>
      <c r="AP370" s="294"/>
      <c r="AQ370" s="294"/>
      <c r="AR370" s="294"/>
      <c r="AS370" s="294"/>
      <c r="AT370" s="294"/>
      <c r="AU370" s="294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5"/>
      <c r="W371" s="295"/>
      <c r="X371" s="295"/>
      <c r="Y371" s="294"/>
      <c r="Z371" s="294"/>
      <c r="AA371" s="294"/>
      <c r="AB371" s="294"/>
      <c r="AC371" s="294"/>
      <c r="AD371" s="294"/>
      <c r="AE371" s="294"/>
      <c r="AF371" s="294"/>
      <c r="AG371" s="294"/>
      <c r="AH371" s="294"/>
      <c r="AI371" s="294"/>
      <c r="AJ371" s="294"/>
      <c r="AK371" s="294"/>
      <c r="AL371" s="294"/>
      <c r="AM371" s="294"/>
      <c r="AN371" s="294"/>
      <c r="AO371" s="294"/>
      <c r="AP371" s="294"/>
      <c r="AQ371" s="294"/>
      <c r="AR371" s="294"/>
      <c r="AS371" s="294"/>
      <c r="AT371" s="294"/>
      <c r="AU371" s="294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5"/>
      <c r="W372" s="295"/>
      <c r="X372" s="295"/>
      <c r="Y372" s="294"/>
      <c r="Z372" s="294"/>
      <c r="AA372" s="294"/>
      <c r="AB372" s="294"/>
      <c r="AC372" s="294"/>
      <c r="AD372" s="294"/>
      <c r="AE372" s="294"/>
      <c r="AF372" s="294"/>
      <c r="AG372" s="294"/>
      <c r="AH372" s="294"/>
      <c r="AI372" s="294"/>
      <c r="AJ372" s="294"/>
      <c r="AK372" s="294"/>
      <c r="AL372" s="294"/>
      <c r="AM372" s="294"/>
      <c r="AN372" s="294"/>
      <c r="AO372" s="294"/>
      <c r="AP372" s="294"/>
      <c r="AQ372" s="294"/>
      <c r="AR372" s="294"/>
      <c r="AS372" s="294"/>
      <c r="AT372" s="294"/>
      <c r="AU372" s="294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5"/>
      <c r="W373" s="295"/>
      <c r="X373" s="295"/>
      <c r="Y373" s="294"/>
      <c r="Z373" s="294"/>
      <c r="AA373" s="294"/>
      <c r="AB373" s="294"/>
      <c r="AC373" s="294"/>
      <c r="AD373" s="294"/>
      <c r="AE373" s="294"/>
      <c r="AF373" s="294"/>
      <c r="AG373" s="294"/>
      <c r="AH373" s="294"/>
      <c r="AI373" s="294"/>
      <c r="AJ373" s="294"/>
      <c r="AK373" s="294"/>
      <c r="AL373" s="294"/>
      <c r="AM373" s="294"/>
      <c r="AN373" s="294"/>
      <c r="AO373" s="294"/>
      <c r="AP373" s="294"/>
      <c r="AQ373" s="294"/>
      <c r="AR373" s="294"/>
      <c r="AS373" s="294"/>
      <c r="AT373" s="294"/>
      <c r="AU373" s="294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5"/>
      <c r="W374" s="295"/>
      <c r="X374" s="295"/>
      <c r="Y374" s="294"/>
      <c r="Z374" s="294"/>
      <c r="AA374" s="294"/>
      <c r="AB374" s="294"/>
      <c r="AC374" s="294"/>
      <c r="AD374" s="294"/>
      <c r="AE374" s="294"/>
      <c r="AF374" s="294"/>
      <c r="AG374" s="294"/>
      <c r="AH374" s="294"/>
      <c r="AI374" s="294"/>
      <c r="AJ374" s="294"/>
      <c r="AK374" s="294"/>
      <c r="AL374" s="294"/>
      <c r="AM374" s="294"/>
      <c r="AN374" s="294"/>
      <c r="AO374" s="294"/>
      <c r="AP374" s="294"/>
      <c r="AQ374" s="294"/>
      <c r="AR374" s="294"/>
      <c r="AS374" s="294"/>
      <c r="AT374" s="294"/>
      <c r="AU374" s="294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5"/>
      <c r="W375" s="295"/>
      <c r="X375" s="295"/>
      <c r="Y375" s="294"/>
      <c r="Z375" s="294"/>
      <c r="AA375" s="294"/>
      <c r="AB375" s="294"/>
      <c r="AC375" s="294"/>
      <c r="AD375" s="294"/>
      <c r="AE375" s="294"/>
      <c r="AF375" s="294"/>
      <c r="AG375" s="294"/>
      <c r="AH375" s="294"/>
      <c r="AI375" s="294"/>
      <c r="AJ375" s="294"/>
      <c r="AK375" s="294"/>
      <c r="AL375" s="294"/>
      <c r="AM375" s="294"/>
      <c r="AN375" s="294"/>
      <c r="AO375" s="294"/>
      <c r="AP375" s="294"/>
      <c r="AQ375" s="294"/>
      <c r="AR375" s="294"/>
      <c r="AS375" s="294"/>
      <c r="AT375" s="294"/>
      <c r="AU375" s="294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5"/>
      <c r="W376" s="295"/>
      <c r="X376" s="295"/>
      <c r="Y376" s="294"/>
      <c r="Z376" s="294"/>
      <c r="AA376" s="294"/>
      <c r="AB376" s="294"/>
      <c r="AC376" s="294"/>
      <c r="AD376" s="294"/>
      <c r="AE376" s="294"/>
      <c r="AF376" s="294"/>
      <c r="AG376" s="294"/>
      <c r="AH376" s="294"/>
      <c r="AI376" s="294"/>
      <c r="AJ376" s="294"/>
      <c r="AK376" s="294"/>
      <c r="AL376" s="294"/>
      <c r="AM376" s="294"/>
      <c r="AN376" s="294"/>
      <c r="AO376" s="294"/>
      <c r="AP376" s="294"/>
      <c r="AQ376" s="294"/>
      <c r="AR376" s="294"/>
      <c r="AS376" s="294"/>
      <c r="AT376" s="294"/>
      <c r="AU376" s="294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5"/>
      <c r="W377" s="295"/>
      <c r="X377" s="295"/>
      <c r="Y377" s="294"/>
      <c r="Z377" s="294"/>
      <c r="AA377" s="294"/>
      <c r="AB377" s="294"/>
      <c r="AC377" s="294"/>
      <c r="AD377" s="294"/>
      <c r="AE377" s="294"/>
      <c r="AF377" s="294"/>
      <c r="AG377" s="294"/>
      <c r="AH377" s="294"/>
      <c r="AI377" s="294"/>
      <c r="AJ377" s="294"/>
      <c r="AK377" s="294"/>
      <c r="AL377" s="294"/>
      <c r="AM377" s="294"/>
      <c r="AN377" s="294"/>
      <c r="AO377" s="294"/>
      <c r="AP377" s="294"/>
      <c r="AQ377" s="294"/>
      <c r="AR377" s="294"/>
      <c r="AS377" s="294"/>
      <c r="AT377" s="294"/>
      <c r="AU377" s="294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5"/>
      <c r="W378" s="295"/>
      <c r="X378" s="295"/>
      <c r="Y378" s="294"/>
      <c r="Z378" s="294"/>
      <c r="AA378" s="294"/>
      <c r="AB378" s="294"/>
      <c r="AC378" s="294"/>
      <c r="AD378" s="294"/>
      <c r="AE378" s="294"/>
      <c r="AF378" s="294"/>
      <c r="AG378" s="294"/>
      <c r="AH378" s="294"/>
      <c r="AI378" s="294"/>
      <c r="AJ378" s="294"/>
      <c r="AK378" s="294"/>
      <c r="AL378" s="294"/>
      <c r="AM378" s="294"/>
      <c r="AN378" s="294"/>
      <c r="AO378" s="294"/>
      <c r="AP378" s="294"/>
      <c r="AQ378" s="294"/>
      <c r="AR378" s="294"/>
      <c r="AS378" s="294"/>
      <c r="AT378" s="294"/>
      <c r="AU378" s="294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5"/>
      <c r="W379" s="295"/>
      <c r="X379" s="295"/>
      <c r="Y379" s="294"/>
      <c r="Z379" s="294"/>
      <c r="AA379" s="294"/>
      <c r="AB379" s="294"/>
      <c r="AC379" s="294"/>
      <c r="AD379" s="294"/>
      <c r="AE379" s="294"/>
      <c r="AF379" s="294"/>
      <c r="AG379" s="294"/>
      <c r="AH379" s="294"/>
      <c r="AI379" s="294"/>
      <c r="AJ379" s="294"/>
      <c r="AK379" s="294"/>
      <c r="AL379" s="294"/>
      <c r="AM379" s="294"/>
      <c r="AN379" s="294"/>
      <c r="AO379" s="294"/>
      <c r="AP379" s="294"/>
      <c r="AQ379" s="294"/>
      <c r="AR379" s="294"/>
      <c r="AS379" s="294"/>
      <c r="AT379" s="294"/>
      <c r="AU379" s="294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5"/>
      <c r="W380" s="295"/>
      <c r="X380" s="295"/>
      <c r="Y380" s="294"/>
      <c r="Z380" s="294"/>
      <c r="AA380" s="294"/>
      <c r="AB380" s="294"/>
      <c r="AC380" s="294"/>
      <c r="AD380" s="294"/>
      <c r="AE380" s="294"/>
      <c r="AF380" s="294"/>
      <c r="AG380" s="294"/>
      <c r="AH380" s="294"/>
      <c r="AI380" s="294"/>
      <c r="AJ380" s="294"/>
      <c r="AK380" s="294"/>
      <c r="AL380" s="294"/>
      <c r="AM380" s="294"/>
      <c r="AN380" s="294"/>
      <c r="AO380" s="294"/>
      <c r="AP380" s="294"/>
      <c r="AQ380" s="294"/>
      <c r="AR380" s="294"/>
      <c r="AS380" s="294"/>
      <c r="AT380" s="294"/>
      <c r="AU380" s="294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5"/>
      <c r="W381" s="295"/>
      <c r="X381" s="295"/>
      <c r="Y381" s="294"/>
      <c r="Z381" s="294"/>
      <c r="AA381" s="294"/>
      <c r="AB381" s="294"/>
      <c r="AC381" s="294"/>
      <c r="AD381" s="294"/>
      <c r="AE381" s="294"/>
      <c r="AF381" s="294"/>
      <c r="AG381" s="294"/>
      <c r="AH381" s="294"/>
      <c r="AI381" s="294"/>
      <c r="AJ381" s="294"/>
      <c r="AK381" s="294"/>
      <c r="AL381" s="294"/>
      <c r="AM381" s="294"/>
      <c r="AN381" s="294"/>
      <c r="AO381" s="294"/>
      <c r="AP381" s="294"/>
      <c r="AQ381" s="294"/>
      <c r="AR381" s="294"/>
      <c r="AS381" s="294"/>
      <c r="AT381" s="294"/>
      <c r="AU381" s="294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5"/>
      <c r="W382" s="295"/>
      <c r="X382" s="295"/>
      <c r="Y382" s="294"/>
      <c r="Z382" s="294"/>
      <c r="AA382" s="294"/>
      <c r="AB382" s="294"/>
      <c r="AC382" s="294"/>
      <c r="AD382" s="294"/>
      <c r="AE382" s="294"/>
      <c r="AF382" s="294"/>
      <c r="AG382" s="294"/>
      <c r="AH382" s="294"/>
      <c r="AI382" s="294"/>
      <c r="AJ382" s="294"/>
      <c r="AK382" s="294"/>
      <c r="AL382" s="294"/>
      <c r="AM382" s="294"/>
      <c r="AN382" s="294"/>
      <c r="AO382" s="294"/>
      <c r="AP382" s="294"/>
      <c r="AQ382" s="294"/>
      <c r="AR382" s="294"/>
      <c r="AS382" s="294"/>
      <c r="AT382" s="294"/>
      <c r="AU382" s="294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5"/>
      <c r="W383" s="295"/>
      <c r="X383" s="295"/>
      <c r="Y383" s="294"/>
      <c r="Z383" s="294"/>
      <c r="AA383" s="294"/>
      <c r="AB383" s="294"/>
      <c r="AC383" s="294"/>
      <c r="AD383" s="294"/>
      <c r="AE383" s="294"/>
      <c r="AF383" s="294"/>
      <c r="AG383" s="294"/>
      <c r="AH383" s="294"/>
      <c r="AI383" s="294"/>
      <c r="AJ383" s="294"/>
      <c r="AK383" s="294"/>
      <c r="AL383" s="294"/>
      <c r="AM383" s="294"/>
      <c r="AN383" s="294"/>
      <c r="AO383" s="294"/>
      <c r="AP383" s="294"/>
      <c r="AQ383" s="294"/>
      <c r="AR383" s="294"/>
      <c r="AS383" s="294"/>
      <c r="AT383" s="294"/>
      <c r="AU383" s="294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5"/>
      <c r="W384" s="295"/>
      <c r="X384" s="295"/>
      <c r="Y384" s="294"/>
      <c r="Z384" s="294"/>
      <c r="AA384" s="294"/>
      <c r="AB384" s="294"/>
      <c r="AC384" s="294"/>
      <c r="AD384" s="294"/>
      <c r="AE384" s="294"/>
      <c r="AF384" s="294"/>
      <c r="AG384" s="294"/>
      <c r="AH384" s="294"/>
      <c r="AI384" s="294"/>
      <c r="AJ384" s="294"/>
      <c r="AK384" s="294"/>
      <c r="AL384" s="294"/>
      <c r="AM384" s="294"/>
      <c r="AN384" s="294"/>
      <c r="AO384" s="294"/>
      <c r="AP384" s="294"/>
      <c r="AQ384" s="294"/>
      <c r="AR384" s="294"/>
      <c r="AS384" s="294"/>
      <c r="AT384" s="294"/>
      <c r="AU384" s="294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5"/>
      <c r="W385" s="295"/>
      <c r="X385" s="295"/>
      <c r="Y385" s="294"/>
      <c r="Z385" s="294"/>
      <c r="AA385" s="294"/>
      <c r="AB385" s="294"/>
      <c r="AC385" s="294"/>
      <c r="AD385" s="294"/>
      <c r="AE385" s="294"/>
      <c r="AF385" s="294"/>
      <c r="AG385" s="294"/>
      <c r="AH385" s="294"/>
      <c r="AI385" s="294"/>
      <c r="AJ385" s="294"/>
      <c r="AK385" s="294"/>
      <c r="AL385" s="294"/>
      <c r="AM385" s="294"/>
      <c r="AN385" s="294"/>
      <c r="AO385" s="294"/>
      <c r="AP385" s="294"/>
      <c r="AQ385" s="294"/>
      <c r="AR385" s="294"/>
      <c r="AS385" s="294"/>
      <c r="AT385" s="294"/>
      <c r="AU385" s="294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5"/>
      <c r="W386" s="295"/>
      <c r="X386" s="295"/>
      <c r="Y386" s="294"/>
      <c r="Z386" s="294"/>
      <c r="AA386" s="294"/>
      <c r="AB386" s="294"/>
      <c r="AC386" s="294"/>
      <c r="AD386" s="294"/>
      <c r="AE386" s="294"/>
      <c r="AF386" s="294"/>
      <c r="AG386" s="294"/>
      <c r="AH386" s="294"/>
      <c r="AI386" s="294"/>
      <c r="AJ386" s="294"/>
      <c r="AK386" s="294"/>
      <c r="AL386" s="294"/>
      <c r="AM386" s="294"/>
      <c r="AN386" s="294"/>
      <c r="AO386" s="294"/>
      <c r="AP386" s="294"/>
      <c r="AQ386" s="294"/>
      <c r="AR386" s="294"/>
      <c r="AS386" s="294"/>
      <c r="AT386" s="294"/>
      <c r="AU386" s="294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5"/>
      <c r="W387" s="295"/>
      <c r="X387" s="295"/>
      <c r="Y387" s="294"/>
      <c r="Z387" s="294"/>
      <c r="AA387" s="294"/>
      <c r="AB387" s="294"/>
      <c r="AC387" s="294"/>
      <c r="AD387" s="294"/>
      <c r="AE387" s="294"/>
      <c r="AF387" s="294"/>
      <c r="AG387" s="294"/>
      <c r="AH387" s="294"/>
      <c r="AI387" s="294"/>
      <c r="AJ387" s="294"/>
      <c r="AK387" s="294"/>
      <c r="AL387" s="294"/>
      <c r="AM387" s="294"/>
      <c r="AN387" s="294"/>
      <c r="AO387" s="294"/>
      <c r="AP387" s="294"/>
      <c r="AQ387" s="294"/>
      <c r="AR387" s="294"/>
      <c r="AS387" s="294"/>
      <c r="AT387" s="294"/>
      <c r="AU387" s="294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5"/>
      <c r="W388" s="295"/>
      <c r="X388" s="295"/>
      <c r="Y388" s="294"/>
      <c r="Z388" s="294"/>
      <c r="AA388" s="294"/>
      <c r="AB388" s="294"/>
      <c r="AC388" s="294"/>
      <c r="AD388" s="294"/>
      <c r="AE388" s="294"/>
      <c r="AF388" s="294"/>
      <c r="AG388" s="294"/>
      <c r="AH388" s="294"/>
      <c r="AI388" s="294"/>
      <c r="AJ388" s="294"/>
      <c r="AK388" s="294"/>
      <c r="AL388" s="294"/>
      <c r="AM388" s="294"/>
      <c r="AN388" s="294"/>
      <c r="AO388" s="294"/>
      <c r="AP388" s="294"/>
      <c r="AQ388" s="294"/>
      <c r="AR388" s="294"/>
      <c r="AS388" s="294"/>
      <c r="AT388" s="294"/>
      <c r="AU388" s="294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5"/>
      <c r="W389" s="295"/>
      <c r="X389" s="295"/>
      <c r="Y389" s="294"/>
      <c r="Z389" s="294"/>
      <c r="AA389" s="294"/>
      <c r="AB389" s="294"/>
      <c r="AC389" s="294"/>
      <c r="AD389" s="294"/>
      <c r="AE389" s="294"/>
      <c r="AF389" s="294"/>
      <c r="AG389" s="294"/>
      <c r="AH389" s="294"/>
      <c r="AI389" s="294"/>
      <c r="AJ389" s="294"/>
      <c r="AK389" s="294"/>
      <c r="AL389" s="294"/>
      <c r="AM389" s="294"/>
      <c r="AN389" s="294"/>
      <c r="AO389" s="294"/>
      <c r="AP389" s="294"/>
      <c r="AQ389" s="294"/>
      <c r="AR389" s="294"/>
      <c r="AS389" s="294"/>
      <c r="AT389" s="294"/>
      <c r="AU389" s="294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5"/>
      <c r="W390" s="295"/>
      <c r="X390" s="295"/>
      <c r="Y390" s="294"/>
      <c r="Z390" s="294"/>
      <c r="AA390" s="294"/>
      <c r="AB390" s="294"/>
      <c r="AC390" s="294"/>
      <c r="AD390" s="294"/>
      <c r="AE390" s="294"/>
      <c r="AF390" s="294"/>
      <c r="AG390" s="294"/>
      <c r="AH390" s="294"/>
      <c r="AI390" s="294"/>
      <c r="AJ390" s="294"/>
      <c r="AK390" s="294"/>
      <c r="AL390" s="294"/>
      <c r="AM390" s="294"/>
      <c r="AN390" s="294"/>
      <c r="AO390" s="294"/>
      <c r="AP390" s="294"/>
      <c r="AQ390" s="294"/>
      <c r="AR390" s="294"/>
      <c r="AS390" s="294"/>
      <c r="AT390" s="294"/>
      <c r="AU390" s="294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5"/>
      <c r="W391" s="295"/>
      <c r="X391" s="295"/>
      <c r="Y391" s="294"/>
      <c r="Z391" s="294"/>
      <c r="AA391" s="294"/>
      <c r="AB391" s="294"/>
      <c r="AC391" s="294"/>
      <c r="AD391" s="294"/>
      <c r="AE391" s="294"/>
      <c r="AF391" s="294"/>
      <c r="AG391" s="294"/>
      <c r="AH391" s="294"/>
      <c r="AI391" s="294"/>
      <c r="AJ391" s="294"/>
      <c r="AK391" s="294"/>
      <c r="AL391" s="294"/>
      <c r="AM391" s="294"/>
      <c r="AN391" s="294"/>
      <c r="AO391" s="294"/>
      <c r="AP391" s="294"/>
      <c r="AQ391" s="294"/>
      <c r="AR391" s="294"/>
      <c r="AS391" s="294"/>
      <c r="AT391" s="294"/>
      <c r="AU391" s="294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5"/>
      <c r="W392" s="295"/>
      <c r="X392" s="295"/>
      <c r="Y392" s="294"/>
      <c r="Z392" s="294"/>
      <c r="AA392" s="294"/>
      <c r="AB392" s="294"/>
      <c r="AC392" s="294"/>
      <c r="AD392" s="294"/>
      <c r="AE392" s="294"/>
      <c r="AF392" s="294"/>
      <c r="AG392" s="294"/>
      <c r="AH392" s="294"/>
      <c r="AI392" s="294"/>
      <c r="AJ392" s="294"/>
      <c r="AK392" s="294"/>
      <c r="AL392" s="294"/>
      <c r="AM392" s="294"/>
      <c r="AN392" s="294"/>
      <c r="AO392" s="294"/>
      <c r="AP392" s="294"/>
      <c r="AQ392" s="294"/>
      <c r="AR392" s="294"/>
      <c r="AS392" s="294"/>
      <c r="AT392" s="294"/>
      <c r="AU392" s="294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5"/>
      <c r="W393" s="295"/>
      <c r="X393" s="295"/>
      <c r="Y393" s="294"/>
      <c r="Z393" s="294"/>
      <c r="AA393" s="294"/>
      <c r="AB393" s="294"/>
      <c r="AC393" s="294"/>
      <c r="AD393" s="294"/>
      <c r="AE393" s="294"/>
      <c r="AF393" s="294"/>
      <c r="AG393" s="294"/>
      <c r="AH393" s="294"/>
      <c r="AI393" s="294"/>
      <c r="AJ393" s="294"/>
      <c r="AK393" s="294"/>
      <c r="AL393" s="294"/>
      <c r="AM393" s="294"/>
      <c r="AN393" s="294"/>
      <c r="AO393" s="294"/>
      <c r="AP393" s="294"/>
      <c r="AQ393" s="294"/>
      <c r="AR393" s="294"/>
      <c r="AS393" s="294"/>
      <c r="AT393" s="294"/>
      <c r="AU393" s="294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5"/>
      <c r="W394" s="295"/>
      <c r="X394" s="295"/>
      <c r="Y394" s="294"/>
      <c r="Z394" s="294"/>
      <c r="AA394" s="294"/>
      <c r="AB394" s="294"/>
      <c r="AC394" s="294"/>
      <c r="AD394" s="294"/>
      <c r="AE394" s="294"/>
      <c r="AF394" s="294"/>
      <c r="AG394" s="294"/>
      <c r="AH394" s="294"/>
      <c r="AI394" s="294"/>
      <c r="AJ394" s="294"/>
      <c r="AK394" s="294"/>
      <c r="AL394" s="294"/>
      <c r="AM394" s="294"/>
      <c r="AN394" s="294"/>
      <c r="AO394" s="294"/>
      <c r="AP394" s="294"/>
      <c r="AQ394" s="294"/>
      <c r="AR394" s="294"/>
      <c r="AS394" s="294"/>
      <c r="AT394" s="294"/>
      <c r="AU394" s="294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5"/>
      <c r="W395" s="295"/>
      <c r="X395" s="295"/>
      <c r="Y395" s="294"/>
      <c r="Z395" s="294"/>
      <c r="AA395" s="294"/>
      <c r="AB395" s="294"/>
      <c r="AC395" s="294"/>
      <c r="AD395" s="294"/>
      <c r="AE395" s="294"/>
      <c r="AF395" s="294"/>
      <c r="AG395" s="294"/>
      <c r="AH395" s="294"/>
      <c r="AI395" s="294"/>
      <c r="AJ395" s="294"/>
      <c r="AK395" s="294"/>
      <c r="AL395" s="294"/>
      <c r="AM395" s="294"/>
      <c r="AN395" s="294"/>
      <c r="AO395" s="294"/>
      <c r="AP395" s="294"/>
      <c r="AQ395" s="294"/>
      <c r="AR395" s="294"/>
      <c r="AS395" s="294"/>
      <c r="AT395" s="294"/>
      <c r="AU395" s="294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5"/>
      <c r="W396" s="295"/>
      <c r="X396" s="295"/>
      <c r="Y396" s="294"/>
      <c r="Z396" s="294"/>
      <c r="AA396" s="294"/>
      <c r="AB396" s="294"/>
      <c r="AC396" s="294"/>
      <c r="AD396" s="294"/>
      <c r="AE396" s="294"/>
      <c r="AF396" s="294"/>
      <c r="AG396" s="294"/>
      <c r="AH396" s="294"/>
      <c r="AI396" s="294"/>
      <c r="AJ396" s="294"/>
      <c r="AK396" s="294"/>
      <c r="AL396" s="294"/>
      <c r="AM396" s="294"/>
      <c r="AN396" s="294"/>
      <c r="AO396" s="294"/>
      <c r="AP396" s="294"/>
      <c r="AQ396" s="294"/>
      <c r="AR396" s="294"/>
      <c r="AS396" s="294"/>
      <c r="AT396" s="294"/>
      <c r="AU396" s="294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5"/>
      <c r="W397" s="295"/>
      <c r="X397" s="295"/>
      <c r="Y397" s="294"/>
      <c r="Z397" s="294"/>
      <c r="AA397" s="294"/>
      <c r="AB397" s="294"/>
      <c r="AC397" s="294"/>
      <c r="AD397" s="294"/>
      <c r="AE397" s="294"/>
      <c r="AF397" s="294"/>
      <c r="AG397" s="294"/>
      <c r="AH397" s="294"/>
      <c r="AI397" s="294"/>
      <c r="AJ397" s="294"/>
      <c r="AK397" s="294"/>
      <c r="AL397" s="294"/>
      <c r="AM397" s="294"/>
      <c r="AN397" s="294"/>
      <c r="AO397" s="294"/>
      <c r="AP397" s="294"/>
      <c r="AQ397" s="294"/>
      <c r="AR397" s="294"/>
      <c r="AS397" s="294"/>
      <c r="AT397" s="294"/>
      <c r="AU397" s="294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5"/>
      <c r="W398" s="295"/>
      <c r="X398" s="295"/>
      <c r="Y398" s="294"/>
      <c r="Z398" s="294"/>
      <c r="AA398" s="294"/>
      <c r="AB398" s="294"/>
      <c r="AC398" s="294"/>
      <c r="AD398" s="294"/>
      <c r="AE398" s="294"/>
      <c r="AF398" s="294"/>
      <c r="AG398" s="294"/>
      <c r="AH398" s="294"/>
      <c r="AI398" s="294"/>
      <c r="AJ398" s="294"/>
      <c r="AK398" s="294"/>
      <c r="AL398" s="294"/>
      <c r="AM398" s="294"/>
      <c r="AN398" s="294"/>
      <c r="AO398" s="294"/>
      <c r="AP398" s="294"/>
      <c r="AQ398" s="294"/>
      <c r="AR398" s="294"/>
      <c r="AS398" s="294"/>
      <c r="AT398" s="294"/>
      <c r="AU398" s="294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5"/>
      <c r="W399" s="295"/>
      <c r="X399" s="295"/>
      <c r="Y399" s="294"/>
      <c r="Z399" s="294"/>
      <c r="AA399" s="294"/>
      <c r="AB399" s="294"/>
      <c r="AC399" s="294"/>
      <c r="AD399" s="294"/>
      <c r="AE399" s="294"/>
      <c r="AF399" s="294"/>
      <c r="AG399" s="294"/>
      <c r="AH399" s="294"/>
      <c r="AI399" s="294"/>
      <c r="AJ399" s="294"/>
      <c r="AK399" s="294"/>
      <c r="AL399" s="294"/>
      <c r="AM399" s="294"/>
      <c r="AN399" s="294"/>
      <c r="AO399" s="294"/>
      <c r="AP399" s="294"/>
      <c r="AQ399" s="294"/>
      <c r="AR399" s="294"/>
      <c r="AS399" s="294"/>
      <c r="AT399" s="294"/>
      <c r="AU399" s="294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5"/>
      <c r="W400" s="295"/>
      <c r="X400" s="295"/>
      <c r="Y400" s="294"/>
      <c r="Z400" s="294"/>
      <c r="AA400" s="294"/>
      <c r="AB400" s="294"/>
      <c r="AC400" s="294"/>
      <c r="AD400" s="294"/>
      <c r="AE400" s="294"/>
      <c r="AF400" s="294"/>
      <c r="AG400" s="294"/>
      <c r="AH400" s="294"/>
      <c r="AI400" s="294"/>
      <c r="AJ400" s="294"/>
      <c r="AK400" s="294"/>
      <c r="AL400" s="294"/>
      <c r="AM400" s="294"/>
      <c r="AN400" s="294"/>
      <c r="AO400" s="294"/>
      <c r="AP400" s="294"/>
      <c r="AQ400" s="294"/>
      <c r="AR400" s="294"/>
      <c r="AS400" s="294"/>
      <c r="AT400" s="294"/>
      <c r="AU400" s="294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5"/>
      <c r="W401" s="295"/>
      <c r="X401" s="295"/>
      <c r="Y401" s="294"/>
      <c r="Z401" s="294"/>
      <c r="AA401" s="294"/>
      <c r="AB401" s="294"/>
      <c r="AC401" s="294"/>
      <c r="AD401" s="294"/>
      <c r="AE401" s="294"/>
      <c r="AF401" s="294"/>
      <c r="AG401" s="294"/>
      <c r="AH401" s="294"/>
      <c r="AI401" s="294"/>
      <c r="AJ401" s="294"/>
      <c r="AK401" s="294"/>
      <c r="AL401" s="294"/>
      <c r="AM401" s="294"/>
      <c r="AN401" s="294"/>
      <c r="AO401" s="294"/>
      <c r="AP401" s="294"/>
      <c r="AQ401" s="294"/>
      <c r="AR401" s="294"/>
      <c r="AS401" s="294"/>
      <c r="AT401" s="294"/>
      <c r="AU401" s="294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5"/>
      <c r="W402" s="295"/>
      <c r="X402" s="295"/>
      <c r="Y402" s="294"/>
      <c r="Z402" s="294"/>
      <c r="AA402" s="294"/>
      <c r="AB402" s="294"/>
      <c r="AC402" s="294"/>
      <c r="AD402" s="294"/>
      <c r="AE402" s="294"/>
      <c r="AF402" s="294"/>
      <c r="AG402" s="294"/>
      <c r="AH402" s="294"/>
      <c r="AI402" s="294"/>
      <c r="AJ402" s="294"/>
      <c r="AK402" s="294"/>
      <c r="AL402" s="294"/>
      <c r="AM402" s="294"/>
      <c r="AN402" s="294"/>
      <c r="AO402" s="294"/>
      <c r="AP402" s="294"/>
      <c r="AQ402" s="294"/>
      <c r="AR402" s="294"/>
      <c r="AS402" s="294"/>
      <c r="AT402" s="294"/>
      <c r="AU402" s="294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5"/>
      <c r="W403" s="295"/>
      <c r="X403" s="295"/>
      <c r="Y403" s="294"/>
      <c r="Z403" s="294"/>
      <c r="AA403" s="294"/>
      <c r="AB403" s="294"/>
      <c r="AC403" s="294"/>
      <c r="AD403" s="294"/>
      <c r="AE403" s="294"/>
      <c r="AF403" s="294"/>
      <c r="AG403" s="294"/>
      <c r="AH403" s="294"/>
      <c r="AI403" s="294"/>
      <c r="AJ403" s="294"/>
      <c r="AK403" s="294"/>
      <c r="AL403" s="294"/>
      <c r="AM403" s="294"/>
      <c r="AN403" s="294"/>
      <c r="AO403" s="294"/>
      <c r="AP403" s="294"/>
      <c r="AQ403" s="294"/>
      <c r="AR403" s="294"/>
      <c r="AS403" s="294"/>
      <c r="AT403" s="294"/>
      <c r="AU403" s="294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5"/>
      <c r="W404" s="295"/>
      <c r="X404" s="295"/>
      <c r="Y404" s="294"/>
      <c r="Z404" s="294"/>
      <c r="AA404" s="294"/>
      <c r="AB404" s="294"/>
      <c r="AC404" s="294"/>
      <c r="AD404" s="294"/>
      <c r="AE404" s="294"/>
      <c r="AF404" s="294"/>
      <c r="AG404" s="294"/>
      <c r="AH404" s="294"/>
      <c r="AI404" s="294"/>
      <c r="AJ404" s="294"/>
      <c r="AK404" s="294"/>
      <c r="AL404" s="294"/>
      <c r="AM404" s="294"/>
      <c r="AN404" s="294"/>
      <c r="AO404" s="294"/>
      <c r="AP404" s="294"/>
      <c r="AQ404" s="294"/>
      <c r="AR404" s="294"/>
      <c r="AS404" s="294"/>
      <c r="AT404" s="294"/>
      <c r="AU404" s="294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5"/>
      <c r="W405" s="295"/>
      <c r="X405" s="295"/>
      <c r="Y405" s="294"/>
      <c r="Z405" s="294"/>
      <c r="AA405" s="294"/>
      <c r="AB405" s="294"/>
      <c r="AC405" s="294"/>
      <c r="AD405" s="294"/>
      <c r="AE405" s="294"/>
      <c r="AF405" s="294"/>
      <c r="AG405" s="294"/>
      <c r="AH405" s="294"/>
      <c r="AI405" s="294"/>
      <c r="AJ405" s="294"/>
      <c r="AK405" s="294"/>
      <c r="AL405" s="294"/>
      <c r="AM405" s="294"/>
      <c r="AN405" s="294"/>
      <c r="AO405" s="294"/>
      <c r="AP405" s="294"/>
      <c r="AQ405" s="294"/>
      <c r="AR405" s="294"/>
      <c r="AS405" s="294"/>
      <c r="AT405" s="294"/>
      <c r="AU405" s="294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5"/>
      <c r="W406" s="295"/>
      <c r="X406" s="295"/>
      <c r="Y406" s="294"/>
      <c r="Z406" s="294"/>
      <c r="AA406" s="294"/>
      <c r="AB406" s="294"/>
      <c r="AC406" s="294"/>
      <c r="AD406" s="294"/>
      <c r="AE406" s="294"/>
      <c r="AF406" s="294"/>
      <c r="AG406" s="294"/>
      <c r="AH406" s="294"/>
      <c r="AI406" s="294"/>
      <c r="AJ406" s="294"/>
      <c r="AK406" s="294"/>
      <c r="AL406" s="294"/>
      <c r="AM406" s="294"/>
      <c r="AN406" s="294"/>
      <c r="AO406" s="294"/>
      <c r="AP406" s="294"/>
      <c r="AQ406" s="294"/>
      <c r="AR406" s="294"/>
      <c r="AS406" s="294"/>
      <c r="AT406" s="294"/>
      <c r="AU406" s="294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5"/>
      <c r="W407" s="295"/>
      <c r="X407" s="295"/>
      <c r="Y407" s="294"/>
      <c r="Z407" s="294"/>
      <c r="AA407" s="294"/>
      <c r="AB407" s="294"/>
      <c r="AC407" s="294"/>
      <c r="AD407" s="294"/>
      <c r="AE407" s="294"/>
      <c r="AF407" s="294"/>
      <c r="AG407" s="294"/>
      <c r="AH407" s="294"/>
      <c r="AI407" s="294"/>
      <c r="AJ407" s="294"/>
      <c r="AK407" s="294"/>
      <c r="AL407" s="294"/>
      <c r="AM407" s="294"/>
      <c r="AN407" s="294"/>
      <c r="AO407" s="294"/>
      <c r="AP407" s="294"/>
      <c r="AQ407" s="294"/>
      <c r="AR407" s="294"/>
      <c r="AS407" s="294"/>
      <c r="AT407" s="294"/>
      <c r="AU407" s="294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5"/>
      <c r="W408" s="295"/>
      <c r="X408" s="295"/>
      <c r="Y408" s="294"/>
      <c r="Z408" s="294"/>
      <c r="AA408" s="294"/>
      <c r="AB408" s="294"/>
      <c r="AC408" s="294"/>
      <c r="AD408" s="294"/>
      <c r="AE408" s="294"/>
      <c r="AF408" s="294"/>
      <c r="AG408" s="294"/>
      <c r="AH408" s="294"/>
      <c r="AI408" s="294"/>
      <c r="AJ408" s="294"/>
      <c r="AK408" s="294"/>
      <c r="AL408" s="294"/>
      <c r="AM408" s="294"/>
      <c r="AN408" s="294"/>
      <c r="AO408" s="294"/>
      <c r="AP408" s="294"/>
      <c r="AQ408" s="294"/>
      <c r="AR408" s="294"/>
      <c r="AS408" s="294"/>
      <c r="AT408" s="294"/>
      <c r="AU408" s="294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5"/>
      <c r="W409" s="295"/>
      <c r="X409" s="295"/>
      <c r="Y409" s="294"/>
      <c r="Z409" s="294"/>
      <c r="AA409" s="294"/>
      <c r="AB409" s="294"/>
      <c r="AC409" s="294"/>
      <c r="AD409" s="294"/>
      <c r="AE409" s="294"/>
      <c r="AF409" s="294"/>
      <c r="AG409" s="294"/>
      <c r="AH409" s="294"/>
      <c r="AI409" s="294"/>
      <c r="AJ409" s="294"/>
      <c r="AK409" s="294"/>
      <c r="AL409" s="294"/>
      <c r="AM409" s="294"/>
      <c r="AN409" s="294"/>
      <c r="AO409" s="294"/>
      <c r="AP409" s="294"/>
      <c r="AQ409" s="294"/>
      <c r="AR409" s="294"/>
      <c r="AS409" s="294"/>
      <c r="AT409" s="294"/>
      <c r="AU409" s="294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5"/>
      <c r="W410" s="295"/>
      <c r="X410" s="295"/>
      <c r="Y410" s="294"/>
      <c r="Z410" s="294"/>
      <c r="AA410" s="294"/>
      <c r="AB410" s="294"/>
      <c r="AC410" s="294"/>
      <c r="AD410" s="294"/>
      <c r="AE410" s="294"/>
      <c r="AF410" s="294"/>
      <c r="AG410" s="294"/>
      <c r="AH410" s="294"/>
      <c r="AI410" s="294"/>
      <c r="AJ410" s="294"/>
      <c r="AK410" s="294"/>
      <c r="AL410" s="294"/>
      <c r="AM410" s="294"/>
      <c r="AN410" s="294"/>
      <c r="AO410" s="294"/>
      <c r="AP410" s="294"/>
      <c r="AQ410" s="294"/>
      <c r="AR410" s="294"/>
      <c r="AS410" s="294"/>
      <c r="AT410" s="294"/>
      <c r="AU410" s="294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5"/>
      <c r="W411" s="295"/>
      <c r="X411" s="295"/>
      <c r="Y411" s="294"/>
      <c r="Z411" s="294"/>
      <c r="AA411" s="294"/>
      <c r="AB411" s="294"/>
      <c r="AC411" s="294"/>
      <c r="AD411" s="294"/>
      <c r="AE411" s="294"/>
      <c r="AF411" s="294"/>
      <c r="AG411" s="294"/>
      <c r="AH411" s="294"/>
      <c r="AI411" s="294"/>
      <c r="AJ411" s="294"/>
      <c r="AK411" s="294"/>
      <c r="AL411" s="294"/>
      <c r="AM411" s="294"/>
      <c r="AN411" s="294"/>
      <c r="AO411" s="294"/>
      <c r="AP411" s="294"/>
      <c r="AQ411" s="294"/>
      <c r="AR411" s="294"/>
      <c r="AS411" s="294"/>
      <c r="AT411" s="294"/>
      <c r="AU411" s="294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5"/>
      <c r="W412" s="295"/>
      <c r="X412" s="295"/>
      <c r="Y412" s="294"/>
      <c r="Z412" s="294"/>
      <c r="AA412" s="294"/>
      <c r="AB412" s="294"/>
      <c r="AC412" s="294"/>
      <c r="AD412" s="294"/>
      <c r="AE412" s="294"/>
      <c r="AF412" s="294"/>
      <c r="AG412" s="294"/>
      <c r="AH412" s="294"/>
      <c r="AI412" s="294"/>
      <c r="AJ412" s="294"/>
      <c r="AK412" s="294"/>
      <c r="AL412" s="294"/>
      <c r="AM412" s="294"/>
      <c r="AN412" s="294"/>
      <c r="AO412" s="294"/>
      <c r="AP412" s="294"/>
      <c r="AQ412" s="294"/>
      <c r="AR412" s="294"/>
      <c r="AS412" s="294"/>
      <c r="AT412" s="294"/>
      <c r="AU412" s="294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5"/>
      <c r="W413" s="295"/>
      <c r="X413" s="295"/>
      <c r="Y413" s="294"/>
      <c r="Z413" s="294"/>
      <c r="AA413" s="294"/>
      <c r="AB413" s="294"/>
      <c r="AC413" s="294"/>
      <c r="AD413" s="294"/>
      <c r="AE413" s="294"/>
      <c r="AF413" s="294"/>
      <c r="AG413" s="294"/>
      <c r="AH413" s="294"/>
      <c r="AI413" s="294"/>
      <c r="AJ413" s="294"/>
      <c r="AK413" s="294"/>
      <c r="AL413" s="294"/>
      <c r="AM413" s="294"/>
      <c r="AN413" s="294"/>
      <c r="AO413" s="294"/>
      <c r="AP413" s="294"/>
      <c r="AQ413" s="294"/>
      <c r="AR413" s="294"/>
      <c r="AS413" s="294"/>
      <c r="AT413" s="294"/>
      <c r="AU413" s="294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5"/>
      <c r="W414" s="295"/>
      <c r="X414" s="295"/>
      <c r="Y414" s="294"/>
      <c r="Z414" s="294"/>
      <c r="AA414" s="294"/>
      <c r="AB414" s="294"/>
      <c r="AC414" s="294"/>
      <c r="AD414" s="294"/>
      <c r="AE414" s="294"/>
      <c r="AF414" s="294"/>
      <c r="AG414" s="294"/>
      <c r="AH414" s="294"/>
      <c r="AI414" s="294"/>
      <c r="AJ414" s="294"/>
      <c r="AK414" s="294"/>
      <c r="AL414" s="294"/>
      <c r="AM414" s="294"/>
      <c r="AN414" s="294"/>
      <c r="AO414" s="294"/>
      <c r="AP414" s="294"/>
      <c r="AQ414" s="294"/>
      <c r="AR414" s="294"/>
      <c r="AS414" s="294"/>
      <c r="AT414" s="294"/>
      <c r="AU414" s="294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5"/>
      <c r="W415" s="295"/>
      <c r="X415" s="295"/>
      <c r="Y415" s="294"/>
      <c r="Z415" s="294"/>
      <c r="AA415" s="294"/>
      <c r="AB415" s="294"/>
      <c r="AC415" s="294"/>
      <c r="AD415" s="294"/>
      <c r="AE415" s="294"/>
      <c r="AF415" s="294"/>
      <c r="AG415" s="294"/>
      <c r="AH415" s="294"/>
      <c r="AI415" s="294"/>
      <c r="AJ415" s="294"/>
      <c r="AK415" s="294"/>
      <c r="AL415" s="294"/>
      <c r="AM415" s="294"/>
      <c r="AN415" s="294"/>
      <c r="AO415" s="294"/>
      <c r="AP415" s="294"/>
      <c r="AQ415" s="294"/>
      <c r="AR415" s="294"/>
      <c r="AS415" s="294"/>
      <c r="AT415" s="294"/>
      <c r="AU415" s="294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5"/>
      <c r="W416" s="295"/>
      <c r="X416" s="295"/>
      <c r="Y416" s="294"/>
      <c r="Z416" s="294"/>
      <c r="AA416" s="294"/>
      <c r="AB416" s="294"/>
      <c r="AC416" s="294"/>
      <c r="AD416" s="294"/>
      <c r="AE416" s="294"/>
      <c r="AF416" s="294"/>
      <c r="AG416" s="294"/>
      <c r="AH416" s="294"/>
      <c r="AI416" s="294"/>
      <c r="AJ416" s="294"/>
      <c r="AK416" s="294"/>
      <c r="AL416" s="294"/>
      <c r="AM416" s="294"/>
      <c r="AN416" s="294"/>
      <c r="AO416" s="294"/>
      <c r="AP416" s="294"/>
      <c r="AQ416" s="294"/>
      <c r="AR416" s="294"/>
      <c r="AS416" s="294"/>
      <c r="AT416" s="294"/>
      <c r="AU416" s="294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5"/>
      <c r="W417" s="295"/>
      <c r="X417" s="295"/>
      <c r="Y417" s="294"/>
      <c r="Z417" s="294"/>
      <c r="AA417" s="294"/>
      <c r="AB417" s="294"/>
      <c r="AC417" s="294"/>
      <c r="AD417" s="294"/>
      <c r="AE417" s="294"/>
      <c r="AF417" s="294"/>
      <c r="AG417" s="294"/>
      <c r="AH417" s="294"/>
      <c r="AI417" s="294"/>
      <c r="AJ417" s="294"/>
      <c r="AK417" s="294"/>
      <c r="AL417" s="294"/>
      <c r="AM417" s="294"/>
      <c r="AN417" s="294"/>
      <c r="AO417" s="294"/>
      <c r="AP417" s="294"/>
      <c r="AQ417" s="294"/>
      <c r="AR417" s="294"/>
      <c r="AS417" s="294"/>
      <c r="AT417" s="294"/>
      <c r="AU417" s="294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5"/>
      <c r="W418" s="295"/>
      <c r="X418" s="295"/>
      <c r="Y418" s="294"/>
      <c r="Z418" s="294"/>
      <c r="AA418" s="294"/>
      <c r="AB418" s="294"/>
      <c r="AC418" s="294"/>
      <c r="AD418" s="294"/>
      <c r="AE418" s="294"/>
      <c r="AF418" s="294"/>
      <c r="AG418" s="294"/>
      <c r="AH418" s="294"/>
      <c r="AI418" s="294"/>
      <c r="AJ418" s="294"/>
      <c r="AK418" s="294"/>
      <c r="AL418" s="294"/>
      <c r="AM418" s="294"/>
      <c r="AN418" s="294"/>
      <c r="AO418" s="294"/>
      <c r="AP418" s="294"/>
      <c r="AQ418" s="294"/>
      <c r="AR418" s="294"/>
      <c r="AS418" s="294"/>
      <c r="AT418" s="294"/>
      <c r="AU418" s="294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5"/>
      <c r="W419" s="295"/>
      <c r="X419" s="295"/>
      <c r="Y419" s="294"/>
      <c r="Z419" s="294"/>
      <c r="AA419" s="294"/>
      <c r="AB419" s="294"/>
      <c r="AC419" s="294"/>
      <c r="AD419" s="294"/>
      <c r="AE419" s="294"/>
      <c r="AF419" s="294"/>
      <c r="AG419" s="294"/>
      <c r="AH419" s="294"/>
      <c r="AI419" s="294"/>
      <c r="AJ419" s="294"/>
      <c r="AK419" s="294"/>
      <c r="AL419" s="294"/>
      <c r="AM419" s="294"/>
      <c r="AN419" s="294"/>
      <c r="AO419" s="294"/>
      <c r="AP419" s="294"/>
      <c r="AQ419" s="294"/>
      <c r="AR419" s="294"/>
      <c r="AS419" s="294"/>
      <c r="AT419" s="294"/>
      <c r="AU419" s="294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5"/>
      <c r="W420" s="295"/>
      <c r="X420" s="295"/>
      <c r="Y420" s="294"/>
      <c r="Z420" s="294"/>
      <c r="AA420" s="294"/>
      <c r="AB420" s="294"/>
      <c r="AC420" s="294"/>
      <c r="AD420" s="294"/>
      <c r="AE420" s="294"/>
      <c r="AF420" s="294"/>
      <c r="AG420" s="294"/>
      <c r="AH420" s="294"/>
      <c r="AI420" s="294"/>
      <c r="AJ420" s="294"/>
      <c r="AK420" s="294"/>
      <c r="AL420" s="294"/>
      <c r="AM420" s="294"/>
      <c r="AN420" s="294"/>
      <c r="AO420" s="294"/>
      <c r="AP420" s="294"/>
      <c r="AQ420" s="294"/>
      <c r="AR420" s="294"/>
      <c r="AS420" s="294"/>
      <c r="AT420" s="294"/>
      <c r="AU420" s="294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5"/>
      <c r="W421" s="295"/>
      <c r="X421" s="295"/>
      <c r="Y421" s="294"/>
      <c r="Z421" s="294"/>
      <c r="AA421" s="294"/>
      <c r="AB421" s="294"/>
      <c r="AC421" s="294"/>
      <c r="AD421" s="294"/>
      <c r="AE421" s="294"/>
      <c r="AF421" s="294"/>
      <c r="AG421" s="294"/>
      <c r="AH421" s="294"/>
      <c r="AI421" s="294"/>
      <c r="AJ421" s="294"/>
      <c r="AK421" s="294"/>
      <c r="AL421" s="294"/>
      <c r="AM421" s="294"/>
      <c r="AN421" s="294"/>
      <c r="AO421" s="294"/>
      <c r="AP421" s="294"/>
      <c r="AQ421" s="294"/>
      <c r="AR421" s="294"/>
      <c r="AS421" s="294"/>
      <c r="AT421" s="294"/>
      <c r="AU421" s="294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5"/>
      <c r="W422" s="295"/>
      <c r="X422" s="295"/>
      <c r="Y422" s="294"/>
      <c r="Z422" s="294"/>
      <c r="AA422" s="294"/>
      <c r="AB422" s="294"/>
      <c r="AC422" s="294"/>
      <c r="AD422" s="294"/>
      <c r="AE422" s="294"/>
      <c r="AF422" s="294"/>
      <c r="AG422" s="294"/>
      <c r="AH422" s="294"/>
      <c r="AI422" s="294"/>
      <c r="AJ422" s="294"/>
      <c r="AK422" s="294"/>
      <c r="AL422" s="294"/>
      <c r="AM422" s="294"/>
      <c r="AN422" s="294"/>
      <c r="AO422" s="294"/>
      <c r="AP422" s="294"/>
      <c r="AQ422" s="294"/>
      <c r="AR422" s="294"/>
      <c r="AS422" s="294"/>
      <c r="AT422" s="294"/>
      <c r="AU422" s="294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5"/>
      <c r="W423" s="295"/>
      <c r="X423" s="295"/>
      <c r="Y423" s="294"/>
      <c r="Z423" s="294"/>
      <c r="AA423" s="294"/>
      <c r="AB423" s="294"/>
      <c r="AC423" s="294"/>
      <c r="AD423" s="294"/>
      <c r="AE423" s="294"/>
      <c r="AF423" s="294"/>
      <c r="AG423" s="294"/>
      <c r="AH423" s="294"/>
      <c r="AI423" s="294"/>
      <c r="AJ423" s="294"/>
      <c r="AK423" s="294"/>
      <c r="AL423" s="294"/>
      <c r="AM423" s="294"/>
      <c r="AN423" s="294"/>
      <c r="AO423" s="294"/>
      <c r="AP423" s="294"/>
      <c r="AQ423" s="294"/>
      <c r="AR423" s="294"/>
      <c r="AS423" s="294"/>
      <c r="AT423" s="294"/>
      <c r="AU423" s="294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5"/>
      <c r="W424" s="295"/>
      <c r="X424" s="295"/>
      <c r="Y424" s="294"/>
      <c r="Z424" s="294"/>
      <c r="AA424" s="294"/>
      <c r="AB424" s="294"/>
      <c r="AC424" s="294"/>
      <c r="AD424" s="294"/>
      <c r="AE424" s="294"/>
      <c r="AF424" s="294"/>
      <c r="AG424" s="294"/>
      <c r="AH424" s="294"/>
      <c r="AI424" s="294"/>
      <c r="AJ424" s="294"/>
      <c r="AK424" s="294"/>
      <c r="AL424" s="294"/>
      <c r="AM424" s="294"/>
      <c r="AN424" s="294"/>
      <c r="AO424" s="294"/>
      <c r="AP424" s="294"/>
      <c r="AQ424" s="294"/>
      <c r="AR424" s="294"/>
      <c r="AS424" s="294"/>
      <c r="AT424" s="294"/>
      <c r="AU424" s="294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5"/>
      <c r="W425" s="295"/>
      <c r="X425" s="295"/>
      <c r="Y425" s="294"/>
      <c r="Z425" s="294"/>
      <c r="AA425" s="294"/>
      <c r="AB425" s="294"/>
      <c r="AC425" s="294"/>
      <c r="AD425" s="294"/>
      <c r="AE425" s="294"/>
      <c r="AF425" s="294"/>
      <c r="AG425" s="294"/>
      <c r="AH425" s="294"/>
      <c r="AI425" s="294"/>
      <c r="AJ425" s="294"/>
      <c r="AK425" s="294"/>
      <c r="AL425" s="294"/>
      <c r="AM425" s="294"/>
      <c r="AN425" s="294"/>
      <c r="AO425" s="294"/>
      <c r="AP425" s="294"/>
      <c r="AQ425" s="294"/>
      <c r="AR425" s="294"/>
      <c r="AS425" s="294"/>
      <c r="AT425" s="294"/>
      <c r="AU425" s="294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5"/>
      <c r="W426" s="295"/>
      <c r="X426" s="295"/>
      <c r="Y426" s="294"/>
      <c r="Z426" s="294"/>
      <c r="AA426" s="294"/>
      <c r="AB426" s="294"/>
      <c r="AC426" s="294"/>
      <c r="AD426" s="294"/>
      <c r="AE426" s="294"/>
      <c r="AF426" s="294"/>
      <c r="AG426" s="294"/>
      <c r="AH426" s="294"/>
      <c r="AI426" s="294"/>
      <c r="AJ426" s="294"/>
      <c r="AK426" s="294"/>
      <c r="AL426" s="294"/>
      <c r="AM426" s="294"/>
      <c r="AN426" s="294"/>
      <c r="AO426" s="294"/>
      <c r="AP426" s="294"/>
      <c r="AQ426" s="294"/>
      <c r="AR426" s="294"/>
      <c r="AS426" s="294"/>
      <c r="AT426" s="294"/>
      <c r="AU426" s="294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5"/>
      <c r="W427" s="295"/>
      <c r="X427" s="295"/>
      <c r="Y427" s="294"/>
      <c r="Z427" s="294"/>
      <c r="AA427" s="294"/>
      <c r="AB427" s="294"/>
      <c r="AC427" s="294"/>
      <c r="AD427" s="294"/>
      <c r="AE427" s="294"/>
      <c r="AF427" s="294"/>
      <c r="AG427" s="294"/>
      <c r="AH427" s="294"/>
      <c r="AI427" s="294"/>
      <c r="AJ427" s="294"/>
      <c r="AK427" s="294"/>
      <c r="AL427" s="294"/>
      <c r="AM427" s="294"/>
      <c r="AN427" s="294"/>
      <c r="AO427" s="294"/>
      <c r="AP427" s="294"/>
      <c r="AQ427" s="294"/>
      <c r="AR427" s="294"/>
      <c r="AS427" s="294"/>
      <c r="AT427" s="294"/>
      <c r="AU427" s="294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5"/>
      <c r="W428" s="295"/>
      <c r="X428" s="295"/>
      <c r="Y428" s="294"/>
      <c r="Z428" s="294"/>
      <c r="AA428" s="294"/>
      <c r="AB428" s="294"/>
      <c r="AC428" s="294"/>
      <c r="AD428" s="294"/>
      <c r="AE428" s="294"/>
      <c r="AF428" s="294"/>
      <c r="AG428" s="294"/>
      <c r="AH428" s="294"/>
      <c r="AI428" s="294"/>
      <c r="AJ428" s="294"/>
      <c r="AK428" s="294"/>
      <c r="AL428" s="294"/>
      <c r="AM428" s="294"/>
      <c r="AN428" s="294"/>
      <c r="AO428" s="294"/>
      <c r="AP428" s="294"/>
      <c r="AQ428" s="294"/>
      <c r="AR428" s="294"/>
      <c r="AS428" s="294"/>
      <c r="AT428" s="294"/>
      <c r="AU428" s="294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5"/>
      <c r="W429" s="295"/>
      <c r="X429" s="295"/>
      <c r="Y429" s="294"/>
      <c r="Z429" s="294"/>
      <c r="AA429" s="294"/>
      <c r="AB429" s="294"/>
      <c r="AC429" s="294"/>
      <c r="AD429" s="294"/>
      <c r="AE429" s="294"/>
      <c r="AF429" s="294"/>
      <c r="AG429" s="294"/>
      <c r="AH429" s="294"/>
      <c r="AI429" s="294"/>
      <c r="AJ429" s="294"/>
      <c r="AK429" s="294"/>
      <c r="AL429" s="294"/>
      <c r="AM429" s="294"/>
      <c r="AN429" s="294"/>
      <c r="AO429" s="294"/>
      <c r="AP429" s="294"/>
      <c r="AQ429" s="294"/>
      <c r="AR429" s="294"/>
      <c r="AS429" s="294"/>
      <c r="AT429" s="294"/>
      <c r="AU429" s="294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5"/>
      <c r="W430" s="295"/>
      <c r="X430" s="295"/>
      <c r="Y430" s="294"/>
      <c r="Z430" s="294"/>
      <c r="AA430" s="294"/>
      <c r="AB430" s="294"/>
      <c r="AC430" s="294"/>
      <c r="AD430" s="294"/>
      <c r="AE430" s="294"/>
      <c r="AF430" s="294"/>
      <c r="AG430" s="294"/>
      <c r="AH430" s="294"/>
      <c r="AI430" s="294"/>
      <c r="AJ430" s="294"/>
      <c r="AK430" s="294"/>
      <c r="AL430" s="294"/>
      <c r="AM430" s="294"/>
      <c r="AN430" s="294"/>
      <c r="AO430" s="294"/>
      <c r="AP430" s="294"/>
      <c r="AQ430" s="294"/>
      <c r="AR430" s="294"/>
      <c r="AS430" s="294"/>
      <c r="AT430" s="294"/>
      <c r="AU430" s="294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5"/>
      <c r="W431" s="295"/>
      <c r="X431" s="295"/>
      <c r="Y431" s="294"/>
      <c r="Z431" s="294"/>
      <c r="AA431" s="294"/>
      <c r="AB431" s="294"/>
      <c r="AC431" s="294"/>
      <c r="AD431" s="294"/>
      <c r="AE431" s="294"/>
      <c r="AF431" s="294"/>
      <c r="AG431" s="294"/>
      <c r="AH431" s="294"/>
      <c r="AI431" s="294"/>
      <c r="AJ431" s="294"/>
      <c r="AK431" s="294"/>
      <c r="AL431" s="294"/>
      <c r="AM431" s="294"/>
      <c r="AN431" s="294"/>
      <c r="AO431" s="294"/>
      <c r="AP431" s="294"/>
      <c r="AQ431" s="294"/>
      <c r="AR431" s="294"/>
      <c r="AS431" s="294"/>
      <c r="AT431" s="294"/>
      <c r="AU431" s="294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5"/>
      <c r="W432" s="295"/>
      <c r="X432" s="295"/>
      <c r="Y432" s="294"/>
      <c r="Z432" s="294"/>
      <c r="AA432" s="294"/>
      <c r="AB432" s="294"/>
      <c r="AC432" s="294"/>
      <c r="AD432" s="294"/>
      <c r="AE432" s="294"/>
      <c r="AF432" s="294"/>
      <c r="AG432" s="294"/>
      <c r="AH432" s="294"/>
      <c r="AI432" s="294"/>
      <c r="AJ432" s="294"/>
      <c r="AK432" s="294"/>
      <c r="AL432" s="294"/>
      <c r="AM432" s="294"/>
      <c r="AN432" s="294"/>
      <c r="AO432" s="294"/>
      <c r="AP432" s="294"/>
      <c r="AQ432" s="294"/>
      <c r="AR432" s="294"/>
      <c r="AS432" s="294"/>
      <c r="AT432" s="294"/>
      <c r="AU432" s="294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5"/>
      <c r="W433" s="295"/>
      <c r="X433" s="295"/>
      <c r="Y433" s="294"/>
      <c r="Z433" s="294"/>
      <c r="AA433" s="294"/>
      <c r="AB433" s="294"/>
      <c r="AC433" s="294"/>
      <c r="AD433" s="294"/>
      <c r="AE433" s="294"/>
      <c r="AF433" s="294"/>
      <c r="AG433" s="294"/>
      <c r="AH433" s="294"/>
      <c r="AI433" s="294"/>
      <c r="AJ433" s="294"/>
      <c r="AK433" s="294"/>
      <c r="AL433" s="294"/>
      <c r="AM433" s="294"/>
      <c r="AN433" s="294"/>
      <c r="AO433" s="294"/>
      <c r="AP433" s="294"/>
      <c r="AQ433" s="294"/>
      <c r="AR433" s="294"/>
      <c r="AS433" s="294"/>
      <c r="AT433" s="294"/>
      <c r="AU433" s="294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5"/>
      <c r="W434" s="295"/>
      <c r="X434" s="295"/>
      <c r="Y434" s="294"/>
      <c r="Z434" s="294"/>
      <c r="AA434" s="294"/>
      <c r="AB434" s="294"/>
      <c r="AC434" s="294"/>
      <c r="AD434" s="294"/>
      <c r="AE434" s="294"/>
      <c r="AF434" s="294"/>
      <c r="AG434" s="294"/>
      <c r="AH434" s="294"/>
      <c r="AI434" s="294"/>
      <c r="AJ434" s="294"/>
      <c r="AK434" s="294"/>
      <c r="AL434" s="294"/>
      <c r="AM434" s="294"/>
      <c r="AN434" s="294"/>
      <c r="AO434" s="294"/>
      <c r="AP434" s="294"/>
      <c r="AQ434" s="294"/>
      <c r="AR434" s="294"/>
      <c r="AS434" s="294"/>
      <c r="AT434" s="294"/>
      <c r="AU434" s="294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5"/>
      <c r="W435" s="295"/>
      <c r="X435" s="295"/>
      <c r="Y435" s="294"/>
      <c r="Z435" s="294"/>
      <c r="AA435" s="294"/>
      <c r="AB435" s="294"/>
      <c r="AC435" s="294"/>
      <c r="AD435" s="294"/>
      <c r="AE435" s="294"/>
      <c r="AF435" s="294"/>
      <c r="AG435" s="294"/>
      <c r="AH435" s="294"/>
      <c r="AI435" s="294"/>
      <c r="AJ435" s="294"/>
      <c r="AK435" s="294"/>
      <c r="AL435" s="294"/>
      <c r="AM435" s="294"/>
      <c r="AN435" s="294"/>
      <c r="AO435" s="294"/>
      <c r="AP435" s="294"/>
      <c r="AQ435" s="294"/>
      <c r="AR435" s="294"/>
      <c r="AS435" s="294"/>
      <c r="AT435" s="294"/>
      <c r="AU435" s="294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5"/>
      <c r="W436" s="295"/>
      <c r="X436" s="295"/>
      <c r="Y436" s="294"/>
      <c r="Z436" s="294"/>
      <c r="AA436" s="294"/>
      <c r="AB436" s="294"/>
      <c r="AC436" s="294"/>
      <c r="AD436" s="294"/>
      <c r="AE436" s="294"/>
      <c r="AF436" s="294"/>
      <c r="AG436" s="294"/>
      <c r="AH436" s="294"/>
      <c r="AI436" s="294"/>
      <c r="AJ436" s="294"/>
      <c r="AK436" s="294"/>
      <c r="AL436" s="294"/>
      <c r="AM436" s="294"/>
      <c r="AN436" s="294"/>
      <c r="AO436" s="294"/>
      <c r="AP436" s="294"/>
      <c r="AQ436" s="294"/>
      <c r="AR436" s="294"/>
      <c r="AS436" s="294"/>
      <c r="AT436" s="294"/>
      <c r="AU436" s="294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5"/>
      <c r="W437" s="295"/>
      <c r="X437" s="295"/>
      <c r="Y437" s="294"/>
      <c r="Z437" s="294"/>
      <c r="AA437" s="294"/>
      <c r="AB437" s="294"/>
      <c r="AC437" s="294"/>
      <c r="AD437" s="294"/>
      <c r="AE437" s="294"/>
      <c r="AF437" s="294"/>
      <c r="AG437" s="294"/>
      <c r="AH437" s="294"/>
      <c r="AI437" s="294"/>
      <c r="AJ437" s="294"/>
      <c r="AK437" s="294"/>
      <c r="AL437" s="294"/>
      <c r="AM437" s="294"/>
      <c r="AN437" s="294"/>
      <c r="AO437" s="294"/>
      <c r="AP437" s="294"/>
      <c r="AQ437" s="294"/>
      <c r="AR437" s="294"/>
      <c r="AS437" s="294"/>
      <c r="AT437" s="294"/>
      <c r="AU437" s="294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5"/>
      <c r="W438" s="295"/>
      <c r="X438" s="295"/>
      <c r="Y438" s="294"/>
      <c r="Z438" s="294"/>
      <c r="AA438" s="294"/>
      <c r="AB438" s="294"/>
      <c r="AC438" s="294"/>
      <c r="AD438" s="294"/>
      <c r="AE438" s="294"/>
      <c r="AF438" s="294"/>
      <c r="AG438" s="294"/>
      <c r="AH438" s="294"/>
      <c r="AI438" s="294"/>
      <c r="AJ438" s="294"/>
      <c r="AK438" s="294"/>
      <c r="AL438" s="294"/>
      <c r="AM438" s="294"/>
      <c r="AN438" s="294"/>
      <c r="AO438" s="294"/>
      <c r="AP438" s="294"/>
      <c r="AQ438" s="294"/>
      <c r="AR438" s="294"/>
      <c r="AS438" s="294"/>
      <c r="AT438" s="294"/>
      <c r="AU438" s="294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5"/>
      <c r="W439" s="295"/>
      <c r="X439" s="295"/>
      <c r="Y439" s="294"/>
      <c r="Z439" s="294"/>
      <c r="AA439" s="294"/>
      <c r="AB439" s="294"/>
      <c r="AC439" s="294"/>
      <c r="AD439" s="294"/>
      <c r="AE439" s="294"/>
      <c r="AF439" s="294"/>
      <c r="AG439" s="294"/>
      <c r="AH439" s="294"/>
      <c r="AI439" s="294"/>
      <c r="AJ439" s="294"/>
      <c r="AK439" s="294"/>
      <c r="AL439" s="294"/>
      <c r="AM439" s="294"/>
      <c r="AN439" s="294"/>
      <c r="AO439" s="294"/>
      <c r="AP439" s="294"/>
      <c r="AQ439" s="294"/>
      <c r="AR439" s="294"/>
      <c r="AS439" s="294"/>
      <c r="AT439" s="294"/>
      <c r="AU439" s="294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5"/>
      <c r="W440" s="295"/>
      <c r="X440" s="295"/>
      <c r="Y440" s="294"/>
      <c r="Z440" s="294"/>
      <c r="AA440" s="294"/>
      <c r="AB440" s="294"/>
      <c r="AC440" s="294"/>
      <c r="AD440" s="294"/>
      <c r="AE440" s="294"/>
      <c r="AF440" s="294"/>
      <c r="AG440" s="294"/>
      <c r="AH440" s="294"/>
      <c r="AI440" s="294"/>
      <c r="AJ440" s="294"/>
      <c r="AK440" s="294"/>
      <c r="AL440" s="294"/>
      <c r="AM440" s="294"/>
      <c r="AN440" s="294"/>
      <c r="AO440" s="294"/>
      <c r="AP440" s="294"/>
      <c r="AQ440" s="294"/>
      <c r="AR440" s="294"/>
      <c r="AS440" s="294"/>
      <c r="AT440" s="294"/>
      <c r="AU440" s="294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5"/>
      <c r="W441" s="295"/>
      <c r="X441" s="295"/>
      <c r="Y441" s="294"/>
      <c r="Z441" s="294"/>
      <c r="AA441" s="294"/>
      <c r="AB441" s="294"/>
      <c r="AC441" s="294"/>
      <c r="AD441" s="294"/>
      <c r="AE441" s="294"/>
      <c r="AF441" s="294"/>
      <c r="AG441" s="294"/>
      <c r="AH441" s="294"/>
      <c r="AI441" s="294"/>
      <c r="AJ441" s="294"/>
      <c r="AK441" s="294"/>
      <c r="AL441" s="294"/>
      <c r="AM441" s="294"/>
      <c r="AN441" s="294"/>
      <c r="AO441" s="294"/>
      <c r="AP441" s="294"/>
      <c r="AQ441" s="294"/>
      <c r="AR441" s="294"/>
      <c r="AS441" s="294"/>
      <c r="AT441" s="294"/>
      <c r="AU441" s="294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5"/>
      <c r="W442" s="295"/>
      <c r="X442" s="295"/>
      <c r="Y442" s="294"/>
      <c r="Z442" s="294"/>
      <c r="AA442" s="294"/>
      <c r="AB442" s="294"/>
      <c r="AC442" s="294"/>
      <c r="AD442" s="294"/>
      <c r="AE442" s="294"/>
      <c r="AF442" s="294"/>
      <c r="AG442" s="294"/>
      <c r="AH442" s="294"/>
      <c r="AI442" s="294"/>
      <c r="AJ442" s="294"/>
      <c r="AK442" s="294"/>
      <c r="AL442" s="294"/>
      <c r="AM442" s="294"/>
      <c r="AN442" s="294"/>
      <c r="AO442" s="294"/>
      <c r="AP442" s="294"/>
      <c r="AQ442" s="294"/>
      <c r="AR442" s="294"/>
      <c r="AS442" s="294"/>
      <c r="AT442" s="294"/>
      <c r="AU442" s="294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5"/>
      <c r="W443" s="295"/>
      <c r="X443" s="295"/>
      <c r="Y443" s="294"/>
      <c r="Z443" s="294"/>
      <c r="AA443" s="294"/>
      <c r="AB443" s="294"/>
      <c r="AC443" s="294"/>
      <c r="AD443" s="294"/>
      <c r="AE443" s="294"/>
      <c r="AF443" s="294"/>
      <c r="AG443" s="294"/>
      <c r="AH443" s="294"/>
      <c r="AI443" s="294"/>
      <c r="AJ443" s="294"/>
      <c r="AK443" s="294"/>
      <c r="AL443" s="294"/>
      <c r="AM443" s="294"/>
      <c r="AN443" s="294"/>
      <c r="AO443" s="294"/>
      <c r="AP443" s="294"/>
      <c r="AQ443" s="294"/>
      <c r="AR443" s="294"/>
      <c r="AS443" s="294"/>
      <c r="AT443" s="294"/>
      <c r="AU443" s="294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5"/>
      <c r="W444" s="295"/>
      <c r="X444" s="295"/>
      <c r="Y444" s="294"/>
      <c r="Z444" s="294"/>
      <c r="AA444" s="294"/>
      <c r="AB444" s="294"/>
      <c r="AC444" s="294"/>
      <c r="AD444" s="294"/>
      <c r="AE444" s="294"/>
      <c r="AF444" s="294"/>
      <c r="AG444" s="294"/>
      <c r="AH444" s="294"/>
      <c r="AI444" s="294"/>
      <c r="AJ444" s="294"/>
      <c r="AK444" s="294"/>
      <c r="AL444" s="294"/>
      <c r="AM444" s="294"/>
      <c r="AN444" s="294"/>
      <c r="AO444" s="294"/>
      <c r="AP444" s="294"/>
      <c r="AQ444" s="294"/>
      <c r="AR444" s="294"/>
      <c r="AS444" s="294"/>
      <c r="AT444" s="294"/>
      <c r="AU444" s="294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5"/>
      <c r="W445" s="295"/>
      <c r="X445" s="295"/>
      <c r="Y445" s="294"/>
      <c r="Z445" s="294"/>
      <c r="AA445" s="294"/>
      <c r="AB445" s="294"/>
      <c r="AC445" s="294"/>
      <c r="AD445" s="294"/>
      <c r="AE445" s="294"/>
      <c r="AF445" s="294"/>
      <c r="AG445" s="294"/>
      <c r="AH445" s="294"/>
      <c r="AI445" s="294"/>
      <c r="AJ445" s="294"/>
      <c r="AK445" s="294"/>
      <c r="AL445" s="294"/>
      <c r="AM445" s="294"/>
      <c r="AN445" s="294"/>
      <c r="AO445" s="294"/>
      <c r="AP445" s="294"/>
      <c r="AQ445" s="294"/>
      <c r="AR445" s="294"/>
      <c r="AS445" s="294"/>
      <c r="AT445" s="294"/>
      <c r="AU445" s="294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5"/>
      <c r="W446" s="295"/>
      <c r="X446" s="295"/>
      <c r="Y446" s="294"/>
      <c r="Z446" s="294"/>
      <c r="AA446" s="294"/>
      <c r="AB446" s="294"/>
      <c r="AC446" s="294"/>
      <c r="AD446" s="294"/>
      <c r="AE446" s="294"/>
      <c r="AF446" s="294"/>
      <c r="AG446" s="294"/>
      <c r="AH446" s="294"/>
      <c r="AI446" s="294"/>
      <c r="AJ446" s="294"/>
      <c r="AK446" s="294"/>
      <c r="AL446" s="294"/>
      <c r="AM446" s="294"/>
      <c r="AN446" s="294"/>
      <c r="AO446" s="294"/>
      <c r="AP446" s="294"/>
      <c r="AQ446" s="294"/>
      <c r="AR446" s="294"/>
      <c r="AS446" s="294"/>
      <c r="AT446" s="294"/>
      <c r="AU446" s="294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5"/>
      <c r="W447" s="295"/>
      <c r="X447" s="295"/>
      <c r="Y447" s="294"/>
      <c r="Z447" s="294"/>
      <c r="AA447" s="294"/>
      <c r="AB447" s="294"/>
      <c r="AC447" s="294"/>
      <c r="AD447" s="294"/>
      <c r="AE447" s="294"/>
      <c r="AF447" s="294"/>
      <c r="AG447" s="294"/>
      <c r="AH447" s="294"/>
      <c r="AI447" s="294"/>
      <c r="AJ447" s="294"/>
      <c r="AK447" s="294"/>
      <c r="AL447" s="294"/>
      <c r="AM447" s="294"/>
      <c r="AN447" s="294"/>
      <c r="AO447" s="294"/>
      <c r="AP447" s="294"/>
      <c r="AQ447" s="294"/>
      <c r="AR447" s="294"/>
      <c r="AS447" s="294"/>
      <c r="AT447" s="294"/>
      <c r="AU447" s="294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5"/>
      <c r="W448" s="295"/>
      <c r="X448" s="295"/>
      <c r="Y448" s="294"/>
      <c r="Z448" s="294"/>
      <c r="AA448" s="294"/>
      <c r="AB448" s="294"/>
      <c r="AC448" s="294"/>
      <c r="AD448" s="294"/>
      <c r="AE448" s="294"/>
      <c r="AF448" s="294"/>
      <c r="AG448" s="294"/>
      <c r="AH448" s="294"/>
      <c r="AI448" s="294"/>
      <c r="AJ448" s="294"/>
      <c r="AK448" s="294"/>
      <c r="AL448" s="294"/>
      <c r="AM448" s="294"/>
      <c r="AN448" s="294"/>
      <c r="AO448" s="294"/>
      <c r="AP448" s="294"/>
      <c r="AQ448" s="294"/>
      <c r="AR448" s="294"/>
      <c r="AS448" s="294"/>
      <c r="AT448" s="294"/>
      <c r="AU448" s="294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5"/>
      <c r="W449" s="295"/>
      <c r="X449" s="295"/>
      <c r="Y449" s="294"/>
      <c r="Z449" s="294"/>
      <c r="AA449" s="294"/>
      <c r="AB449" s="294"/>
      <c r="AC449" s="294"/>
      <c r="AD449" s="294"/>
      <c r="AE449" s="294"/>
      <c r="AF449" s="294"/>
      <c r="AG449" s="294"/>
      <c r="AH449" s="294"/>
      <c r="AI449" s="294"/>
      <c r="AJ449" s="294"/>
      <c r="AK449" s="294"/>
      <c r="AL449" s="294"/>
      <c r="AM449" s="294"/>
      <c r="AN449" s="294"/>
      <c r="AO449" s="294"/>
      <c r="AP449" s="294"/>
      <c r="AQ449" s="294"/>
      <c r="AR449" s="294"/>
      <c r="AS449" s="294"/>
      <c r="AT449" s="294"/>
      <c r="AU449" s="294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5"/>
      <c r="W450" s="295"/>
      <c r="X450" s="295"/>
      <c r="Y450" s="294"/>
      <c r="Z450" s="294"/>
      <c r="AA450" s="294"/>
      <c r="AB450" s="294"/>
      <c r="AC450" s="294"/>
      <c r="AD450" s="294"/>
      <c r="AE450" s="294"/>
      <c r="AF450" s="294"/>
      <c r="AG450" s="294"/>
      <c r="AH450" s="294"/>
      <c r="AI450" s="294"/>
      <c r="AJ450" s="294"/>
      <c r="AK450" s="294"/>
      <c r="AL450" s="294"/>
      <c r="AM450" s="294"/>
      <c r="AN450" s="294"/>
      <c r="AO450" s="294"/>
      <c r="AP450" s="294"/>
      <c r="AQ450" s="294"/>
      <c r="AR450" s="294"/>
      <c r="AS450" s="294"/>
      <c r="AT450" s="294"/>
      <c r="AU450" s="294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5"/>
      <c r="W451" s="295"/>
      <c r="X451" s="295"/>
      <c r="Y451" s="294"/>
      <c r="Z451" s="294"/>
      <c r="AA451" s="294"/>
      <c r="AB451" s="294"/>
      <c r="AC451" s="294"/>
      <c r="AD451" s="294"/>
      <c r="AE451" s="294"/>
      <c r="AF451" s="294"/>
      <c r="AG451" s="294"/>
      <c r="AH451" s="294"/>
      <c r="AI451" s="294"/>
      <c r="AJ451" s="294"/>
      <c r="AK451" s="294"/>
      <c r="AL451" s="294"/>
      <c r="AM451" s="294"/>
      <c r="AN451" s="294"/>
      <c r="AO451" s="294"/>
      <c r="AP451" s="294"/>
      <c r="AQ451" s="294"/>
      <c r="AR451" s="294"/>
      <c r="AS451" s="294"/>
      <c r="AT451" s="294"/>
      <c r="AU451" s="294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5"/>
      <c r="W452" s="295"/>
      <c r="X452" s="295"/>
      <c r="Y452" s="294"/>
      <c r="Z452" s="294"/>
      <c r="AA452" s="294"/>
      <c r="AB452" s="294"/>
      <c r="AC452" s="294"/>
      <c r="AD452" s="294"/>
      <c r="AE452" s="294"/>
      <c r="AF452" s="294"/>
      <c r="AG452" s="294"/>
      <c r="AH452" s="294"/>
      <c r="AI452" s="294"/>
      <c r="AJ452" s="294"/>
      <c r="AK452" s="294"/>
      <c r="AL452" s="294"/>
      <c r="AM452" s="294"/>
      <c r="AN452" s="294"/>
      <c r="AO452" s="294"/>
      <c r="AP452" s="294"/>
      <c r="AQ452" s="294"/>
      <c r="AR452" s="294"/>
      <c r="AS452" s="294"/>
      <c r="AT452" s="294"/>
      <c r="AU452" s="294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5"/>
      <c r="W453" s="295"/>
      <c r="X453" s="295"/>
      <c r="Y453" s="294"/>
      <c r="Z453" s="294"/>
      <c r="AA453" s="294"/>
      <c r="AB453" s="294"/>
      <c r="AC453" s="294"/>
      <c r="AD453" s="294"/>
      <c r="AE453" s="294"/>
      <c r="AF453" s="294"/>
      <c r="AG453" s="294"/>
      <c r="AH453" s="294"/>
      <c r="AI453" s="294"/>
      <c r="AJ453" s="294"/>
      <c r="AK453" s="294"/>
      <c r="AL453" s="294"/>
      <c r="AM453" s="294"/>
      <c r="AN453" s="294"/>
      <c r="AO453" s="294"/>
      <c r="AP453" s="294"/>
      <c r="AQ453" s="294"/>
      <c r="AR453" s="294"/>
      <c r="AS453" s="294"/>
      <c r="AT453" s="294"/>
      <c r="AU453" s="294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5"/>
      <c r="W454" s="295"/>
      <c r="X454" s="295"/>
      <c r="Y454" s="294"/>
      <c r="Z454" s="294"/>
      <c r="AA454" s="294"/>
      <c r="AB454" s="294"/>
      <c r="AC454" s="294"/>
      <c r="AD454" s="294"/>
      <c r="AE454" s="294"/>
      <c r="AF454" s="294"/>
      <c r="AG454" s="294"/>
      <c r="AH454" s="294"/>
      <c r="AI454" s="294"/>
      <c r="AJ454" s="294"/>
      <c r="AK454" s="294"/>
      <c r="AL454" s="294"/>
      <c r="AM454" s="294"/>
      <c r="AN454" s="294"/>
      <c r="AO454" s="294"/>
      <c r="AP454" s="294"/>
      <c r="AQ454" s="294"/>
      <c r="AR454" s="294"/>
      <c r="AS454" s="294"/>
      <c r="AT454" s="294"/>
      <c r="AU454" s="294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5"/>
      <c r="W455" s="295"/>
      <c r="X455" s="295"/>
      <c r="Y455" s="294"/>
      <c r="Z455" s="294"/>
      <c r="AA455" s="294"/>
      <c r="AB455" s="294"/>
      <c r="AC455" s="294"/>
      <c r="AD455" s="294"/>
      <c r="AE455" s="294"/>
      <c r="AF455" s="294"/>
      <c r="AG455" s="294"/>
      <c r="AH455" s="294"/>
      <c r="AI455" s="294"/>
      <c r="AJ455" s="294"/>
      <c r="AK455" s="294"/>
      <c r="AL455" s="294"/>
      <c r="AM455" s="294"/>
      <c r="AN455" s="294"/>
      <c r="AO455" s="294"/>
      <c r="AP455" s="294"/>
      <c r="AQ455" s="294"/>
      <c r="AR455" s="294"/>
      <c r="AS455" s="294"/>
      <c r="AT455" s="294"/>
      <c r="AU455" s="294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5"/>
      <c r="W456" s="295"/>
      <c r="X456" s="295"/>
      <c r="Y456" s="294"/>
      <c r="Z456" s="294"/>
      <c r="AA456" s="294"/>
      <c r="AB456" s="294"/>
      <c r="AC456" s="294"/>
      <c r="AD456" s="294"/>
      <c r="AE456" s="294"/>
      <c r="AF456" s="294"/>
      <c r="AG456" s="294"/>
      <c r="AH456" s="294"/>
      <c r="AI456" s="294"/>
      <c r="AJ456" s="294"/>
      <c r="AK456" s="294"/>
      <c r="AL456" s="294"/>
      <c r="AM456" s="294"/>
      <c r="AN456" s="294"/>
      <c r="AO456" s="294"/>
      <c r="AP456" s="294"/>
      <c r="AQ456" s="294"/>
      <c r="AR456" s="294"/>
      <c r="AS456" s="294"/>
      <c r="AT456" s="294"/>
      <c r="AU456" s="294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5"/>
      <c r="W457" s="295"/>
      <c r="X457" s="295"/>
      <c r="Y457" s="294"/>
      <c r="Z457" s="294"/>
      <c r="AA457" s="294"/>
      <c r="AB457" s="294"/>
      <c r="AC457" s="294"/>
      <c r="AD457" s="294"/>
      <c r="AE457" s="294"/>
      <c r="AF457" s="294"/>
      <c r="AG457" s="294"/>
      <c r="AH457" s="294"/>
      <c r="AI457" s="294"/>
      <c r="AJ457" s="294"/>
      <c r="AK457" s="294"/>
      <c r="AL457" s="294"/>
      <c r="AM457" s="294"/>
      <c r="AN457" s="294"/>
      <c r="AO457" s="294"/>
      <c r="AP457" s="294"/>
      <c r="AQ457" s="294"/>
      <c r="AR457" s="294"/>
      <c r="AS457" s="294"/>
      <c r="AT457" s="294"/>
      <c r="AU457" s="294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5"/>
      <c r="W458" s="295"/>
      <c r="X458" s="295"/>
      <c r="Y458" s="294"/>
      <c r="Z458" s="294"/>
      <c r="AA458" s="294"/>
      <c r="AB458" s="294"/>
      <c r="AC458" s="294"/>
      <c r="AD458" s="294"/>
      <c r="AE458" s="294"/>
      <c r="AF458" s="294"/>
      <c r="AG458" s="294"/>
      <c r="AH458" s="294"/>
      <c r="AI458" s="294"/>
      <c r="AJ458" s="294"/>
      <c r="AK458" s="294"/>
      <c r="AL458" s="294"/>
      <c r="AM458" s="294"/>
      <c r="AN458" s="294"/>
      <c r="AO458" s="294"/>
      <c r="AP458" s="294"/>
      <c r="AQ458" s="294"/>
      <c r="AR458" s="294"/>
      <c r="AS458" s="294"/>
      <c r="AT458" s="294"/>
      <c r="AU458" s="294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5"/>
      <c r="W459" s="295"/>
      <c r="X459" s="295"/>
      <c r="Y459" s="294"/>
      <c r="Z459" s="294"/>
      <c r="AA459" s="294"/>
      <c r="AB459" s="294"/>
      <c r="AC459" s="294"/>
      <c r="AD459" s="294"/>
      <c r="AE459" s="294"/>
      <c r="AF459" s="294"/>
      <c r="AG459" s="294"/>
      <c r="AH459" s="294"/>
      <c r="AI459" s="294"/>
      <c r="AJ459" s="294"/>
      <c r="AK459" s="294"/>
      <c r="AL459" s="294"/>
      <c r="AM459" s="294"/>
      <c r="AN459" s="294"/>
      <c r="AO459" s="294"/>
      <c r="AP459" s="294"/>
      <c r="AQ459" s="294"/>
      <c r="AR459" s="294"/>
      <c r="AS459" s="294"/>
      <c r="AT459" s="294"/>
      <c r="AU459" s="294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5"/>
      <c r="W460" s="295"/>
      <c r="X460" s="295"/>
      <c r="Y460" s="294"/>
      <c r="Z460" s="294"/>
      <c r="AA460" s="294"/>
      <c r="AB460" s="294"/>
      <c r="AC460" s="294"/>
      <c r="AD460" s="294"/>
      <c r="AE460" s="294"/>
      <c r="AF460" s="294"/>
      <c r="AG460" s="294"/>
      <c r="AH460" s="294"/>
      <c r="AI460" s="294"/>
      <c r="AJ460" s="294"/>
      <c r="AK460" s="294"/>
      <c r="AL460" s="294"/>
      <c r="AM460" s="294"/>
      <c r="AN460" s="294"/>
      <c r="AO460" s="294"/>
      <c r="AP460" s="294"/>
      <c r="AQ460" s="294"/>
      <c r="AR460" s="294"/>
      <c r="AS460" s="294"/>
      <c r="AT460" s="294"/>
      <c r="AU460" s="294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5"/>
      <c r="W461" s="295"/>
      <c r="X461" s="295"/>
      <c r="Y461" s="294"/>
      <c r="Z461" s="294"/>
      <c r="AA461" s="294"/>
      <c r="AB461" s="294"/>
      <c r="AC461" s="294"/>
      <c r="AD461" s="294"/>
      <c r="AE461" s="294"/>
      <c r="AF461" s="294"/>
      <c r="AG461" s="294"/>
      <c r="AH461" s="294"/>
      <c r="AI461" s="294"/>
      <c r="AJ461" s="294"/>
      <c r="AK461" s="294"/>
      <c r="AL461" s="294"/>
      <c r="AM461" s="294"/>
      <c r="AN461" s="294"/>
      <c r="AO461" s="294"/>
      <c r="AP461" s="294"/>
      <c r="AQ461" s="294"/>
      <c r="AR461" s="294"/>
      <c r="AS461" s="294"/>
      <c r="AT461" s="294"/>
      <c r="AU461" s="294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5"/>
      <c r="W462" s="295"/>
      <c r="X462" s="295"/>
      <c r="Y462" s="294"/>
      <c r="Z462" s="294"/>
      <c r="AA462" s="294"/>
      <c r="AB462" s="294"/>
      <c r="AC462" s="294"/>
      <c r="AD462" s="294"/>
      <c r="AE462" s="294"/>
      <c r="AF462" s="294"/>
      <c r="AG462" s="294"/>
      <c r="AH462" s="294"/>
      <c r="AI462" s="294"/>
      <c r="AJ462" s="294"/>
      <c r="AK462" s="294"/>
      <c r="AL462" s="294"/>
      <c r="AM462" s="294"/>
      <c r="AN462" s="294"/>
      <c r="AO462" s="294"/>
      <c r="AP462" s="294"/>
      <c r="AQ462" s="294"/>
      <c r="AR462" s="294"/>
      <c r="AS462" s="294"/>
      <c r="AT462" s="294"/>
      <c r="AU462" s="294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5"/>
      <c r="W463" s="295"/>
      <c r="X463" s="295"/>
      <c r="Y463" s="294"/>
      <c r="Z463" s="294"/>
      <c r="AA463" s="294"/>
      <c r="AB463" s="294"/>
      <c r="AC463" s="294"/>
      <c r="AD463" s="294"/>
      <c r="AE463" s="294"/>
      <c r="AF463" s="294"/>
      <c r="AG463" s="294"/>
      <c r="AH463" s="294"/>
      <c r="AI463" s="294"/>
      <c r="AJ463" s="294"/>
      <c r="AK463" s="294"/>
      <c r="AL463" s="294"/>
      <c r="AM463" s="294"/>
      <c r="AN463" s="294"/>
      <c r="AO463" s="294"/>
      <c r="AP463" s="294"/>
      <c r="AQ463" s="294"/>
      <c r="AR463" s="294"/>
      <c r="AS463" s="294"/>
      <c r="AT463" s="294"/>
      <c r="AU463" s="294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5"/>
      <c r="W464" s="295"/>
      <c r="X464" s="295"/>
      <c r="Y464" s="294"/>
      <c r="Z464" s="294"/>
      <c r="AA464" s="294"/>
      <c r="AB464" s="294"/>
      <c r="AC464" s="294"/>
      <c r="AD464" s="294"/>
      <c r="AE464" s="294"/>
      <c r="AF464" s="294"/>
      <c r="AG464" s="294"/>
      <c r="AH464" s="294"/>
      <c r="AI464" s="294"/>
      <c r="AJ464" s="294"/>
      <c r="AK464" s="294"/>
      <c r="AL464" s="294"/>
      <c r="AM464" s="294"/>
      <c r="AN464" s="294"/>
      <c r="AO464" s="294"/>
      <c r="AP464" s="294"/>
      <c r="AQ464" s="294"/>
      <c r="AR464" s="294"/>
      <c r="AS464" s="294"/>
      <c r="AT464" s="294"/>
      <c r="AU464" s="294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5"/>
      <c r="W465" s="295"/>
      <c r="X465" s="295"/>
      <c r="Y465" s="294"/>
      <c r="Z465" s="294"/>
      <c r="AA465" s="294"/>
      <c r="AB465" s="294"/>
      <c r="AC465" s="294"/>
      <c r="AD465" s="294"/>
      <c r="AE465" s="294"/>
      <c r="AF465" s="294"/>
      <c r="AG465" s="294"/>
      <c r="AH465" s="294"/>
      <c r="AI465" s="294"/>
      <c r="AJ465" s="294"/>
      <c r="AK465" s="294"/>
      <c r="AL465" s="294"/>
      <c r="AM465" s="294"/>
      <c r="AN465" s="294"/>
      <c r="AO465" s="294"/>
      <c r="AP465" s="294"/>
      <c r="AQ465" s="294"/>
      <c r="AR465" s="294"/>
      <c r="AS465" s="294"/>
      <c r="AT465" s="294"/>
      <c r="AU465" s="294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5"/>
      <c r="W466" s="295"/>
      <c r="X466" s="295"/>
      <c r="Y466" s="294"/>
      <c r="Z466" s="294"/>
      <c r="AA466" s="294"/>
      <c r="AB466" s="294"/>
      <c r="AC466" s="294"/>
      <c r="AD466" s="294"/>
      <c r="AE466" s="294"/>
      <c r="AF466" s="294"/>
      <c r="AG466" s="294"/>
      <c r="AH466" s="294"/>
      <c r="AI466" s="294"/>
      <c r="AJ466" s="294"/>
      <c r="AK466" s="294"/>
      <c r="AL466" s="294"/>
      <c r="AM466" s="294"/>
      <c r="AN466" s="294"/>
      <c r="AO466" s="294"/>
      <c r="AP466" s="294"/>
      <c r="AQ466" s="294"/>
      <c r="AR466" s="294"/>
      <c r="AS466" s="294"/>
      <c r="AT466" s="294"/>
      <c r="AU466" s="294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5"/>
      <c r="W467" s="295"/>
      <c r="X467" s="295"/>
      <c r="Y467" s="294"/>
      <c r="Z467" s="294"/>
      <c r="AA467" s="294"/>
      <c r="AB467" s="294"/>
      <c r="AC467" s="294"/>
      <c r="AD467" s="294"/>
      <c r="AE467" s="294"/>
      <c r="AF467" s="294"/>
      <c r="AG467" s="294"/>
      <c r="AH467" s="294"/>
      <c r="AI467" s="294"/>
      <c r="AJ467" s="294"/>
      <c r="AK467" s="294"/>
      <c r="AL467" s="294"/>
      <c r="AM467" s="294"/>
      <c r="AN467" s="294"/>
      <c r="AO467" s="294"/>
      <c r="AP467" s="294"/>
      <c r="AQ467" s="294"/>
      <c r="AR467" s="294"/>
      <c r="AS467" s="294"/>
      <c r="AT467" s="294"/>
      <c r="AU467" s="294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5"/>
      <c r="W468" s="295"/>
      <c r="X468" s="295"/>
      <c r="Y468" s="294"/>
      <c r="Z468" s="294"/>
      <c r="AA468" s="294"/>
      <c r="AB468" s="294"/>
      <c r="AC468" s="294"/>
      <c r="AD468" s="294"/>
      <c r="AE468" s="294"/>
      <c r="AF468" s="294"/>
      <c r="AG468" s="294"/>
      <c r="AH468" s="294"/>
      <c r="AI468" s="294"/>
      <c r="AJ468" s="294"/>
      <c r="AK468" s="294"/>
      <c r="AL468" s="294"/>
      <c r="AM468" s="294"/>
      <c r="AN468" s="294"/>
      <c r="AO468" s="294"/>
      <c r="AP468" s="294"/>
      <c r="AQ468" s="294"/>
      <c r="AR468" s="294"/>
      <c r="AS468" s="294"/>
      <c r="AT468" s="294"/>
      <c r="AU468" s="294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5"/>
      <c r="W469" s="295"/>
      <c r="X469" s="295"/>
      <c r="Y469" s="294"/>
      <c r="Z469" s="294"/>
      <c r="AA469" s="294"/>
      <c r="AB469" s="294"/>
      <c r="AC469" s="294"/>
      <c r="AD469" s="294"/>
      <c r="AE469" s="294"/>
      <c r="AF469" s="294"/>
      <c r="AG469" s="294"/>
      <c r="AH469" s="294"/>
      <c r="AI469" s="294"/>
      <c r="AJ469" s="294"/>
      <c r="AK469" s="294"/>
      <c r="AL469" s="294"/>
      <c r="AM469" s="294"/>
      <c r="AN469" s="294"/>
      <c r="AO469" s="294"/>
      <c r="AP469" s="294"/>
      <c r="AQ469" s="294"/>
      <c r="AR469" s="294"/>
      <c r="AS469" s="294"/>
      <c r="AT469" s="294"/>
      <c r="AU469" s="294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5"/>
      <c r="W470" s="295"/>
      <c r="X470" s="295"/>
      <c r="Y470" s="294"/>
      <c r="Z470" s="294"/>
      <c r="AA470" s="294"/>
      <c r="AB470" s="294"/>
      <c r="AC470" s="294"/>
      <c r="AD470" s="294"/>
      <c r="AE470" s="294"/>
      <c r="AF470" s="294"/>
      <c r="AG470" s="294"/>
      <c r="AH470" s="294"/>
      <c r="AI470" s="294"/>
      <c r="AJ470" s="294"/>
      <c r="AK470" s="294"/>
      <c r="AL470" s="294"/>
      <c r="AM470" s="294"/>
      <c r="AN470" s="294"/>
      <c r="AO470" s="294"/>
      <c r="AP470" s="294"/>
      <c r="AQ470" s="294"/>
      <c r="AR470" s="294"/>
      <c r="AS470" s="294"/>
      <c r="AT470" s="294"/>
      <c r="AU470" s="294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5"/>
      <c r="W471" s="295"/>
      <c r="X471" s="295"/>
      <c r="Y471" s="294"/>
      <c r="Z471" s="294"/>
      <c r="AA471" s="294"/>
      <c r="AB471" s="294"/>
      <c r="AC471" s="294"/>
      <c r="AD471" s="294"/>
      <c r="AE471" s="294"/>
      <c r="AF471" s="294"/>
      <c r="AG471" s="294"/>
      <c r="AH471" s="294"/>
      <c r="AI471" s="294"/>
      <c r="AJ471" s="294"/>
      <c r="AK471" s="294"/>
      <c r="AL471" s="294"/>
      <c r="AM471" s="294"/>
      <c r="AN471" s="294"/>
      <c r="AO471" s="294"/>
      <c r="AP471" s="294"/>
      <c r="AQ471" s="294"/>
      <c r="AR471" s="294"/>
      <c r="AS471" s="294"/>
      <c r="AT471" s="294"/>
      <c r="AU471" s="294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5"/>
      <c r="W472" s="295"/>
      <c r="X472" s="295"/>
      <c r="Y472" s="294"/>
      <c r="Z472" s="294"/>
      <c r="AA472" s="294"/>
      <c r="AB472" s="294"/>
      <c r="AC472" s="294"/>
      <c r="AD472" s="294"/>
      <c r="AE472" s="294"/>
      <c r="AF472" s="294"/>
      <c r="AG472" s="294"/>
      <c r="AH472" s="294"/>
      <c r="AI472" s="294"/>
      <c r="AJ472" s="294"/>
      <c r="AK472" s="294"/>
      <c r="AL472" s="294"/>
      <c r="AM472" s="294"/>
      <c r="AN472" s="294"/>
      <c r="AO472" s="294"/>
      <c r="AP472" s="294"/>
      <c r="AQ472" s="294"/>
      <c r="AR472" s="294"/>
      <c r="AS472" s="294"/>
      <c r="AT472" s="294"/>
      <c r="AU472" s="294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5"/>
      <c r="W473" s="295"/>
      <c r="X473" s="295"/>
      <c r="Y473" s="294"/>
      <c r="Z473" s="294"/>
      <c r="AA473" s="294"/>
      <c r="AB473" s="294"/>
      <c r="AC473" s="294"/>
      <c r="AD473" s="294"/>
      <c r="AE473" s="294"/>
      <c r="AF473" s="294"/>
      <c r="AG473" s="294"/>
      <c r="AH473" s="294"/>
      <c r="AI473" s="294"/>
      <c r="AJ473" s="294"/>
      <c r="AK473" s="294"/>
      <c r="AL473" s="294"/>
      <c r="AM473" s="294"/>
      <c r="AN473" s="294"/>
      <c r="AO473" s="294"/>
      <c r="AP473" s="294"/>
      <c r="AQ473" s="294"/>
      <c r="AR473" s="294"/>
      <c r="AS473" s="294"/>
      <c r="AT473" s="294"/>
      <c r="AU473" s="294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5"/>
      <c r="W474" s="295"/>
      <c r="X474" s="295"/>
      <c r="Y474" s="294"/>
      <c r="Z474" s="294"/>
      <c r="AA474" s="294"/>
      <c r="AB474" s="294"/>
      <c r="AC474" s="294"/>
      <c r="AD474" s="294"/>
      <c r="AE474" s="294"/>
      <c r="AF474" s="294"/>
      <c r="AG474" s="294"/>
      <c r="AH474" s="294"/>
      <c r="AI474" s="294"/>
      <c r="AJ474" s="294"/>
      <c r="AK474" s="294"/>
      <c r="AL474" s="294"/>
      <c r="AM474" s="294"/>
      <c r="AN474" s="294"/>
      <c r="AO474" s="294"/>
      <c r="AP474" s="294"/>
      <c r="AQ474" s="294"/>
      <c r="AR474" s="294"/>
      <c r="AS474" s="294"/>
      <c r="AT474" s="294"/>
      <c r="AU474" s="294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5"/>
      <c r="W475" s="295"/>
      <c r="X475" s="295"/>
      <c r="Y475" s="294"/>
      <c r="Z475" s="294"/>
      <c r="AA475" s="294"/>
      <c r="AB475" s="294"/>
      <c r="AC475" s="294"/>
      <c r="AD475" s="294"/>
      <c r="AE475" s="294"/>
      <c r="AF475" s="294"/>
      <c r="AG475" s="294"/>
      <c r="AH475" s="294"/>
      <c r="AI475" s="294"/>
      <c r="AJ475" s="294"/>
      <c r="AK475" s="294"/>
      <c r="AL475" s="294"/>
      <c r="AM475" s="294"/>
      <c r="AN475" s="294"/>
      <c r="AO475" s="294"/>
      <c r="AP475" s="294"/>
      <c r="AQ475" s="294"/>
      <c r="AR475" s="294"/>
      <c r="AS475" s="294"/>
      <c r="AT475" s="294"/>
      <c r="AU475" s="294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5"/>
      <c r="W476" s="295"/>
      <c r="X476" s="295"/>
      <c r="Y476" s="294"/>
      <c r="Z476" s="294"/>
      <c r="AA476" s="294"/>
      <c r="AB476" s="294"/>
      <c r="AC476" s="294"/>
      <c r="AD476" s="294"/>
      <c r="AE476" s="294"/>
      <c r="AF476" s="294"/>
      <c r="AG476" s="294"/>
      <c r="AH476" s="294"/>
      <c r="AI476" s="294"/>
      <c r="AJ476" s="294"/>
      <c r="AK476" s="294"/>
      <c r="AL476" s="294"/>
      <c r="AM476" s="294"/>
      <c r="AN476" s="294"/>
      <c r="AO476" s="294"/>
      <c r="AP476" s="294"/>
      <c r="AQ476" s="294"/>
      <c r="AR476" s="294"/>
      <c r="AS476" s="294"/>
      <c r="AT476" s="294"/>
      <c r="AU476" s="294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5"/>
      <c r="W477" s="295"/>
      <c r="X477" s="295"/>
      <c r="Y477" s="294"/>
      <c r="Z477" s="294"/>
      <c r="AA477" s="294"/>
      <c r="AB477" s="294"/>
      <c r="AC477" s="294"/>
      <c r="AD477" s="294"/>
      <c r="AE477" s="294"/>
      <c r="AF477" s="294"/>
      <c r="AG477" s="294"/>
      <c r="AH477" s="294"/>
      <c r="AI477" s="294"/>
      <c r="AJ477" s="294"/>
      <c r="AK477" s="294"/>
      <c r="AL477" s="294"/>
      <c r="AM477" s="294"/>
      <c r="AN477" s="294"/>
      <c r="AO477" s="294"/>
      <c r="AP477" s="294"/>
      <c r="AQ477" s="294"/>
      <c r="AR477" s="294"/>
      <c r="AS477" s="294"/>
      <c r="AT477" s="294"/>
      <c r="AU477" s="294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5"/>
      <c r="W478" s="295"/>
      <c r="X478" s="295"/>
      <c r="Y478" s="294"/>
      <c r="Z478" s="294"/>
      <c r="AA478" s="294"/>
      <c r="AB478" s="294"/>
      <c r="AC478" s="294"/>
      <c r="AD478" s="294"/>
      <c r="AE478" s="294"/>
      <c r="AF478" s="294"/>
      <c r="AG478" s="294"/>
      <c r="AH478" s="294"/>
      <c r="AI478" s="294"/>
      <c r="AJ478" s="294"/>
      <c r="AK478" s="294"/>
      <c r="AL478" s="294"/>
      <c r="AM478" s="294"/>
      <c r="AN478" s="294"/>
      <c r="AO478" s="294"/>
      <c r="AP478" s="294"/>
      <c r="AQ478" s="294"/>
      <c r="AR478" s="294"/>
      <c r="AS478" s="294"/>
      <c r="AT478" s="294"/>
      <c r="AU478" s="294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5"/>
      <c r="W479" s="295"/>
      <c r="X479" s="295"/>
      <c r="Y479" s="294"/>
      <c r="Z479" s="294"/>
      <c r="AA479" s="294"/>
      <c r="AB479" s="294"/>
      <c r="AC479" s="294"/>
      <c r="AD479" s="294"/>
      <c r="AE479" s="294"/>
      <c r="AF479" s="294"/>
      <c r="AG479" s="294"/>
      <c r="AH479" s="294"/>
      <c r="AI479" s="294"/>
      <c r="AJ479" s="294"/>
      <c r="AK479" s="294"/>
      <c r="AL479" s="294"/>
      <c r="AM479" s="294"/>
      <c r="AN479" s="294"/>
      <c r="AO479" s="294"/>
      <c r="AP479" s="294"/>
      <c r="AQ479" s="294"/>
      <c r="AR479" s="294"/>
      <c r="AS479" s="294"/>
      <c r="AT479" s="294"/>
      <c r="AU479" s="294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5"/>
      <c r="W480" s="295"/>
      <c r="X480" s="295"/>
      <c r="Y480" s="294"/>
      <c r="Z480" s="294"/>
      <c r="AA480" s="294"/>
      <c r="AB480" s="294"/>
      <c r="AC480" s="294"/>
      <c r="AD480" s="294"/>
      <c r="AE480" s="294"/>
      <c r="AF480" s="294"/>
      <c r="AG480" s="294"/>
      <c r="AH480" s="294"/>
      <c r="AI480" s="294"/>
      <c r="AJ480" s="294"/>
      <c r="AK480" s="294"/>
      <c r="AL480" s="294"/>
      <c r="AM480" s="294"/>
      <c r="AN480" s="294"/>
      <c r="AO480" s="294"/>
      <c r="AP480" s="294"/>
      <c r="AQ480" s="294"/>
      <c r="AR480" s="294"/>
      <c r="AS480" s="294"/>
      <c r="AT480" s="294"/>
      <c r="AU480" s="294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5"/>
      <c r="W481" s="295"/>
      <c r="X481" s="295"/>
      <c r="Y481" s="294"/>
      <c r="Z481" s="294"/>
      <c r="AA481" s="294"/>
      <c r="AB481" s="294"/>
      <c r="AC481" s="294"/>
      <c r="AD481" s="294"/>
      <c r="AE481" s="294"/>
      <c r="AF481" s="294"/>
      <c r="AG481" s="294"/>
      <c r="AH481" s="294"/>
      <c r="AI481" s="294"/>
      <c r="AJ481" s="294"/>
      <c r="AK481" s="294"/>
      <c r="AL481" s="294"/>
      <c r="AM481" s="294"/>
      <c r="AN481" s="294"/>
      <c r="AO481" s="294"/>
      <c r="AP481" s="294"/>
      <c r="AQ481" s="294"/>
      <c r="AR481" s="294"/>
      <c r="AS481" s="294"/>
      <c r="AT481" s="294"/>
      <c r="AU481" s="294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5"/>
      <c r="W482" s="295"/>
      <c r="X482" s="295"/>
      <c r="Y482" s="294"/>
      <c r="Z482" s="294"/>
      <c r="AA482" s="294"/>
      <c r="AB482" s="294"/>
      <c r="AC482" s="294"/>
      <c r="AD482" s="294"/>
      <c r="AE482" s="294"/>
      <c r="AF482" s="294"/>
      <c r="AG482" s="294"/>
      <c r="AH482" s="294"/>
      <c r="AI482" s="294"/>
      <c r="AJ482" s="294"/>
      <c r="AK482" s="294"/>
      <c r="AL482" s="294"/>
      <c r="AM482" s="294"/>
      <c r="AN482" s="294"/>
      <c r="AO482" s="294"/>
      <c r="AP482" s="294"/>
      <c r="AQ482" s="294"/>
      <c r="AR482" s="294"/>
      <c r="AS482" s="294"/>
      <c r="AT482" s="294"/>
      <c r="AU482" s="294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5"/>
      <c r="W483" s="295"/>
      <c r="X483" s="295"/>
      <c r="Y483" s="294"/>
      <c r="Z483" s="294"/>
      <c r="AA483" s="294"/>
      <c r="AB483" s="294"/>
      <c r="AC483" s="294"/>
      <c r="AD483" s="294"/>
      <c r="AE483" s="294"/>
      <c r="AF483" s="294"/>
      <c r="AG483" s="294"/>
      <c r="AH483" s="294"/>
      <c r="AI483" s="294"/>
      <c r="AJ483" s="294"/>
      <c r="AK483" s="294"/>
      <c r="AL483" s="294"/>
      <c r="AM483" s="294"/>
      <c r="AN483" s="294"/>
      <c r="AO483" s="294"/>
      <c r="AP483" s="294"/>
      <c r="AQ483" s="294"/>
      <c r="AR483" s="294"/>
      <c r="AS483" s="294"/>
      <c r="AT483" s="294"/>
      <c r="AU483" s="294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5"/>
      <c r="W484" s="295"/>
      <c r="X484" s="295"/>
      <c r="Y484" s="294"/>
      <c r="Z484" s="294"/>
      <c r="AA484" s="294"/>
      <c r="AB484" s="294"/>
      <c r="AC484" s="294"/>
      <c r="AD484" s="294"/>
      <c r="AE484" s="294"/>
      <c r="AF484" s="294"/>
      <c r="AG484" s="294"/>
      <c r="AH484" s="294"/>
      <c r="AI484" s="294"/>
      <c r="AJ484" s="294"/>
      <c r="AK484" s="294"/>
      <c r="AL484" s="294"/>
      <c r="AM484" s="294"/>
      <c r="AN484" s="294"/>
      <c r="AO484" s="294"/>
      <c r="AP484" s="294"/>
      <c r="AQ484" s="294"/>
      <c r="AR484" s="294"/>
      <c r="AS484" s="294"/>
      <c r="AT484" s="294"/>
      <c r="AU484" s="294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5"/>
      <c r="W485" s="295"/>
      <c r="X485" s="295"/>
      <c r="Y485" s="294"/>
      <c r="Z485" s="294"/>
      <c r="AA485" s="294"/>
      <c r="AB485" s="294"/>
      <c r="AC485" s="294"/>
      <c r="AD485" s="294"/>
      <c r="AE485" s="294"/>
      <c r="AF485" s="294"/>
      <c r="AG485" s="294"/>
      <c r="AH485" s="294"/>
      <c r="AI485" s="294"/>
      <c r="AJ485" s="294"/>
      <c r="AK485" s="294"/>
      <c r="AL485" s="294"/>
      <c r="AM485" s="294"/>
      <c r="AN485" s="294"/>
      <c r="AO485" s="294"/>
      <c r="AP485" s="294"/>
      <c r="AQ485" s="294"/>
      <c r="AR485" s="294"/>
      <c r="AS485" s="294"/>
      <c r="AT485" s="294"/>
      <c r="AU485" s="294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5"/>
      <c r="W486" s="295"/>
      <c r="X486" s="295"/>
      <c r="Y486" s="294"/>
      <c r="Z486" s="294"/>
      <c r="AA486" s="294"/>
      <c r="AB486" s="294"/>
      <c r="AC486" s="294"/>
      <c r="AD486" s="294"/>
      <c r="AE486" s="294"/>
      <c r="AF486" s="294"/>
      <c r="AG486" s="294"/>
      <c r="AH486" s="294"/>
      <c r="AI486" s="294"/>
      <c r="AJ486" s="294"/>
      <c r="AK486" s="294"/>
      <c r="AL486" s="294"/>
      <c r="AM486" s="294"/>
      <c r="AN486" s="294"/>
      <c r="AO486" s="294"/>
      <c r="AP486" s="294"/>
      <c r="AQ486" s="294"/>
      <c r="AR486" s="294"/>
      <c r="AS486" s="294"/>
      <c r="AT486" s="294"/>
      <c r="AU486" s="294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5"/>
      <c r="W487" s="295"/>
      <c r="X487" s="295"/>
      <c r="Y487" s="294"/>
      <c r="Z487" s="294"/>
      <c r="AA487" s="294"/>
      <c r="AB487" s="294"/>
      <c r="AC487" s="294"/>
      <c r="AD487" s="294"/>
      <c r="AE487" s="294"/>
      <c r="AF487" s="294"/>
      <c r="AG487" s="294"/>
      <c r="AH487" s="294"/>
      <c r="AI487" s="294"/>
      <c r="AJ487" s="294"/>
      <c r="AK487" s="294"/>
      <c r="AL487" s="294"/>
      <c r="AM487" s="294"/>
      <c r="AN487" s="294"/>
      <c r="AO487" s="294"/>
      <c r="AP487" s="294"/>
      <c r="AQ487" s="294"/>
      <c r="AR487" s="294"/>
      <c r="AS487" s="294"/>
      <c r="AT487" s="294"/>
      <c r="AU487" s="294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5"/>
      <c r="W488" s="295"/>
      <c r="X488" s="295"/>
      <c r="Y488" s="294"/>
      <c r="Z488" s="294"/>
      <c r="AA488" s="294"/>
      <c r="AB488" s="294"/>
      <c r="AC488" s="294"/>
      <c r="AD488" s="294"/>
      <c r="AE488" s="294"/>
      <c r="AF488" s="294"/>
      <c r="AG488" s="294"/>
      <c r="AH488" s="294"/>
      <c r="AI488" s="294"/>
      <c r="AJ488" s="294"/>
      <c r="AK488" s="294"/>
      <c r="AL488" s="294"/>
      <c r="AM488" s="294"/>
      <c r="AN488" s="294"/>
      <c r="AO488" s="294"/>
      <c r="AP488" s="294"/>
      <c r="AQ488" s="294"/>
      <c r="AR488" s="294"/>
      <c r="AS488" s="294"/>
      <c r="AT488" s="294"/>
      <c r="AU488" s="294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5"/>
      <c r="W489" s="295"/>
      <c r="X489" s="295"/>
      <c r="Y489" s="294"/>
      <c r="Z489" s="294"/>
      <c r="AA489" s="294"/>
      <c r="AB489" s="294"/>
      <c r="AC489" s="294"/>
      <c r="AD489" s="294"/>
      <c r="AE489" s="294"/>
      <c r="AF489" s="294"/>
      <c r="AG489" s="294"/>
      <c r="AH489" s="294"/>
      <c r="AI489" s="294"/>
      <c r="AJ489" s="294"/>
      <c r="AK489" s="294"/>
      <c r="AL489" s="294"/>
      <c r="AM489" s="294"/>
      <c r="AN489" s="294"/>
      <c r="AO489" s="294"/>
      <c r="AP489" s="294"/>
      <c r="AQ489" s="294"/>
      <c r="AR489" s="294"/>
      <c r="AS489" s="294"/>
      <c r="AT489" s="294"/>
      <c r="AU489" s="294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5"/>
      <c r="W490" s="295"/>
      <c r="X490" s="295"/>
      <c r="Y490" s="294"/>
      <c r="Z490" s="294"/>
      <c r="AA490" s="294"/>
      <c r="AB490" s="294"/>
      <c r="AC490" s="294"/>
      <c r="AD490" s="294"/>
      <c r="AE490" s="294"/>
      <c r="AF490" s="294"/>
      <c r="AG490" s="294"/>
      <c r="AH490" s="294"/>
      <c r="AI490" s="294"/>
      <c r="AJ490" s="294"/>
      <c r="AK490" s="294"/>
      <c r="AL490" s="294"/>
      <c r="AM490" s="294"/>
      <c r="AN490" s="294"/>
      <c r="AO490" s="294"/>
      <c r="AP490" s="294"/>
      <c r="AQ490" s="294"/>
      <c r="AR490" s="294"/>
      <c r="AS490" s="294"/>
      <c r="AT490" s="294"/>
      <c r="AU490" s="294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5"/>
      <c r="W491" s="295"/>
      <c r="X491" s="295"/>
      <c r="Y491" s="294"/>
      <c r="Z491" s="294"/>
      <c r="AA491" s="294"/>
      <c r="AB491" s="294"/>
      <c r="AC491" s="294"/>
      <c r="AD491" s="294"/>
      <c r="AE491" s="294"/>
      <c r="AF491" s="294"/>
      <c r="AG491" s="294"/>
      <c r="AH491" s="294"/>
      <c r="AI491" s="294"/>
      <c r="AJ491" s="294"/>
      <c r="AK491" s="294"/>
      <c r="AL491" s="294"/>
      <c r="AM491" s="294"/>
      <c r="AN491" s="294"/>
      <c r="AO491" s="294"/>
      <c r="AP491" s="294"/>
      <c r="AQ491" s="294"/>
      <c r="AR491" s="294"/>
      <c r="AS491" s="294"/>
      <c r="AT491" s="294"/>
      <c r="AU491" s="294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5"/>
      <c r="W492" s="295"/>
      <c r="X492" s="295"/>
      <c r="Y492" s="294"/>
      <c r="Z492" s="294"/>
      <c r="AA492" s="294"/>
      <c r="AB492" s="294"/>
      <c r="AC492" s="294"/>
      <c r="AD492" s="294"/>
      <c r="AE492" s="294"/>
      <c r="AF492" s="294"/>
      <c r="AG492" s="294"/>
      <c r="AH492" s="294"/>
      <c r="AI492" s="294"/>
      <c r="AJ492" s="294"/>
      <c r="AK492" s="294"/>
      <c r="AL492" s="294"/>
      <c r="AM492" s="294"/>
      <c r="AN492" s="294"/>
      <c r="AO492" s="294"/>
      <c r="AP492" s="294"/>
      <c r="AQ492" s="294"/>
      <c r="AR492" s="294"/>
      <c r="AS492" s="294"/>
      <c r="AT492" s="294"/>
      <c r="AU492" s="294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5"/>
      <c r="W493" s="295"/>
      <c r="X493" s="295"/>
      <c r="Y493" s="294"/>
      <c r="Z493" s="294"/>
      <c r="AA493" s="294"/>
      <c r="AB493" s="294"/>
      <c r="AC493" s="294"/>
      <c r="AD493" s="294"/>
      <c r="AE493" s="294"/>
      <c r="AF493" s="294"/>
      <c r="AG493" s="294"/>
      <c r="AH493" s="294"/>
      <c r="AI493" s="294"/>
      <c r="AJ493" s="294"/>
      <c r="AK493" s="294"/>
      <c r="AL493" s="294"/>
      <c r="AM493" s="294"/>
      <c r="AN493" s="294"/>
      <c r="AO493" s="294"/>
      <c r="AP493" s="294"/>
      <c r="AQ493" s="294"/>
      <c r="AR493" s="294"/>
      <c r="AS493" s="294"/>
      <c r="AT493" s="294"/>
      <c r="AU493" s="294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5"/>
      <c r="W494" s="295"/>
      <c r="X494" s="295"/>
      <c r="Y494" s="294"/>
      <c r="Z494" s="294"/>
      <c r="AA494" s="294"/>
      <c r="AB494" s="294"/>
      <c r="AC494" s="294"/>
      <c r="AD494" s="294"/>
      <c r="AE494" s="294"/>
      <c r="AF494" s="294"/>
      <c r="AG494" s="294"/>
      <c r="AH494" s="294"/>
      <c r="AI494" s="294"/>
      <c r="AJ494" s="294"/>
      <c r="AK494" s="294"/>
      <c r="AL494" s="294"/>
      <c r="AM494" s="294"/>
      <c r="AN494" s="294"/>
      <c r="AO494" s="294"/>
      <c r="AP494" s="294"/>
      <c r="AQ494" s="294"/>
      <c r="AR494" s="294"/>
      <c r="AS494" s="294"/>
      <c r="AT494" s="294"/>
      <c r="AU494" s="294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5"/>
      <c r="W495" s="295"/>
      <c r="X495" s="295"/>
      <c r="Y495" s="294"/>
      <c r="Z495" s="294"/>
      <c r="AA495" s="294"/>
      <c r="AB495" s="294"/>
      <c r="AC495" s="294"/>
      <c r="AD495" s="294"/>
      <c r="AE495" s="294"/>
      <c r="AF495" s="294"/>
      <c r="AG495" s="294"/>
      <c r="AH495" s="294"/>
      <c r="AI495" s="294"/>
      <c r="AJ495" s="294"/>
      <c r="AK495" s="294"/>
      <c r="AL495" s="294"/>
      <c r="AM495" s="294"/>
      <c r="AN495" s="294"/>
      <c r="AO495" s="294"/>
      <c r="AP495" s="294"/>
      <c r="AQ495" s="294"/>
      <c r="AR495" s="294"/>
      <c r="AS495" s="294"/>
      <c r="AT495" s="294"/>
      <c r="AU495" s="294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5"/>
      <c r="W496" s="295"/>
      <c r="X496" s="295"/>
      <c r="Y496" s="294"/>
      <c r="Z496" s="294"/>
      <c r="AA496" s="294"/>
      <c r="AB496" s="294"/>
      <c r="AC496" s="294"/>
      <c r="AD496" s="294"/>
      <c r="AE496" s="294"/>
      <c r="AF496" s="294"/>
      <c r="AG496" s="294"/>
      <c r="AH496" s="294"/>
      <c r="AI496" s="294"/>
      <c r="AJ496" s="294"/>
      <c r="AK496" s="294"/>
      <c r="AL496" s="294"/>
      <c r="AM496" s="294"/>
      <c r="AN496" s="294"/>
      <c r="AO496" s="294"/>
      <c r="AP496" s="294"/>
      <c r="AQ496" s="294"/>
      <c r="AR496" s="294"/>
      <c r="AS496" s="294"/>
      <c r="AT496" s="294"/>
      <c r="AU496" s="294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5"/>
      <c r="W497" s="295"/>
      <c r="X497" s="295"/>
      <c r="Y497" s="294"/>
      <c r="Z497" s="294"/>
      <c r="AA497" s="294"/>
      <c r="AB497" s="294"/>
      <c r="AC497" s="294"/>
      <c r="AD497" s="294"/>
      <c r="AE497" s="294"/>
      <c r="AF497" s="294"/>
      <c r="AG497" s="294"/>
      <c r="AH497" s="294"/>
      <c r="AI497" s="294"/>
      <c r="AJ497" s="294"/>
      <c r="AK497" s="294"/>
      <c r="AL497" s="294"/>
      <c r="AM497" s="294"/>
      <c r="AN497" s="294"/>
      <c r="AO497" s="294"/>
      <c r="AP497" s="294"/>
      <c r="AQ497" s="294"/>
      <c r="AR497" s="294"/>
      <c r="AS497" s="294"/>
      <c r="AT497" s="294"/>
      <c r="AU497" s="294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5"/>
      <c r="W498" s="295"/>
      <c r="X498" s="295"/>
      <c r="Y498" s="294"/>
      <c r="Z498" s="294"/>
      <c r="AA498" s="294"/>
      <c r="AB498" s="294"/>
      <c r="AC498" s="294"/>
      <c r="AD498" s="294"/>
      <c r="AE498" s="294"/>
      <c r="AF498" s="294"/>
      <c r="AG498" s="294"/>
      <c r="AH498" s="294"/>
      <c r="AI498" s="294"/>
      <c r="AJ498" s="294"/>
      <c r="AK498" s="294"/>
      <c r="AL498" s="294"/>
      <c r="AM498" s="294"/>
      <c r="AN498" s="294"/>
      <c r="AO498" s="294"/>
      <c r="AP498" s="294"/>
      <c r="AQ498" s="294"/>
      <c r="AR498" s="294"/>
      <c r="AS498" s="294"/>
      <c r="AT498" s="294"/>
      <c r="AU498" s="294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5"/>
      <c r="W499" s="295"/>
      <c r="X499" s="295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4"/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5"/>
      <c r="W500" s="295"/>
      <c r="X500" s="295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4"/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5"/>
      <c r="W501" s="295"/>
      <c r="X501" s="295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4"/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5"/>
      <c r="W502" s="295"/>
      <c r="X502" s="295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4"/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5"/>
      <c r="W503" s="295"/>
      <c r="X503" s="295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4"/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5"/>
      <c r="W504" s="295"/>
      <c r="X504" s="295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4"/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5"/>
      <c r="W505" s="295"/>
      <c r="X505" s="295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4"/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</row>
    <row r="506" ht="19.5" customHeight="1">
      <c r="A506" s="293"/>
      <c r="B506" s="294"/>
      <c r="C506" s="294"/>
      <c r="D506" s="294"/>
      <c r="E506" s="294"/>
      <c r="F506" s="294"/>
      <c r="G506" s="294"/>
      <c r="H506" s="294"/>
      <c r="I506" s="294"/>
      <c r="J506" s="294"/>
      <c r="K506" s="294"/>
      <c r="L506" s="294"/>
      <c r="M506" s="294"/>
      <c r="N506" s="294"/>
      <c r="O506" s="294"/>
      <c r="P506" s="294"/>
      <c r="Q506" s="294"/>
      <c r="R506" s="294"/>
      <c r="S506" s="294"/>
      <c r="T506" s="294"/>
      <c r="U506" s="294"/>
      <c r="V506" s="295"/>
      <c r="W506" s="295"/>
      <c r="X506" s="295"/>
      <c r="Y506" s="294"/>
      <c r="Z506" s="294"/>
      <c r="AA506" s="294"/>
      <c r="AB506" s="294"/>
      <c r="AC506" s="294"/>
      <c r="AD506" s="294"/>
      <c r="AE506" s="294"/>
      <c r="AF506" s="294"/>
      <c r="AG506" s="294"/>
      <c r="AH506" s="294"/>
      <c r="AI506" s="294"/>
      <c r="AJ506" s="294"/>
      <c r="AK506" s="294"/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</row>
    <row r="507" ht="19.5" customHeight="1">
      <c r="A507" s="293"/>
      <c r="B507" s="294"/>
      <c r="C507" s="294"/>
      <c r="D507" s="294"/>
      <c r="E507" s="294"/>
      <c r="F507" s="294"/>
      <c r="G507" s="294"/>
      <c r="H507" s="294"/>
      <c r="I507" s="294"/>
      <c r="J507" s="294"/>
      <c r="K507" s="294"/>
      <c r="L507" s="294"/>
      <c r="M507" s="294"/>
      <c r="N507" s="294"/>
      <c r="O507" s="294"/>
      <c r="P507" s="294"/>
      <c r="Q507" s="294"/>
      <c r="R507" s="294"/>
      <c r="S507" s="294"/>
      <c r="T507" s="294"/>
      <c r="U507" s="294"/>
      <c r="V507" s="295"/>
      <c r="W507" s="295"/>
      <c r="X507" s="295"/>
      <c r="Y507" s="294"/>
      <c r="Z507" s="294"/>
      <c r="AA507" s="294"/>
      <c r="AB507" s="294"/>
      <c r="AC507" s="294"/>
      <c r="AD507" s="294"/>
      <c r="AE507" s="294"/>
      <c r="AF507" s="294"/>
      <c r="AG507" s="294"/>
      <c r="AH507" s="294"/>
      <c r="AI507" s="294"/>
      <c r="AJ507" s="294"/>
      <c r="AK507" s="294"/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4:G4"/>
    <mergeCell ref="H4:N4"/>
    <mergeCell ref="P4:T4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ht="15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3" t="s">
        <v>61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ht="27.0" customHeight="1">
      <c r="A3" s="301" t="s">
        <v>402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184">
        <f>'狀況6,7 資料與模擬結果'!B4</f>
        <v>1000000</v>
      </c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  <c r="AV3" s="303"/>
    </row>
    <row r="4" ht="21.75" customHeight="1">
      <c r="A4" s="158" t="s">
        <v>59</v>
      </c>
      <c r="B4" s="159"/>
      <c r="C4" s="159"/>
      <c r="D4" s="159"/>
      <c r="E4" s="159"/>
      <c r="F4" s="159"/>
      <c r="G4" s="160"/>
      <c r="H4" s="161" t="s">
        <v>60</v>
      </c>
      <c r="I4" s="159"/>
      <c r="J4" s="159"/>
      <c r="K4" s="159"/>
      <c r="L4" s="159"/>
      <c r="M4" s="159"/>
      <c r="N4" s="160"/>
      <c r="O4" s="304"/>
      <c r="P4" s="305" t="s">
        <v>416</v>
      </c>
      <c r="Q4" s="159"/>
      <c r="R4" s="159"/>
      <c r="S4" s="159"/>
      <c r="T4" s="160"/>
      <c r="U4" s="306"/>
      <c r="V4" s="307"/>
      <c r="W4" s="307"/>
      <c r="X4" s="307"/>
      <c r="Y4" s="306"/>
      <c r="Z4" s="308"/>
      <c r="AA4" s="306"/>
      <c r="AB4" s="309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</row>
    <row r="5" ht="45.75" customHeight="1">
      <c r="A5" s="310" t="s">
        <v>68</v>
      </c>
      <c r="B5" s="310" t="s">
        <v>69</v>
      </c>
      <c r="C5" s="310" t="s">
        <v>70</v>
      </c>
      <c r="D5" s="310" t="s">
        <v>71</v>
      </c>
      <c r="E5" s="310" t="s">
        <v>72</v>
      </c>
      <c r="F5" s="310" t="s">
        <v>73</v>
      </c>
      <c r="G5" s="310" t="s">
        <v>74</v>
      </c>
      <c r="H5" s="310" t="s">
        <v>68</v>
      </c>
      <c r="I5" s="310" t="s">
        <v>69</v>
      </c>
      <c r="J5" s="310" t="s">
        <v>70</v>
      </c>
      <c r="K5" s="310" t="s">
        <v>71</v>
      </c>
      <c r="L5" s="310" t="s">
        <v>72</v>
      </c>
      <c r="M5" s="310" t="s">
        <v>73</v>
      </c>
      <c r="N5" s="310" t="s">
        <v>74</v>
      </c>
      <c r="O5" s="304"/>
      <c r="P5" s="310" t="s">
        <v>402</v>
      </c>
      <c r="Q5" s="310" t="s">
        <v>404</v>
      </c>
      <c r="R5" s="310" t="s">
        <v>405</v>
      </c>
      <c r="S5" s="312" t="s">
        <v>411</v>
      </c>
      <c r="T5" s="310" t="s">
        <v>76</v>
      </c>
      <c r="U5" s="310" t="s">
        <v>78</v>
      </c>
      <c r="V5" s="310" t="s">
        <v>79</v>
      </c>
      <c r="W5" s="310" t="s">
        <v>80</v>
      </c>
      <c r="X5" s="310" t="s">
        <v>81</v>
      </c>
      <c r="Y5" s="310" t="s">
        <v>407</v>
      </c>
      <c r="Z5" s="310" t="s">
        <v>83</v>
      </c>
      <c r="AA5" s="310" t="s">
        <v>84</v>
      </c>
      <c r="AB5" s="309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</row>
    <row r="6" ht="19.5" customHeight="1">
      <c r="A6" s="310"/>
      <c r="B6" s="310"/>
      <c r="C6" s="310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04"/>
      <c r="P6" s="306" t="s">
        <v>417</v>
      </c>
      <c r="Q6" s="306"/>
      <c r="R6" s="352">
        <v>0.0</v>
      </c>
      <c r="S6" s="311">
        <v>0.02</v>
      </c>
      <c r="T6" s="310"/>
      <c r="U6" s="310"/>
      <c r="V6" s="307"/>
      <c r="W6" s="307"/>
      <c r="X6" s="307"/>
      <c r="Y6" s="310"/>
      <c r="Z6" s="310"/>
      <c r="AA6" s="310"/>
      <c r="AB6" s="309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</row>
    <row r="7" ht="24.0" customHeight="1">
      <c r="A7" s="310"/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04"/>
      <c r="P7" s="310"/>
      <c r="Q7" s="310"/>
      <c r="R7" s="310"/>
      <c r="S7" s="312" t="s">
        <v>414</v>
      </c>
      <c r="T7" s="310"/>
      <c r="U7" s="310"/>
      <c r="V7" s="307"/>
      <c r="W7" s="307"/>
      <c r="X7" s="307"/>
      <c r="Y7" s="310"/>
      <c r="Z7" s="310"/>
      <c r="AA7" s="310"/>
      <c r="AB7" s="309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</row>
    <row r="8" ht="20.25" customHeight="1">
      <c r="A8" s="313"/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47">
        <f>O3*P6</f>
        <v>1000000</v>
      </c>
      <c r="Q8" s="314"/>
      <c r="R8" s="314">
        <f>O3*R6</f>
        <v>0</v>
      </c>
      <c r="S8" s="315">
        <f>O3*S6</f>
        <v>20000</v>
      </c>
      <c r="T8" s="316"/>
      <c r="U8" s="348" t="s">
        <v>415</v>
      </c>
      <c r="V8" s="348" t="s">
        <v>415</v>
      </c>
      <c r="W8" s="348" t="s">
        <v>415</v>
      </c>
      <c r="X8" s="314"/>
      <c r="Y8" s="317"/>
      <c r="Z8" s="318"/>
      <c r="AA8" s="317"/>
      <c r="AB8" s="309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</row>
    <row r="9" ht="20.25" customHeight="1">
      <c r="A9" s="234" t="s">
        <v>94</v>
      </c>
      <c r="B9" s="235">
        <v>54.0</v>
      </c>
      <c r="C9" s="236">
        <v>57.28125</v>
      </c>
      <c r="D9" s="236">
        <v>48.84375</v>
      </c>
      <c r="E9" s="236">
        <v>53.71875</v>
      </c>
      <c r="F9" s="236">
        <v>45.873295</v>
      </c>
      <c r="G9" s="236">
        <v>2.563664E8</v>
      </c>
      <c r="H9" s="236"/>
      <c r="I9" s="236">
        <f t="shared" ref="I9:N9" si="1">(I10/B10*B9)/B10*B9</f>
        <v>4.386246722</v>
      </c>
      <c r="J9" s="236">
        <f t="shared" si="1"/>
        <v>4.931286174</v>
      </c>
      <c r="K9" s="236">
        <f t="shared" si="1"/>
        <v>3.582794021</v>
      </c>
      <c r="L9" s="236">
        <f t="shared" si="1"/>
        <v>4.307744225</v>
      </c>
      <c r="M9" s="236">
        <f t="shared" si="1"/>
        <v>3.662290705</v>
      </c>
      <c r="N9" s="236">
        <f t="shared" si="1"/>
        <v>1456309.017</v>
      </c>
      <c r="O9" s="236"/>
      <c r="P9" s="242"/>
      <c r="Q9" s="242"/>
      <c r="R9" s="319"/>
      <c r="S9" s="320"/>
      <c r="T9" s="241"/>
      <c r="U9" s="243"/>
      <c r="V9" s="242"/>
      <c r="W9" s="242"/>
      <c r="X9" s="242"/>
      <c r="Y9" s="243"/>
      <c r="Z9" s="321"/>
      <c r="AA9" s="243"/>
      <c r="AB9" s="309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</row>
    <row r="10" ht="19.5" customHeight="1">
      <c r="A10" s="246" t="s">
        <v>95</v>
      </c>
      <c r="B10" s="247">
        <v>53.5625</v>
      </c>
      <c r="C10" s="248">
        <v>56.0</v>
      </c>
      <c r="D10" s="248">
        <v>48.9375</v>
      </c>
      <c r="E10" s="248">
        <v>52.03125</v>
      </c>
      <c r="F10" s="248">
        <v>44.432236</v>
      </c>
      <c r="G10" s="248">
        <v>2.593E8</v>
      </c>
      <c r="H10" s="248"/>
      <c r="I10" s="248">
        <f t="shared" ref="I10:N10" si="2">(I11/B11*B10)/B11*B10</f>
        <v>4.315461193</v>
      </c>
      <c r="J10" s="248">
        <f t="shared" si="2"/>
        <v>4.713150275</v>
      </c>
      <c r="K10" s="248">
        <f t="shared" si="2"/>
        <v>3.596560748</v>
      </c>
      <c r="L10" s="248">
        <f t="shared" si="2"/>
        <v>4.041351555</v>
      </c>
      <c r="M10" s="248">
        <f t="shared" si="2"/>
        <v>3.435811123</v>
      </c>
      <c r="N10" s="248">
        <f t="shared" si="2"/>
        <v>1489828.79</v>
      </c>
      <c r="O10" s="248"/>
      <c r="P10" s="249"/>
      <c r="Q10" s="249"/>
      <c r="R10" s="249"/>
      <c r="S10" s="322"/>
      <c r="T10" s="252"/>
      <c r="U10" s="253"/>
      <c r="V10" s="249"/>
      <c r="W10" s="249"/>
      <c r="X10" s="249"/>
      <c r="Y10" s="253"/>
      <c r="Z10" s="323"/>
      <c r="AA10" s="253"/>
      <c r="AB10" s="309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  <c r="AU10" s="294"/>
      <c r="AV10" s="294"/>
    </row>
    <row r="11" ht="19.5" customHeight="1">
      <c r="A11" s="246" t="s">
        <v>96</v>
      </c>
      <c r="B11" s="247">
        <v>51.9375</v>
      </c>
      <c r="C11" s="248">
        <v>59.9375</v>
      </c>
      <c r="D11" s="248">
        <v>49.570313</v>
      </c>
      <c r="E11" s="248">
        <v>57.625</v>
      </c>
      <c r="F11" s="248">
        <v>49.209061</v>
      </c>
      <c r="G11" s="248">
        <v>2.478722E8</v>
      </c>
      <c r="H11" s="248"/>
      <c r="I11" s="248">
        <f t="shared" ref="I11:N11" si="3">(I12/B12*B11)/B12*B11</f>
        <v>4.057584934</v>
      </c>
      <c r="J11" s="248">
        <f t="shared" si="3"/>
        <v>5.399238129</v>
      </c>
      <c r="K11" s="248">
        <f t="shared" si="3"/>
        <v>3.690176711</v>
      </c>
      <c r="L11" s="248">
        <f t="shared" si="3"/>
        <v>4.957012213</v>
      </c>
      <c r="M11" s="248">
        <f t="shared" si="3"/>
        <v>4.214277204</v>
      </c>
      <c r="N11" s="248">
        <f t="shared" si="3"/>
        <v>1361403.841</v>
      </c>
      <c r="O11" s="248"/>
      <c r="P11" s="249"/>
      <c r="Q11" s="249"/>
      <c r="R11" s="249"/>
      <c r="S11" s="249"/>
      <c r="T11" s="252"/>
      <c r="U11" s="253"/>
      <c r="V11" s="249"/>
      <c r="W11" s="249"/>
      <c r="X11" s="249"/>
      <c r="Y11" s="253"/>
      <c r="Z11" s="323"/>
      <c r="AA11" s="253"/>
      <c r="AB11" s="309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</row>
    <row r="12" ht="19.5" customHeight="1">
      <c r="A12" s="246" t="s">
        <v>97</v>
      </c>
      <c r="B12" s="247">
        <v>57.8125</v>
      </c>
      <c r="C12" s="248">
        <v>61.71875</v>
      </c>
      <c r="D12" s="248">
        <v>55.78125</v>
      </c>
      <c r="E12" s="248">
        <v>56.59375</v>
      </c>
      <c r="F12" s="248">
        <v>48.328407</v>
      </c>
      <c r="G12" s="248">
        <v>1.957904E8</v>
      </c>
      <c r="H12" s="248"/>
      <c r="I12" s="248">
        <f t="shared" ref="I12:N12" si="4">(I13/B13*B12)/B13*B12</f>
        <v>5.027464784</v>
      </c>
      <c r="J12" s="248">
        <f t="shared" si="4"/>
        <v>5.724920714</v>
      </c>
      <c r="K12" s="248">
        <f t="shared" si="4"/>
        <v>4.672833703</v>
      </c>
      <c r="L12" s="248">
        <f t="shared" si="4"/>
        <v>4.781179581</v>
      </c>
      <c r="M12" s="248">
        <f t="shared" si="4"/>
        <v>4.064788033</v>
      </c>
      <c r="N12" s="248">
        <f t="shared" si="4"/>
        <v>849403.6368</v>
      </c>
      <c r="O12" s="248"/>
      <c r="P12" s="249"/>
      <c r="Q12" s="249"/>
      <c r="R12" s="249"/>
      <c r="S12" s="249"/>
      <c r="T12" s="252"/>
      <c r="U12" s="253"/>
      <c r="V12" s="249"/>
      <c r="W12" s="249"/>
      <c r="X12" s="249"/>
      <c r="Y12" s="253"/>
      <c r="Z12" s="323"/>
      <c r="AA12" s="253"/>
      <c r="AB12" s="309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</row>
    <row r="13" ht="19.5" customHeight="1">
      <c r="A13" s="246" t="s">
        <v>98</v>
      </c>
      <c r="B13" s="247">
        <v>56.6875</v>
      </c>
      <c r="C13" s="248">
        <v>61.75</v>
      </c>
      <c r="D13" s="248">
        <v>52.9375</v>
      </c>
      <c r="E13" s="248">
        <v>59.6875</v>
      </c>
      <c r="F13" s="248">
        <v>50.970333</v>
      </c>
      <c r="G13" s="248">
        <v>2.578806E8</v>
      </c>
      <c r="H13" s="248"/>
      <c r="I13" s="248">
        <f t="shared" ref="I13:N13" si="5">(I14/B14*B13)/B14*B13</f>
        <v>4.833705043</v>
      </c>
      <c r="J13" s="248">
        <f t="shared" si="5"/>
        <v>5.730719569</v>
      </c>
      <c r="K13" s="248">
        <f t="shared" si="5"/>
        <v>4.208532611</v>
      </c>
      <c r="L13" s="248">
        <f t="shared" si="5"/>
        <v>5.318202747</v>
      </c>
      <c r="M13" s="248">
        <f t="shared" si="5"/>
        <v>4.521347476</v>
      </c>
      <c r="N13" s="248">
        <f t="shared" si="5"/>
        <v>1473562.88</v>
      </c>
      <c r="O13" s="248"/>
      <c r="P13" s="249"/>
      <c r="Q13" s="249"/>
      <c r="R13" s="249"/>
      <c r="S13" s="249"/>
      <c r="T13" s="252"/>
      <c r="U13" s="253"/>
      <c r="V13" s="249"/>
      <c r="W13" s="249"/>
      <c r="X13" s="249"/>
      <c r="Y13" s="253"/>
      <c r="Z13" s="323"/>
      <c r="AA13" s="253"/>
      <c r="AB13" s="309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</row>
    <row r="14" ht="19.5" customHeight="1">
      <c r="A14" s="246" t="s">
        <v>99</v>
      </c>
      <c r="B14" s="247">
        <v>60.0625</v>
      </c>
      <c r="C14" s="248">
        <v>63.75</v>
      </c>
      <c r="D14" s="248">
        <v>58.625</v>
      </c>
      <c r="E14" s="248">
        <v>60.1875</v>
      </c>
      <c r="F14" s="248">
        <v>51.397312</v>
      </c>
      <c r="G14" s="248">
        <v>2.89632E8</v>
      </c>
      <c r="H14" s="248"/>
      <c r="I14" s="248">
        <f t="shared" ref="I14:N14" si="6">(I15/B15*B14)/B15*B14</f>
        <v>5.426406785</v>
      </c>
      <c r="J14" s="248">
        <f t="shared" si="6"/>
        <v>6.107951942</v>
      </c>
      <c r="K14" s="248">
        <f t="shared" si="6"/>
        <v>5.161424189</v>
      </c>
      <c r="L14" s="248">
        <f t="shared" si="6"/>
        <v>5.407676723</v>
      </c>
      <c r="M14" s="248">
        <f t="shared" si="6"/>
        <v>4.597415507</v>
      </c>
      <c r="N14" s="248">
        <f t="shared" si="6"/>
        <v>1858764.696</v>
      </c>
      <c r="O14" s="248"/>
      <c r="P14" s="249"/>
      <c r="Q14" s="249"/>
      <c r="R14" s="249"/>
      <c r="S14" s="249"/>
      <c r="T14" s="252"/>
      <c r="U14" s="253"/>
      <c r="V14" s="249"/>
      <c r="W14" s="249"/>
      <c r="X14" s="249"/>
      <c r="Y14" s="253"/>
      <c r="Z14" s="323"/>
      <c r="AA14" s="253"/>
      <c r="AB14" s="309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</row>
    <row r="15" ht="19.5" customHeight="1">
      <c r="A15" s="246" t="s">
        <v>100</v>
      </c>
      <c r="B15" s="247">
        <v>59.375</v>
      </c>
      <c r="C15" s="248">
        <v>66.25</v>
      </c>
      <c r="D15" s="248">
        <v>57.414063</v>
      </c>
      <c r="E15" s="248">
        <v>65.75</v>
      </c>
      <c r="F15" s="248">
        <v>56.147415</v>
      </c>
      <c r="G15" s="248">
        <v>4.154352E8</v>
      </c>
      <c r="H15" s="248"/>
      <c r="I15" s="248">
        <f t="shared" ref="I15:N15" si="7">(I16/B16*B15)/B16*B15</f>
        <v>5.302892</v>
      </c>
      <c r="J15" s="248">
        <f t="shared" si="7"/>
        <v>6.596400232</v>
      </c>
      <c r="K15" s="248">
        <f t="shared" si="7"/>
        <v>4.950401281</v>
      </c>
      <c r="L15" s="248">
        <f t="shared" si="7"/>
        <v>6.453415479</v>
      </c>
      <c r="M15" s="248">
        <f t="shared" si="7"/>
        <v>5.486463265</v>
      </c>
      <c r="N15" s="248">
        <f t="shared" si="7"/>
        <v>3824176.358</v>
      </c>
      <c r="O15" s="248"/>
      <c r="P15" s="249"/>
      <c r="Q15" s="249"/>
      <c r="R15" s="249"/>
      <c r="S15" s="249"/>
      <c r="T15" s="252"/>
      <c r="U15" s="253"/>
      <c r="V15" s="249"/>
      <c r="W15" s="249"/>
      <c r="X15" s="249"/>
      <c r="Y15" s="253"/>
      <c r="Z15" s="323"/>
      <c r="AA15" s="253"/>
      <c r="AB15" s="309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</row>
    <row r="16" ht="19.5" customHeight="1">
      <c r="A16" s="246" t="s">
        <v>101</v>
      </c>
      <c r="B16" s="247">
        <v>65.75</v>
      </c>
      <c r="C16" s="248">
        <v>78.78125</v>
      </c>
      <c r="D16" s="248">
        <v>65.195313</v>
      </c>
      <c r="E16" s="248">
        <v>73.5</v>
      </c>
      <c r="F16" s="248">
        <v>62.76556</v>
      </c>
      <c r="G16" s="248">
        <v>3.668192E8</v>
      </c>
      <c r="H16" s="248"/>
      <c r="I16" s="248">
        <f t="shared" ref="I16:N16" si="8">(I17/B17*B16)/B17*B16</f>
        <v>6.502749904</v>
      </c>
      <c r="J16" s="248">
        <f t="shared" si="8"/>
        <v>9.327837417</v>
      </c>
      <c r="K16" s="248">
        <f t="shared" si="8"/>
        <v>6.383172643</v>
      </c>
      <c r="L16" s="248">
        <f t="shared" si="8"/>
        <v>8.064413543</v>
      </c>
      <c r="M16" s="248">
        <f t="shared" si="8"/>
        <v>6.856078145</v>
      </c>
      <c r="N16" s="248">
        <f t="shared" si="8"/>
        <v>2981504.352</v>
      </c>
      <c r="O16" s="248"/>
      <c r="P16" s="249"/>
      <c r="Q16" s="249"/>
      <c r="R16" s="249"/>
      <c r="S16" s="249"/>
      <c r="T16" s="252"/>
      <c r="U16" s="253"/>
      <c r="V16" s="249"/>
      <c r="W16" s="249"/>
      <c r="X16" s="249"/>
      <c r="Y16" s="253"/>
      <c r="Z16" s="323"/>
      <c r="AA16" s="253"/>
      <c r="AB16" s="309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</row>
    <row r="17" ht="19.5" customHeight="1">
      <c r="A17" s="246" t="s">
        <v>102</v>
      </c>
      <c r="B17" s="247">
        <v>74.3125</v>
      </c>
      <c r="C17" s="248">
        <v>93.75</v>
      </c>
      <c r="D17" s="248">
        <v>73.75</v>
      </c>
      <c r="E17" s="248">
        <v>91.375</v>
      </c>
      <c r="F17" s="248">
        <v>78.029953</v>
      </c>
      <c r="G17" s="248">
        <v>4.653556E8</v>
      </c>
      <c r="H17" s="248"/>
      <c r="I17" s="248">
        <f t="shared" ref="I17:N17" si="9">(I18/B18*B17)/B18*B17</f>
        <v>8.30671444</v>
      </c>
      <c r="J17" s="248">
        <f t="shared" si="9"/>
        <v>13.20923863</v>
      </c>
      <c r="K17" s="248">
        <f t="shared" si="9"/>
        <v>8.168228733</v>
      </c>
      <c r="L17" s="248">
        <f t="shared" si="9"/>
        <v>12.46386947</v>
      </c>
      <c r="M17" s="248">
        <f t="shared" si="9"/>
        <v>10.59633387</v>
      </c>
      <c r="N17" s="248">
        <f t="shared" si="9"/>
        <v>4798452.696</v>
      </c>
      <c r="O17" s="256" t="s">
        <v>103</v>
      </c>
      <c r="P17" s="249">
        <f>MAX(P20:P307)</f>
        <v>998333.3333</v>
      </c>
      <c r="Q17" s="249"/>
      <c r="R17" s="249"/>
      <c r="S17" s="249"/>
      <c r="T17" s="252"/>
      <c r="U17" s="249"/>
      <c r="V17" s="249"/>
      <c r="W17" s="249"/>
      <c r="X17" s="249">
        <f t="shared" ref="X17:AA17" si="10">MAX(X20:X307)</f>
        <v>998333.3333</v>
      </c>
      <c r="Y17" s="252">
        <f t="shared" si="10"/>
        <v>0.9983333333</v>
      </c>
      <c r="Z17" s="249">
        <f t="shared" si="10"/>
        <v>998333.3333</v>
      </c>
      <c r="AA17" s="252">
        <f t="shared" si="10"/>
        <v>0.9983333333</v>
      </c>
      <c r="AB17" s="309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</row>
    <row r="18" ht="19.5" customHeight="1">
      <c r="A18" s="246" t="s">
        <v>104</v>
      </c>
      <c r="B18" s="247">
        <v>96.1875</v>
      </c>
      <c r="C18" s="248">
        <v>97.625</v>
      </c>
      <c r="D18" s="248">
        <v>79.75</v>
      </c>
      <c r="E18" s="248">
        <v>89.6875</v>
      </c>
      <c r="F18" s="248">
        <v>76.588921</v>
      </c>
      <c r="G18" s="248">
        <v>5.834318E8</v>
      </c>
      <c r="H18" s="248"/>
      <c r="I18" s="248">
        <f t="shared" ref="I18:N18" si="11">(I19/B19*B18)/B19*B18</f>
        <v>13.91690977</v>
      </c>
      <c r="J18" s="248">
        <f t="shared" si="11"/>
        <v>14.3237696</v>
      </c>
      <c r="K18" s="248">
        <f t="shared" si="11"/>
        <v>9.551360231</v>
      </c>
      <c r="L18" s="248">
        <f t="shared" si="11"/>
        <v>12.00775861</v>
      </c>
      <c r="M18" s="248">
        <f t="shared" si="11"/>
        <v>10.20856845</v>
      </c>
      <c r="N18" s="248">
        <f t="shared" si="11"/>
        <v>7542434.063</v>
      </c>
      <c r="O18" s="264" t="s">
        <v>105</v>
      </c>
      <c r="P18" s="249">
        <v>717594.465403641</v>
      </c>
      <c r="Q18" s="349"/>
      <c r="R18" s="260"/>
      <c r="S18" s="260"/>
      <c r="T18" s="260"/>
      <c r="U18" s="260"/>
      <c r="V18" s="260"/>
      <c r="W18" s="350"/>
      <c r="X18" s="249">
        <v>717594.465403641</v>
      </c>
      <c r="Y18" s="252">
        <v>0.717594465403641</v>
      </c>
      <c r="Z18" s="249">
        <v>717594.465403641</v>
      </c>
      <c r="AA18" s="252">
        <v>0.717594465403641</v>
      </c>
      <c r="AB18" s="309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</row>
    <row r="19" ht="19.5" customHeight="1">
      <c r="A19" s="246" t="s">
        <v>106</v>
      </c>
      <c r="B19" s="247">
        <v>89.53125</v>
      </c>
      <c r="C19" s="248">
        <v>107.5</v>
      </c>
      <c r="D19" s="248">
        <v>88.4375</v>
      </c>
      <c r="E19" s="248">
        <v>106.75</v>
      </c>
      <c r="F19" s="248">
        <v>91.159492</v>
      </c>
      <c r="G19" s="248">
        <v>5.751698E8</v>
      </c>
      <c r="H19" s="248"/>
      <c r="I19" s="248">
        <f t="shared" ref="I19:N19" si="12">(I20/B20*B19)/B20*B19</f>
        <v>12.05743232</v>
      </c>
      <c r="J19" s="248">
        <f t="shared" si="12"/>
        <v>17.36809403</v>
      </c>
      <c r="K19" s="248">
        <f t="shared" si="12"/>
        <v>11.74564189</v>
      </c>
      <c r="L19" s="248">
        <f t="shared" si="12"/>
        <v>17.01115805</v>
      </c>
      <c r="M19" s="248">
        <f t="shared" si="12"/>
        <v>14.46227901</v>
      </c>
      <c r="N19" s="248">
        <f t="shared" si="12"/>
        <v>7330329.191</v>
      </c>
      <c r="O19" s="264" t="s">
        <v>107</v>
      </c>
      <c r="P19" s="249">
        <f>MIN(P20:P307)</f>
        <v>124565.4959</v>
      </c>
      <c r="Q19" s="249"/>
      <c r="R19" s="249"/>
      <c r="S19" s="249"/>
      <c r="T19" s="252"/>
      <c r="U19" s="252"/>
      <c r="V19" s="249"/>
      <c r="W19" s="249"/>
      <c r="X19" s="249">
        <f t="shared" ref="X19:AA19" si="13">MIN(X20:X307)</f>
        <v>124565.4959</v>
      </c>
      <c r="Y19" s="252">
        <f t="shared" si="13"/>
        <v>0.1245654959</v>
      </c>
      <c r="Z19" s="249">
        <f t="shared" si="13"/>
        <v>124565.4959</v>
      </c>
      <c r="AA19" s="252">
        <f t="shared" si="13"/>
        <v>0.1245654959</v>
      </c>
      <c r="AB19" s="309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</row>
    <row r="20" ht="19.5" customHeight="1">
      <c r="A20" s="246" t="s">
        <v>108</v>
      </c>
      <c r="B20" s="247">
        <v>107.25</v>
      </c>
      <c r="C20" s="248">
        <v>120.5</v>
      </c>
      <c r="D20" s="248">
        <v>101.0</v>
      </c>
      <c r="E20" s="248">
        <v>109.5</v>
      </c>
      <c r="F20" s="248">
        <v>93.507858</v>
      </c>
      <c r="G20" s="248">
        <v>7.211069E8</v>
      </c>
      <c r="H20" s="248"/>
      <c r="I20" s="248">
        <f t="shared" ref="I20:N20" si="14">(I21/B21*B20)/B21*B20</f>
        <v>17.30215263</v>
      </c>
      <c r="J20" s="248">
        <f t="shared" si="14"/>
        <v>21.82274244</v>
      </c>
      <c r="K20" s="248">
        <f t="shared" si="14"/>
        <v>15.31957048</v>
      </c>
      <c r="L20" s="248">
        <f t="shared" si="14"/>
        <v>17.89890036</v>
      </c>
      <c r="M20" s="248">
        <f t="shared" si="14"/>
        <v>15.21700419</v>
      </c>
      <c r="N20" s="248">
        <f t="shared" si="14"/>
        <v>11522073.23</v>
      </c>
      <c r="O20" s="248"/>
      <c r="P20" s="249">
        <f>1000000-($S$8/12)</f>
        <v>998333.3333</v>
      </c>
      <c r="Q20" s="249"/>
      <c r="R20" s="249"/>
      <c r="S20" s="249"/>
      <c r="T20" s="252"/>
      <c r="U20" s="351"/>
      <c r="V20" s="351"/>
      <c r="W20" s="351"/>
      <c r="X20" s="249">
        <f t="shared" ref="X20:X307" si="16">P20+Q20+R20</f>
        <v>998333.3333</v>
      </c>
      <c r="Y20" s="253">
        <f t="shared" ref="Y20:Y307" si="17">X20/1000000</f>
        <v>0.9983333333</v>
      </c>
      <c r="Z20" s="323">
        <f t="shared" ref="Z20:Z307" si="18">SUM(P20:S20)</f>
        <v>998333.3333</v>
      </c>
      <c r="AA20" s="253">
        <f t="shared" ref="AA20:AA307" si="19">Z20/1000000</f>
        <v>0.9983333333</v>
      </c>
      <c r="AB20" s="324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/>
      <c r="AT20" s="325"/>
      <c r="AU20" s="325"/>
      <c r="AV20" s="325"/>
    </row>
    <row r="21" ht="19.5" customHeight="1">
      <c r="A21" s="246" t="s">
        <v>109</v>
      </c>
      <c r="B21" s="247">
        <v>107.765625</v>
      </c>
      <c r="C21" s="248">
        <v>109.125</v>
      </c>
      <c r="D21" s="248">
        <v>78.0</v>
      </c>
      <c r="E21" s="248">
        <v>94.75</v>
      </c>
      <c r="F21" s="248">
        <v>80.912041</v>
      </c>
      <c r="G21" s="248">
        <v>6.784114E8</v>
      </c>
      <c r="H21" s="248"/>
      <c r="I21" s="248">
        <f t="shared" ref="I21:N21" si="15">(I22/B22*B21)/B22*B21</f>
        <v>17.4689194</v>
      </c>
      <c r="J21" s="248">
        <f t="shared" si="15"/>
        <v>17.89714458</v>
      </c>
      <c r="K21" s="248">
        <f t="shared" si="15"/>
        <v>9.136777452</v>
      </c>
      <c r="L21" s="248">
        <f t="shared" si="15"/>
        <v>13.40159685</v>
      </c>
      <c r="M21" s="248">
        <f t="shared" si="15"/>
        <v>11.39355507</v>
      </c>
      <c r="N21" s="248">
        <f t="shared" si="15"/>
        <v>10198060.95</v>
      </c>
      <c r="O21" s="248"/>
      <c r="P21" s="249">
        <f t="shared" ref="P21:P307" si="21">(P20*D21/D20)-($S$8/12)</f>
        <v>769323.4323</v>
      </c>
      <c r="Q21" s="249"/>
      <c r="R21" s="249"/>
      <c r="S21" s="249"/>
      <c r="T21" s="252"/>
      <c r="U21" s="253"/>
      <c r="V21" s="249"/>
      <c r="W21" s="249"/>
      <c r="X21" s="249">
        <f t="shared" si="16"/>
        <v>769323.4323</v>
      </c>
      <c r="Y21" s="253">
        <f t="shared" si="17"/>
        <v>0.7693234323</v>
      </c>
      <c r="Z21" s="323">
        <f t="shared" si="18"/>
        <v>769323.4323</v>
      </c>
      <c r="AA21" s="253">
        <f t="shared" si="19"/>
        <v>0.7693234323</v>
      </c>
      <c r="AB21" s="309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U21" s="294"/>
      <c r="AV21" s="294"/>
    </row>
    <row r="22" ht="19.5" customHeight="1">
      <c r="A22" s="246" t="s">
        <v>110</v>
      </c>
      <c r="B22" s="247">
        <v>95.75</v>
      </c>
      <c r="C22" s="248">
        <v>96.875</v>
      </c>
      <c r="D22" s="248">
        <v>72.25</v>
      </c>
      <c r="E22" s="248">
        <v>83.125</v>
      </c>
      <c r="F22" s="248">
        <v>70.98484</v>
      </c>
      <c r="G22" s="248">
        <v>5.631893E8</v>
      </c>
      <c r="H22" s="248"/>
      <c r="I22" s="248">
        <f t="shared" ref="I22:N22" si="20">(I23/B23*B22)/B23*B22</f>
        <v>13.79059811</v>
      </c>
      <c r="J22" s="248">
        <f t="shared" si="20"/>
        <v>14.10453147</v>
      </c>
      <c r="K22" s="248">
        <f t="shared" si="20"/>
        <v>7.839340787</v>
      </c>
      <c r="L22" s="248">
        <f t="shared" si="20"/>
        <v>10.31481466</v>
      </c>
      <c r="M22" s="248">
        <f t="shared" si="20"/>
        <v>8.76928447</v>
      </c>
      <c r="N22" s="248">
        <f t="shared" si="20"/>
        <v>7028135.387</v>
      </c>
      <c r="O22" s="248"/>
      <c r="P22" s="249">
        <f t="shared" si="21"/>
        <v>710943.8203</v>
      </c>
      <c r="Q22" s="249"/>
      <c r="R22" s="249"/>
      <c r="S22" s="249"/>
      <c r="T22" s="252"/>
      <c r="U22" s="253"/>
      <c r="V22" s="249"/>
      <c r="W22" s="249"/>
      <c r="X22" s="249">
        <f t="shared" si="16"/>
        <v>710943.8203</v>
      </c>
      <c r="Y22" s="253">
        <f t="shared" si="17"/>
        <v>0.7109438203</v>
      </c>
      <c r="Z22" s="323">
        <f t="shared" si="18"/>
        <v>710943.8203</v>
      </c>
      <c r="AA22" s="253">
        <f t="shared" si="19"/>
        <v>0.7109438203</v>
      </c>
      <c r="AB22" s="309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</row>
    <row r="23" ht="19.5" customHeight="1">
      <c r="A23" s="246" t="s">
        <v>111</v>
      </c>
      <c r="B23" s="247">
        <v>85.1875</v>
      </c>
      <c r="C23" s="248">
        <v>99.71875</v>
      </c>
      <c r="D23" s="248">
        <v>82.5</v>
      </c>
      <c r="E23" s="248">
        <v>93.4375</v>
      </c>
      <c r="F23" s="248">
        <v>79.791245</v>
      </c>
      <c r="G23" s="248">
        <v>4.695167E8</v>
      </c>
      <c r="H23" s="248"/>
      <c r="I23" s="248">
        <f t="shared" ref="I23:N23" si="22">(I24/B24*B23)/B24*B23</f>
        <v>10.91584307</v>
      </c>
      <c r="J23" s="248">
        <f t="shared" si="22"/>
        <v>14.94475793</v>
      </c>
      <c r="K23" s="248">
        <f t="shared" si="22"/>
        <v>10.22143188</v>
      </c>
      <c r="L23" s="248">
        <f t="shared" si="22"/>
        <v>13.03288407</v>
      </c>
      <c r="M23" s="248">
        <f t="shared" si="22"/>
        <v>11.08009352</v>
      </c>
      <c r="N23" s="248">
        <f t="shared" si="22"/>
        <v>4884649.621</v>
      </c>
      <c r="O23" s="248"/>
      <c r="P23" s="249">
        <f t="shared" si="21"/>
        <v>810137.6957</v>
      </c>
      <c r="Q23" s="249"/>
      <c r="R23" s="249"/>
      <c r="S23" s="249"/>
      <c r="T23" s="252"/>
      <c r="U23" s="253"/>
      <c r="V23" s="249"/>
      <c r="W23" s="249"/>
      <c r="X23" s="249">
        <f t="shared" si="16"/>
        <v>810137.6957</v>
      </c>
      <c r="Y23" s="253">
        <f t="shared" si="17"/>
        <v>0.8101376957</v>
      </c>
      <c r="Z23" s="323">
        <f t="shared" si="18"/>
        <v>810137.6957</v>
      </c>
      <c r="AA23" s="253">
        <f t="shared" si="19"/>
        <v>0.8101376957</v>
      </c>
      <c r="AB23" s="309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</row>
    <row r="24" ht="19.5" customHeight="1">
      <c r="A24" s="246" t="s">
        <v>112</v>
      </c>
      <c r="B24" s="247">
        <v>93.5</v>
      </c>
      <c r="C24" s="248">
        <v>102.0625</v>
      </c>
      <c r="D24" s="248">
        <v>85.71875</v>
      </c>
      <c r="E24" s="248">
        <v>89.4375</v>
      </c>
      <c r="F24" s="248">
        <v>76.375443</v>
      </c>
      <c r="G24" s="248">
        <v>3.817581E8</v>
      </c>
      <c r="H24" s="248"/>
      <c r="I24" s="248">
        <f t="shared" ref="I24:N24" si="23">(I25/B25*B24)/B25*B24</f>
        <v>13.15009102</v>
      </c>
      <c r="J24" s="248">
        <f t="shared" si="23"/>
        <v>15.65552504</v>
      </c>
      <c r="K24" s="248">
        <f t="shared" si="23"/>
        <v>11.03457218</v>
      </c>
      <c r="L24" s="248">
        <f t="shared" si="23"/>
        <v>11.94090971</v>
      </c>
      <c r="M24" s="248">
        <f t="shared" si="23"/>
        <v>10.15173863</v>
      </c>
      <c r="N24" s="248">
        <f t="shared" si="23"/>
        <v>3229295.965</v>
      </c>
      <c r="O24" s="248"/>
      <c r="P24" s="249">
        <f t="shared" si="21"/>
        <v>840078.6739</v>
      </c>
      <c r="Q24" s="249"/>
      <c r="R24" s="249"/>
      <c r="S24" s="249"/>
      <c r="T24" s="252"/>
      <c r="U24" s="253"/>
      <c r="V24" s="249"/>
      <c r="W24" s="249"/>
      <c r="X24" s="249">
        <f t="shared" si="16"/>
        <v>840078.6739</v>
      </c>
      <c r="Y24" s="253">
        <f t="shared" si="17"/>
        <v>0.8400786739</v>
      </c>
      <c r="Z24" s="323">
        <f t="shared" si="18"/>
        <v>840078.6739</v>
      </c>
      <c r="AA24" s="253">
        <f t="shared" si="19"/>
        <v>0.8400786739</v>
      </c>
      <c r="AB24" s="309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</row>
    <row r="25" ht="19.5" customHeight="1">
      <c r="A25" s="246" t="s">
        <v>113</v>
      </c>
      <c r="B25" s="247">
        <v>89.8125</v>
      </c>
      <c r="C25" s="248">
        <v>102.0</v>
      </c>
      <c r="D25" s="248">
        <v>83.3125</v>
      </c>
      <c r="E25" s="248">
        <v>101.625</v>
      </c>
      <c r="F25" s="248">
        <v>86.782974</v>
      </c>
      <c r="G25" s="248">
        <v>3.783124E8</v>
      </c>
      <c r="H25" s="248"/>
      <c r="I25" s="248">
        <f t="shared" ref="I25:N25" si="24">(I26/B26*B25)/B26*B25</f>
        <v>12.13330481</v>
      </c>
      <c r="J25" s="248">
        <f t="shared" si="24"/>
        <v>15.63635697</v>
      </c>
      <c r="K25" s="248">
        <f t="shared" si="24"/>
        <v>10.42375451</v>
      </c>
      <c r="L25" s="248">
        <f t="shared" si="24"/>
        <v>15.41697717</v>
      </c>
      <c r="M25" s="248">
        <f t="shared" si="24"/>
        <v>13.10696082</v>
      </c>
      <c r="N25" s="248">
        <f t="shared" si="24"/>
        <v>3171264.615</v>
      </c>
      <c r="O25" s="248"/>
      <c r="P25" s="249">
        <f t="shared" si="21"/>
        <v>814829.7769</v>
      </c>
      <c r="Q25" s="249"/>
      <c r="R25" s="249"/>
      <c r="S25" s="249"/>
      <c r="T25" s="252"/>
      <c r="U25" s="253"/>
      <c r="V25" s="249"/>
      <c r="W25" s="249"/>
      <c r="X25" s="249">
        <f t="shared" si="16"/>
        <v>814829.7769</v>
      </c>
      <c r="Y25" s="253">
        <f t="shared" si="17"/>
        <v>0.8148297769</v>
      </c>
      <c r="Z25" s="323">
        <f t="shared" si="18"/>
        <v>814829.7769</v>
      </c>
      <c r="AA25" s="253">
        <f t="shared" si="19"/>
        <v>0.8148297769</v>
      </c>
      <c r="AB25" s="309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</row>
    <row r="26" ht="19.5" customHeight="1">
      <c r="A26" s="246" t="s">
        <v>114</v>
      </c>
      <c r="B26" s="247">
        <v>103.0</v>
      </c>
      <c r="C26" s="248">
        <v>103.515625</v>
      </c>
      <c r="D26" s="248">
        <v>87.0</v>
      </c>
      <c r="E26" s="248">
        <v>88.75</v>
      </c>
      <c r="F26" s="248">
        <v>75.788368</v>
      </c>
      <c r="G26" s="248">
        <v>5.107067E8</v>
      </c>
      <c r="H26" s="248"/>
      <c r="I26" s="248">
        <f t="shared" ref="I26:N26" si="25">(I27/B27*B26)/B27*B26</f>
        <v>15.95805606</v>
      </c>
      <c r="J26" s="248">
        <f t="shared" si="25"/>
        <v>16.10449275</v>
      </c>
      <c r="K26" s="248">
        <f t="shared" si="25"/>
        <v>11.36690804</v>
      </c>
      <c r="L26" s="248">
        <f t="shared" si="25"/>
        <v>11.75803735</v>
      </c>
      <c r="M26" s="248">
        <f t="shared" si="25"/>
        <v>9.996271738</v>
      </c>
      <c r="N26" s="248">
        <f t="shared" si="25"/>
        <v>5779289.363</v>
      </c>
      <c r="O26" s="248"/>
      <c r="P26" s="249">
        <f t="shared" si="21"/>
        <v>849228.3442</v>
      </c>
      <c r="Q26" s="249"/>
      <c r="R26" s="249"/>
      <c r="S26" s="249"/>
      <c r="T26" s="252"/>
      <c r="U26" s="253"/>
      <c r="V26" s="249"/>
      <c r="W26" s="249"/>
      <c r="X26" s="249">
        <f t="shared" si="16"/>
        <v>849228.3442</v>
      </c>
      <c r="Y26" s="253">
        <f t="shared" si="17"/>
        <v>0.8492283442</v>
      </c>
      <c r="Z26" s="323">
        <f t="shared" si="18"/>
        <v>849228.3442</v>
      </c>
      <c r="AA26" s="253">
        <f t="shared" si="19"/>
        <v>0.8492283442</v>
      </c>
      <c r="AB26" s="309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</row>
    <row r="27" ht="19.5" customHeight="1">
      <c r="A27" s="271" t="s">
        <v>115</v>
      </c>
      <c r="B27" s="272">
        <v>90.25</v>
      </c>
      <c r="C27" s="273">
        <v>90.25</v>
      </c>
      <c r="D27" s="273">
        <v>73.625</v>
      </c>
      <c r="E27" s="273">
        <v>81.703125</v>
      </c>
      <c r="F27" s="273">
        <v>69.770638</v>
      </c>
      <c r="G27" s="273">
        <v>9.049254E8</v>
      </c>
      <c r="H27" s="273"/>
      <c r="I27" s="273">
        <f t="shared" ref="I27:N27" si="26">(I28/B28*B27)/B28*B27</f>
        <v>12.25180168</v>
      </c>
      <c r="J27" s="273">
        <f t="shared" si="26"/>
        <v>12.24135955</v>
      </c>
      <c r="K27" s="273">
        <f t="shared" si="26"/>
        <v>8.140563287</v>
      </c>
      <c r="L27" s="273">
        <f t="shared" si="26"/>
        <v>9.964957431</v>
      </c>
      <c r="M27" s="273">
        <f t="shared" si="26"/>
        <v>8.471851442</v>
      </c>
      <c r="N27" s="273">
        <f t="shared" si="26"/>
        <v>18144996.37</v>
      </c>
      <c r="O27" s="273"/>
      <c r="P27" s="249">
        <f t="shared" si="21"/>
        <v>717005.0212</v>
      </c>
      <c r="Q27" s="249"/>
      <c r="R27" s="249"/>
      <c r="S27" s="249"/>
      <c r="T27" s="252"/>
      <c r="U27" s="253"/>
      <c r="V27" s="249"/>
      <c r="W27" s="249"/>
      <c r="X27" s="249">
        <f t="shared" si="16"/>
        <v>717005.0212</v>
      </c>
      <c r="Y27" s="253">
        <f t="shared" si="17"/>
        <v>0.7170050212</v>
      </c>
      <c r="Z27" s="323">
        <f t="shared" si="18"/>
        <v>717005.0212</v>
      </c>
      <c r="AA27" s="253">
        <f t="shared" si="19"/>
        <v>0.7170050212</v>
      </c>
      <c r="AB27" s="309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</row>
    <row r="28" ht="19.5" customHeight="1">
      <c r="A28" s="271" t="s">
        <v>116</v>
      </c>
      <c r="B28" s="272">
        <v>80.3125</v>
      </c>
      <c r="C28" s="273">
        <v>84.125</v>
      </c>
      <c r="D28" s="273">
        <v>60.5</v>
      </c>
      <c r="E28" s="273">
        <v>62.984375</v>
      </c>
      <c r="F28" s="273">
        <v>53.785721</v>
      </c>
      <c r="G28" s="273">
        <v>9.362076E8</v>
      </c>
      <c r="H28" s="273"/>
      <c r="I28" s="273">
        <f t="shared" ref="I28:N28" si="27">(I29/B29*B28)/B29*B28</f>
        <v>9.702235838</v>
      </c>
      <c r="J28" s="273">
        <f t="shared" si="27"/>
        <v>10.63617288</v>
      </c>
      <c r="K28" s="273">
        <f t="shared" si="27"/>
        <v>5.49685892</v>
      </c>
      <c r="L28" s="273">
        <f t="shared" si="27"/>
        <v>5.921936694</v>
      </c>
      <c r="M28" s="273">
        <f t="shared" si="27"/>
        <v>5.034622733</v>
      </c>
      <c r="N28" s="273">
        <f t="shared" si="27"/>
        <v>19421181.79</v>
      </c>
      <c r="O28" s="273"/>
      <c r="P28" s="249">
        <f t="shared" si="21"/>
        <v>587519.1232</v>
      </c>
      <c r="Q28" s="249"/>
      <c r="R28" s="249"/>
      <c r="S28" s="249"/>
      <c r="T28" s="252"/>
      <c r="U28" s="253"/>
      <c r="V28" s="249"/>
      <c r="W28" s="249"/>
      <c r="X28" s="249">
        <f t="shared" si="16"/>
        <v>587519.1232</v>
      </c>
      <c r="Y28" s="253">
        <f t="shared" si="17"/>
        <v>0.5875191232</v>
      </c>
      <c r="Z28" s="323">
        <f t="shared" si="18"/>
        <v>587519.1232</v>
      </c>
      <c r="AA28" s="253">
        <f t="shared" si="19"/>
        <v>0.5875191232</v>
      </c>
      <c r="AB28" s="309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</row>
    <row r="29" ht="19.5" customHeight="1">
      <c r="A29" s="271" t="s">
        <v>117</v>
      </c>
      <c r="B29" s="326">
        <v>64.0625</v>
      </c>
      <c r="C29" s="327">
        <v>74.78125</v>
      </c>
      <c r="D29" s="327">
        <v>54.25</v>
      </c>
      <c r="E29" s="327">
        <v>58.375</v>
      </c>
      <c r="F29" s="327">
        <v>49.849514</v>
      </c>
      <c r="G29" s="327">
        <v>1.0877885E9</v>
      </c>
      <c r="H29" s="327"/>
      <c r="I29" s="327">
        <f t="shared" ref="I29:N29" si="28">(I30/B30*B29)/B30*B29</f>
        <v>6.173242003</v>
      </c>
      <c r="J29" s="327">
        <f t="shared" si="28"/>
        <v>8.404670148</v>
      </c>
      <c r="K29" s="327">
        <f t="shared" si="28"/>
        <v>4.419807214</v>
      </c>
      <c r="L29" s="327">
        <f t="shared" si="28"/>
        <v>5.086884762</v>
      </c>
      <c r="M29" s="327">
        <f t="shared" si="28"/>
        <v>4.324688189</v>
      </c>
      <c r="N29" s="327">
        <f t="shared" si="28"/>
        <v>26219249.43</v>
      </c>
      <c r="O29" s="327"/>
      <c r="P29" s="249">
        <f t="shared" si="21"/>
        <v>525158.3322</v>
      </c>
      <c r="Q29" s="249"/>
      <c r="R29" s="249"/>
      <c r="S29" s="249"/>
      <c r="T29" s="252">
        <f>(P29-P20)/P20</f>
        <v>-0.4739649427</v>
      </c>
      <c r="U29" s="253"/>
      <c r="V29" s="249"/>
      <c r="W29" s="249"/>
      <c r="X29" s="249">
        <f t="shared" si="16"/>
        <v>525158.3322</v>
      </c>
      <c r="Y29" s="253">
        <f t="shared" si="17"/>
        <v>0.5251583322</v>
      </c>
      <c r="Z29" s="323">
        <f t="shared" si="18"/>
        <v>525158.3322</v>
      </c>
      <c r="AA29" s="253">
        <f t="shared" si="19"/>
        <v>0.5251583322</v>
      </c>
      <c r="AB29" s="309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</row>
    <row r="30" ht="19.5" customHeight="1">
      <c r="A30" s="271" t="s">
        <v>118</v>
      </c>
      <c r="B30" s="272">
        <v>58.5625</v>
      </c>
      <c r="C30" s="273">
        <v>69.125</v>
      </c>
      <c r="D30" s="273">
        <v>52.15625</v>
      </c>
      <c r="E30" s="273">
        <v>64.300003</v>
      </c>
      <c r="F30" s="273">
        <v>54.909184</v>
      </c>
      <c r="G30" s="273">
        <v>1.1978067E9</v>
      </c>
      <c r="H30" s="273"/>
      <c r="I30" s="273">
        <f t="shared" ref="I30:N30" si="29">(I31/B31*B30)/B31*B30</f>
        <v>5.158753226</v>
      </c>
      <c r="J30" s="273">
        <f t="shared" si="29"/>
        <v>7.181340543</v>
      </c>
      <c r="K30" s="273">
        <f t="shared" si="29"/>
        <v>4.085230429</v>
      </c>
      <c r="L30" s="273">
        <f t="shared" si="29"/>
        <v>6.171917305</v>
      </c>
      <c r="M30" s="273">
        <f t="shared" si="29"/>
        <v>5.24714327</v>
      </c>
      <c r="N30" s="273">
        <f t="shared" si="29"/>
        <v>31791045.08</v>
      </c>
      <c r="O30" s="273"/>
      <c r="P30" s="249">
        <f t="shared" si="21"/>
        <v>503223.4581</v>
      </c>
      <c r="Q30" s="249"/>
      <c r="R30" s="249"/>
      <c r="S30" s="249"/>
      <c r="T30" s="277"/>
      <c r="U30" s="253"/>
      <c r="V30" s="249"/>
      <c r="W30" s="249"/>
      <c r="X30" s="249">
        <f t="shared" si="16"/>
        <v>503223.4581</v>
      </c>
      <c r="Y30" s="253">
        <f t="shared" si="17"/>
        <v>0.5032234581</v>
      </c>
      <c r="Z30" s="323">
        <f t="shared" si="18"/>
        <v>503223.4581</v>
      </c>
      <c r="AA30" s="253">
        <f t="shared" si="19"/>
        <v>0.5032234581</v>
      </c>
      <c r="AB30" s="309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</row>
    <row r="31" ht="19.5" customHeight="1">
      <c r="A31" s="271" t="s">
        <v>119</v>
      </c>
      <c r="B31" s="272">
        <v>64.550003</v>
      </c>
      <c r="C31" s="273">
        <v>65.610001</v>
      </c>
      <c r="D31" s="273">
        <v>46.860001</v>
      </c>
      <c r="E31" s="273">
        <v>47.450001</v>
      </c>
      <c r="F31" s="273">
        <v>40.520073</v>
      </c>
      <c r="G31" s="273">
        <v>1.2158712E9</v>
      </c>
      <c r="H31" s="273"/>
      <c r="I31" s="273">
        <f t="shared" ref="I31:N31" si="30">(I32/B32*B31)/B32*B31</f>
        <v>6.2675538</v>
      </c>
      <c r="J31" s="273">
        <f t="shared" si="30"/>
        <v>6.469568594</v>
      </c>
      <c r="K31" s="273">
        <f t="shared" si="30"/>
        <v>3.297679378</v>
      </c>
      <c r="L31" s="273">
        <f t="shared" si="30"/>
        <v>3.361015876</v>
      </c>
      <c r="M31" s="273">
        <f t="shared" si="30"/>
        <v>2.857415401</v>
      </c>
      <c r="N31" s="273">
        <f t="shared" si="30"/>
        <v>32757177.35</v>
      </c>
      <c r="O31" s="273"/>
      <c r="P31" s="249">
        <f t="shared" si="21"/>
        <v>450456.5544</v>
      </c>
      <c r="Q31" s="249"/>
      <c r="R31" s="249"/>
      <c r="S31" s="249"/>
      <c r="T31" s="277"/>
      <c r="U31" s="253"/>
      <c r="V31" s="249"/>
      <c r="W31" s="249"/>
      <c r="X31" s="249">
        <f t="shared" si="16"/>
        <v>450456.5544</v>
      </c>
      <c r="Y31" s="253">
        <f t="shared" si="17"/>
        <v>0.4504565544</v>
      </c>
      <c r="Z31" s="323">
        <f t="shared" si="18"/>
        <v>450456.5544</v>
      </c>
      <c r="AA31" s="253">
        <f t="shared" si="19"/>
        <v>0.4504565544</v>
      </c>
      <c r="AB31" s="309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</row>
    <row r="32" ht="19.5" customHeight="1">
      <c r="A32" s="271" t="s">
        <v>120</v>
      </c>
      <c r="B32" s="272">
        <v>46.970001</v>
      </c>
      <c r="C32" s="273">
        <v>50.66</v>
      </c>
      <c r="D32" s="273">
        <v>38.0</v>
      </c>
      <c r="E32" s="273">
        <v>39.150002</v>
      </c>
      <c r="F32" s="273">
        <v>33.43227</v>
      </c>
      <c r="G32" s="273">
        <v>1.7249188E9</v>
      </c>
      <c r="H32" s="273"/>
      <c r="I32" s="273">
        <f t="shared" ref="I32:N32" si="31">(I33/B33*B32)/B33*B32</f>
        <v>3.31853709</v>
      </c>
      <c r="J32" s="273">
        <f t="shared" si="31"/>
        <v>3.85714179</v>
      </c>
      <c r="K32" s="273">
        <f t="shared" si="31"/>
        <v>2.168557962</v>
      </c>
      <c r="L32" s="273">
        <f t="shared" si="31"/>
        <v>2.288029867</v>
      </c>
      <c r="M32" s="273">
        <f t="shared" si="31"/>
        <v>1.945201851</v>
      </c>
      <c r="N32" s="273">
        <f t="shared" si="31"/>
        <v>65927808.56</v>
      </c>
      <c r="O32" s="273"/>
      <c r="P32" s="249">
        <f t="shared" si="21"/>
        <v>363620.3308</v>
      </c>
      <c r="Q32" s="249"/>
      <c r="R32" s="249"/>
      <c r="S32" s="249"/>
      <c r="T32" s="277"/>
      <c r="U32" s="253"/>
      <c r="V32" s="249"/>
      <c r="W32" s="249"/>
      <c r="X32" s="249">
        <f t="shared" si="16"/>
        <v>363620.3308</v>
      </c>
      <c r="Y32" s="253">
        <f t="shared" si="17"/>
        <v>0.3636203308</v>
      </c>
      <c r="Z32" s="323">
        <f t="shared" si="18"/>
        <v>363620.3308</v>
      </c>
      <c r="AA32" s="253">
        <f t="shared" si="19"/>
        <v>0.3636203308</v>
      </c>
      <c r="AB32" s="309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</row>
    <row r="33" ht="19.5" customHeight="1">
      <c r="A33" s="271" t="s">
        <v>121</v>
      </c>
      <c r="B33" s="272">
        <v>39.169998</v>
      </c>
      <c r="C33" s="273">
        <v>49.439999</v>
      </c>
      <c r="D33" s="273">
        <v>33.599998</v>
      </c>
      <c r="E33" s="273">
        <v>46.150002</v>
      </c>
      <c r="F33" s="273">
        <v>39.409939</v>
      </c>
      <c r="G33" s="273">
        <v>1.6436822E9</v>
      </c>
      <c r="H33" s="273"/>
      <c r="I33" s="273">
        <f t="shared" ref="I33:N33" si="32">(I34/B34*B33)/B34*B33</f>
        <v>2.307876876</v>
      </c>
      <c r="J33" s="273">
        <f t="shared" si="32"/>
        <v>3.673602312</v>
      </c>
      <c r="K33" s="273">
        <f t="shared" si="32"/>
        <v>1.695439685</v>
      </c>
      <c r="L33" s="273">
        <f t="shared" si="32"/>
        <v>3.179373576</v>
      </c>
      <c r="M33" s="273">
        <f t="shared" si="32"/>
        <v>2.702990183</v>
      </c>
      <c r="N33" s="273">
        <f t="shared" si="32"/>
        <v>59864179.29</v>
      </c>
      <c r="O33" s="273"/>
      <c r="P33" s="249">
        <f t="shared" si="21"/>
        <v>319850.2383</v>
      </c>
      <c r="Q33" s="249"/>
      <c r="R33" s="249"/>
      <c r="S33" s="249"/>
      <c r="T33" s="277"/>
      <c r="U33" s="253"/>
      <c r="V33" s="249"/>
      <c r="W33" s="249"/>
      <c r="X33" s="249">
        <f t="shared" si="16"/>
        <v>319850.2383</v>
      </c>
      <c r="Y33" s="253">
        <f t="shared" si="17"/>
        <v>0.3198502383</v>
      </c>
      <c r="Z33" s="323">
        <f t="shared" si="18"/>
        <v>319850.2383</v>
      </c>
      <c r="AA33" s="253">
        <f t="shared" si="19"/>
        <v>0.3198502383</v>
      </c>
      <c r="AB33" s="309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</row>
    <row r="34" ht="19.5" customHeight="1">
      <c r="A34" s="271" t="s">
        <v>122</v>
      </c>
      <c r="B34" s="272">
        <v>46.200001</v>
      </c>
      <c r="C34" s="273">
        <v>51.950001</v>
      </c>
      <c r="D34" s="273">
        <v>43.349998</v>
      </c>
      <c r="E34" s="273">
        <v>44.73</v>
      </c>
      <c r="F34" s="273">
        <v>38.197327</v>
      </c>
      <c r="G34" s="273">
        <v>1.3946903E9</v>
      </c>
      <c r="H34" s="273"/>
      <c r="I34" s="273">
        <f t="shared" ref="I34:N34" si="33">(I35/B35*B34)/B35*B34</f>
        <v>3.210624437</v>
      </c>
      <c r="J34" s="273">
        <f t="shared" si="33"/>
        <v>4.056078519</v>
      </c>
      <c r="K34" s="273">
        <f t="shared" si="33"/>
        <v>2.822162423</v>
      </c>
      <c r="L34" s="273">
        <f t="shared" si="33"/>
        <v>2.986729617</v>
      </c>
      <c r="M34" s="273">
        <f t="shared" si="33"/>
        <v>2.53921157</v>
      </c>
      <c r="N34" s="273">
        <f t="shared" si="33"/>
        <v>43100954.66</v>
      </c>
      <c r="O34" s="273"/>
      <c r="P34" s="249">
        <f t="shared" si="21"/>
        <v>410997.2623</v>
      </c>
      <c r="Q34" s="249"/>
      <c r="R34" s="249"/>
      <c r="S34" s="249"/>
      <c r="T34" s="277"/>
      <c r="U34" s="253"/>
      <c r="V34" s="249"/>
      <c r="W34" s="249"/>
      <c r="X34" s="249">
        <f t="shared" si="16"/>
        <v>410997.2623</v>
      </c>
      <c r="Y34" s="253">
        <f t="shared" si="17"/>
        <v>0.4109972623</v>
      </c>
      <c r="Z34" s="323">
        <f t="shared" si="18"/>
        <v>410997.2623</v>
      </c>
      <c r="AA34" s="253">
        <f t="shared" si="19"/>
        <v>0.4109972623</v>
      </c>
      <c r="AB34" s="309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</row>
    <row r="35" ht="19.5" customHeight="1">
      <c r="A35" s="271" t="s">
        <v>123</v>
      </c>
      <c r="B35" s="272">
        <v>45.540001</v>
      </c>
      <c r="C35" s="273">
        <v>49.490002</v>
      </c>
      <c r="D35" s="273">
        <v>41.259998</v>
      </c>
      <c r="E35" s="273">
        <v>45.700001</v>
      </c>
      <c r="F35" s="273">
        <v>39.025661</v>
      </c>
      <c r="G35" s="273">
        <v>1.3630503E9</v>
      </c>
      <c r="H35" s="273"/>
      <c r="I35" s="273">
        <f t="shared" ref="I35:N35" si="34">(I36/B36*B35)/B36*B35</f>
        <v>3.119547542</v>
      </c>
      <c r="J35" s="273">
        <f t="shared" si="34"/>
        <v>3.681036941</v>
      </c>
      <c r="K35" s="273">
        <f t="shared" si="34"/>
        <v>2.556596833</v>
      </c>
      <c r="L35" s="273">
        <f t="shared" si="34"/>
        <v>3.11767278</v>
      </c>
      <c r="M35" s="273">
        <f t="shared" si="34"/>
        <v>2.650534603</v>
      </c>
      <c r="N35" s="273">
        <f t="shared" si="34"/>
        <v>41167556.88</v>
      </c>
      <c r="O35" s="273"/>
      <c r="P35" s="249">
        <f t="shared" si="21"/>
        <v>389515.5018</v>
      </c>
      <c r="Q35" s="249"/>
      <c r="R35" s="249"/>
      <c r="S35" s="249"/>
      <c r="T35" s="277"/>
      <c r="U35" s="253"/>
      <c r="V35" s="249"/>
      <c r="W35" s="249"/>
      <c r="X35" s="249">
        <f t="shared" si="16"/>
        <v>389515.5018</v>
      </c>
      <c r="Y35" s="253">
        <f t="shared" si="17"/>
        <v>0.3895155018</v>
      </c>
      <c r="Z35" s="323">
        <f t="shared" si="18"/>
        <v>389515.5018</v>
      </c>
      <c r="AA35" s="253">
        <f t="shared" si="19"/>
        <v>0.3895155018</v>
      </c>
      <c r="AB35" s="309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</row>
    <row r="36" ht="19.5" customHeight="1">
      <c r="A36" s="271" t="s">
        <v>124</v>
      </c>
      <c r="B36" s="272">
        <v>45.650002</v>
      </c>
      <c r="C36" s="273">
        <v>46.48</v>
      </c>
      <c r="D36" s="273">
        <v>39.310001</v>
      </c>
      <c r="E36" s="273">
        <v>41.759998</v>
      </c>
      <c r="F36" s="273">
        <v>35.661087</v>
      </c>
      <c r="G36" s="273">
        <v>1.1983925E9</v>
      </c>
      <c r="H36" s="273"/>
      <c r="I36" s="273">
        <f t="shared" ref="I36:N36" si="35">(I37/B37*B36)/B37*B36</f>
        <v>3.134636158</v>
      </c>
      <c r="J36" s="273">
        <f t="shared" si="35"/>
        <v>3.246889224</v>
      </c>
      <c r="K36" s="273">
        <f t="shared" si="35"/>
        <v>2.320651635</v>
      </c>
      <c r="L36" s="273">
        <f t="shared" si="35"/>
        <v>2.603269022</v>
      </c>
      <c r="M36" s="273">
        <f t="shared" si="35"/>
        <v>2.213207315</v>
      </c>
      <c r="N36" s="273">
        <f t="shared" si="35"/>
        <v>31822148.17</v>
      </c>
      <c r="O36" s="273"/>
      <c r="P36" s="249">
        <f t="shared" si="21"/>
        <v>369439.8653</v>
      </c>
      <c r="Q36" s="249"/>
      <c r="R36" s="249"/>
      <c r="S36" s="249"/>
      <c r="T36" s="277"/>
      <c r="U36" s="253"/>
      <c r="V36" s="249"/>
      <c r="W36" s="249"/>
      <c r="X36" s="249">
        <f t="shared" si="16"/>
        <v>369439.8653</v>
      </c>
      <c r="Y36" s="253">
        <f t="shared" si="17"/>
        <v>0.3694398653</v>
      </c>
      <c r="Z36" s="323">
        <f t="shared" si="18"/>
        <v>369439.8653</v>
      </c>
      <c r="AA36" s="253">
        <f t="shared" si="19"/>
        <v>0.3694398653</v>
      </c>
      <c r="AB36" s="309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</row>
    <row r="37" ht="19.5" customHeight="1">
      <c r="A37" s="271" t="s">
        <v>125</v>
      </c>
      <c r="B37" s="272">
        <v>42.630001</v>
      </c>
      <c r="C37" s="273">
        <v>44.0</v>
      </c>
      <c r="D37" s="273">
        <v>35.75</v>
      </c>
      <c r="E37" s="273">
        <v>36.630001</v>
      </c>
      <c r="F37" s="273">
        <v>31.280291</v>
      </c>
      <c r="G37" s="273">
        <v>1.3134117E9</v>
      </c>
      <c r="H37" s="273"/>
      <c r="I37" s="273">
        <f t="shared" ref="I37:N37" si="36">(I38/B38*B37)/B38*B37</f>
        <v>2.733607911</v>
      </c>
      <c r="J37" s="273">
        <f t="shared" si="36"/>
        <v>2.909648894</v>
      </c>
      <c r="K37" s="273">
        <f t="shared" si="36"/>
        <v>1.919357763</v>
      </c>
      <c r="L37" s="273">
        <f t="shared" si="36"/>
        <v>2.002958602</v>
      </c>
      <c r="M37" s="273">
        <f t="shared" si="36"/>
        <v>1.702842623</v>
      </c>
      <c r="N37" s="273">
        <f t="shared" si="36"/>
        <v>38223732.25</v>
      </c>
      <c r="O37" s="273"/>
      <c r="P37" s="249">
        <f t="shared" si="21"/>
        <v>334315.9039</v>
      </c>
      <c r="Q37" s="249"/>
      <c r="R37" s="249"/>
      <c r="S37" s="249"/>
      <c r="T37" s="277"/>
      <c r="U37" s="253"/>
      <c r="V37" s="249"/>
      <c r="W37" s="249"/>
      <c r="X37" s="249">
        <f t="shared" si="16"/>
        <v>334315.9039</v>
      </c>
      <c r="Y37" s="253">
        <f t="shared" si="17"/>
        <v>0.3343159039</v>
      </c>
      <c r="Z37" s="323">
        <f t="shared" si="18"/>
        <v>334315.9039</v>
      </c>
      <c r="AA37" s="253">
        <f t="shared" si="19"/>
        <v>0.3343159039</v>
      </c>
      <c r="AB37" s="309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</row>
    <row r="38" ht="19.5" customHeight="1">
      <c r="A38" s="271" t="s">
        <v>126</v>
      </c>
      <c r="B38" s="272">
        <v>36.509998</v>
      </c>
      <c r="C38" s="273">
        <v>37.5</v>
      </c>
      <c r="D38" s="273">
        <v>27.200001</v>
      </c>
      <c r="E38" s="273">
        <v>28.98</v>
      </c>
      <c r="F38" s="273">
        <v>24.747557</v>
      </c>
      <c r="G38" s="273">
        <v>1.3021162E9</v>
      </c>
      <c r="H38" s="273"/>
      <c r="I38" s="273">
        <f t="shared" ref="I38:N38" si="37">(I39/B39*B38)/B39*B38</f>
        <v>2.005068228</v>
      </c>
      <c r="J38" s="273">
        <f t="shared" si="37"/>
        <v>2.11347818</v>
      </c>
      <c r="K38" s="273">
        <f t="shared" si="37"/>
        <v>1.111070665</v>
      </c>
      <c r="L38" s="273">
        <f t="shared" si="37"/>
        <v>1.253703604</v>
      </c>
      <c r="M38" s="273">
        <f t="shared" si="37"/>
        <v>1.06585373</v>
      </c>
      <c r="N38" s="273">
        <f t="shared" si="37"/>
        <v>37569101.88</v>
      </c>
      <c r="O38" s="273"/>
      <c r="P38" s="249">
        <f t="shared" si="21"/>
        <v>252693.9745</v>
      </c>
      <c r="Q38" s="249"/>
      <c r="R38" s="249"/>
      <c r="S38" s="249"/>
      <c r="T38" s="277"/>
      <c r="U38" s="253"/>
      <c r="V38" s="249"/>
      <c r="W38" s="249"/>
      <c r="X38" s="249">
        <f t="shared" si="16"/>
        <v>252693.9745</v>
      </c>
      <c r="Y38" s="253">
        <f t="shared" si="17"/>
        <v>0.2526939745</v>
      </c>
      <c r="Z38" s="323">
        <f t="shared" si="18"/>
        <v>252693.9745</v>
      </c>
      <c r="AA38" s="253">
        <f t="shared" si="19"/>
        <v>0.2526939745</v>
      </c>
      <c r="AB38" s="309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</row>
    <row r="39" ht="19.5" customHeight="1">
      <c r="A39" s="271" t="s">
        <v>127</v>
      </c>
      <c r="B39" s="272">
        <v>28.85</v>
      </c>
      <c r="C39" s="273">
        <v>37.060001</v>
      </c>
      <c r="D39" s="273">
        <v>27.85</v>
      </c>
      <c r="E39" s="273">
        <v>33.900002</v>
      </c>
      <c r="F39" s="273">
        <v>28.949011</v>
      </c>
      <c r="G39" s="273">
        <v>2.1601468E9</v>
      </c>
      <c r="H39" s="273"/>
      <c r="I39" s="273">
        <f t="shared" ref="I39:N39" si="38">(I40/B40*B39)/B40*B39</f>
        <v>1.251979368</v>
      </c>
      <c r="J39" s="273">
        <f t="shared" si="38"/>
        <v>2.064172969</v>
      </c>
      <c r="K39" s="273">
        <f t="shared" si="38"/>
        <v>1.16480772</v>
      </c>
      <c r="L39" s="273">
        <f t="shared" si="38"/>
        <v>1.715527008</v>
      </c>
      <c r="M39" s="273">
        <f t="shared" si="38"/>
        <v>1.458479757</v>
      </c>
      <c r="N39" s="273">
        <f t="shared" si="38"/>
        <v>103394600.9</v>
      </c>
      <c r="O39" s="273"/>
      <c r="P39" s="249">
        <f t="shared" si="21"/>
        <v>257065.941</v>
      </c>
      <c r="Q39" s="249"/>
      <c r="R39" s="249"/>
      <c r="S39" s="249"/>
      <c r="T39" s="277"/>
      <c r="U39" s="253"/>
      <c r="V39" s="249"/>
      <c r="W39" s="249"/>
      <c r="X39" s="249">
        <f t="shared" si="16"/>
        <v>257065.941</v>
      </c>
      <c r="Y39" s="253">
        <f t="shared" si="17"/>
        <v>0.257065941</v>
      </c>
      <c r="Z39" s="323">
        <f t="shared" si="18"/>
        <v>257065.941</v>
      </c>
      <c r="AA39" s="253">
        <f t="shared" si="19"/>
        <v>0.257065941</v>
      </c>
      <c r="AB39" s="309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</row>
    <row r="40" ht="19.5" customHeight="1">
      <c r="A40" s="271" t="s">
        <v>128</v>
      </c>
      <c r="B40" s="272">
        <v>34.439999</v>
      </c>
      <c r="C40" s="273">
        <v>40.970001</v>
      </c>
      <c r="D40" s="273">
        <v>33.779999</v>
      </c>
      <c r="E40" s="273">
        <v>39.650002</v>
      </c>
      <c r="F40" s="273">
        <v>33.859234</v>
      </c>
      <c r="G40" s="273">
        <v>1.7210984E9</v>
      </c>
      <c r="H40" s="273"/>
      <c r="I40" s="273">
        <f t="shared" ref="I40:N40" si="39">(I41/B41*B40)/B41*B40</f>
        <v>1.784151779</v>
      </c>
      <c r="J40" s="273">
        <f t="shared" si="39"/>
        <v>2.522709149</v>
      </c>
      <c r="K40" s="273">
        <f t="shared" si="39"/>
        <v>1.71365387</v>
      </c>
      <c r="L40" s="273">
        <f t="shared" si="39"/>
        <v>2.346845714</v>
      </c>
      <c r="M40" s="273">
        <f t="shared" si="39"/>
        <v>1.995203512</v>
      </c>
      <c r="N40" s="273">
        <f t="shared" si="39"/>
        <v>65636094.34</v>
      </c>
      <c r="O40" s="273"/>
      <c r="P40" s="249">
        <f t="shared" si="21"/>
        <v>310135.3883</v>
      </c>
      <c r="Q40" s="249"/>
      <c r="R40" s="249"/>
      <c r="S40" s="249"/>
      <c r="T40" s="277"/>
      <c r="U40" s="253"/>
      <c r="V40" s="249"/>
      <c r="W40" s="249"/>
      <c r="X40" s="249">
        <f t="shared" si="16"/>
        <v>310135.3883</v>
      </c>
      <c r="Y40" s="253">
        <f t="shared" si="17"/>
        <v>0.3101353883</v>
      </c>
      <c r="Z40" s="323">
        <f t="shared" si="18"/>
        <v>310135.3883</v>
      </c>
      <c r="AA40" s="253">
        <f t="shared" si="19"/>
        <v>0.3101353883</v>
      </c>
      <c r="AB40" s="309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</row>
    <row r="41" ht="19.5" customHeight="1">
      <c r="A41" s="271" t="s">
        <v>129</v>
      </c>
      <c r="B41" s="326">
        <v>39.290001</v>
      </c>
      <c r="C41" s="327">
        <v>43.240002</v>
      </c>
      <c r="D41" s="327">
        <v>38.439999</v>
      </c>
      <c r="E41" s="327">
        <v>38.91</v>
      </c>
      <c r="F41" s="327">
        <v>33.227325</v>
      </c>
      <c r="G41" s="327">
        <v>1.2777654E9</v>
      </c>
      <c r="H41" s="327"/>
      <c r="I41" s="327">
        <f t="shared" ref="I41:N41" si="40">(I42/B42*B41)/B42*B41</f>
        <v>2.322039572</v>
      </c>
      <c r="J41" s="327">
        <f t="shared" si="40"/>
        <v>2.810002096</v>
      </c>
      <c r="K41" s="327">
        <f t="shared" si="40"/>
        <v>2.219067826</v>
      </c>
      <c r="L41" s="327">
        <f t="shared" si="40"/>
        <v>2.260063147</v>
      </c>
      <c r="M41" s="327">
        <f t="shared" si="40"/>
        <v>1.921426171</v>
      </c>
      <c r="N41" s="327">
        <f t="shared" si="40"/>
        <v>36177085.53</v>
      </c>
      <c r="O41" s="327"/>
      <c r="P41" s="249">
        <f t="shared" si="21"/>
        <v>351252.3496</v>
      </c>
      <c r="Q41" s="249"/>
      <c r="R41" s="249"/>
      <c r="S41" s="249"/>
      <c r="T41" s="328">
        <f>(P41-P29)/P29</f>
        <v>-0.3311496209</v>
      </c>
      <c r="U41" s="253"/>
      <c r="V41" s="249"/>
      <c r="W41" s="249"/>
      <c r="X41" s="249">
        <f t="shared" si="16"/>
        <v>351252.3496</v>
      </c>
      <c r="Y41" s="253">
        <f t="shared" si="17"/>
        <v>0.3512523496</v>
      </c>
      <c r="Z41" s="323">
        <f t="shared" si="18"/>
        <v>351252.3496</v>
      </c>
      <c r="AA41" s="253">
        <f t="shared" si="19"/>
        <v>0.3512523496</v>
      </c>
      <c r="AB41" s="309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</row>
    <row r="42" ht="19.5" customHeight="1">
      <c r="A42" s="271" t="s">
        <v>130</v>
      </c>
      <c r="B42" s="272">
        <v>39.57</v>
      </c>
      <c r="C42" s="273">
        <v>42.599998</v>
      </c>
      <c r="D42" s="273">
        <v>36.849998</v>
      </c>
      <c r="E42" s="273">
        <v>38.509998</v>
      </c>
      <c r="F42" s="273">
        <v>32.885727</v>
      </c>
      <c r="G42" s="273">
        <v>1.5794246E9</v>
      </c>
      <c r="H42" s="273"/>
      <c r="I42" s="273">
        <f t="shared" ref="I42:N42" si="41">(I43/B43*B42)/B43*B42</f>
        <v>2.35525339</v>
      </c>
      <c r="J42" s="273">
        <f t="shared" si="41"/>
        <v>2.727434882</v>
      </c>
      <c r="K42" s="273">
        <f t="shared" si="41"/>
        <v>2.039289009</v>
      </c>
      <c r="L42" s="273">
        <f t="shared" si="41"/>
        <v>2.213834261</v>
      </c>
      <c r="M42" s="273">
        <f t="shared" si="41"/>
        <v>1.882122287</v>
      </c>
      <c r="N42" s="273">
        <f t="shared" si="41"/>
        <v>55275047.54</v>
      </c>
      <c r="O42" s="273"/>
      <c r="P42" s="249">
        <f t="shared" si="21"/>
        <v>335056.7651</v>
      </c>
      <c r="Q42" s="249"/>
      <c r="R42" s="249"/>
      <c r="S42" s="249"/>
      <c r="T42" s="277"/>
      <c r="U42" s="253"/>
      <c r="V42" s="249"/>
      <c r="W42" s="249"/>
      <c r="X42" s="249">
        <f t="shared" si="16"/>
        <v>335056.7651</v>
      </c>
      <c r="Y42" s="253">
        <f t="shared" si="17"/>
        <v>0.3350567651</v>
      </c>
      <c r="Z42" s="323">
        <f t="shared" si="18"/>
        <v>335056.7651</v>
      </c>
      <c r="AA42" s="253">
        <f t="shared" si="19"/>
        <v>0.3350567651</v>
      </c>
      <c r="AB42" s="309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</row>
    <row r="43" ht="19.5" customHeight="1">
      <c r="A43" s="271" t="s">
        <v>131</v>
      </c>
      <c r="B43" s="272">
        <v>38.400002</v>
      </c>
      <c r="C43" s="273">
        <v>38.880001</v>
      </c>
      <c r="D43" s="273">
        <v>33.09</v>
      </c>
      <c r="E43" s="273">
        <v>33.779999</v>
      </c>
      <c r="F43" s="273">
        <v>28.846529</v>
      </c>
      <c r="G43" s="273">
        <v>1.597517E9</v>
      </c>
      <c r="H43" s="273"/>
      <c r="I43" s="273">
        <f t="shared" ref="I43:N43" si="42">(I44/B44*B43)/B44*B43</f>
        <v>2.218033141</v>
      </c>
      <c r="J43" s="273">
        <f t="shared" si="42"/>
        <v>2.271892448</v>
      </c>
      <c r="K43" s="273">
        <f t="shared" si="42"/>
        <v>1.644361787</v>
      </c>
      <c r="L43" s="273">
        <f t="shared" si="42"/>
        <v>1.703402879</v>
      </c>
      <c r="M43" s="273">
        <f t="shared" si="42"/>
        <v>1.448171746</v>
      </c>
      <c r="N43" s="273">
        <f t="shared" si="42"/>
        <v>56548658.37</v>
      </c>
      <c r="O43" s="273"/>
      <c r="P43" s="249">
        <f t="shared" si="21"/>
        <v>299202.5045</v>
      </c>
      <c r="Q43" s="249"/>
      <c r="R43" s="249"/>
      <c r="S43" s="249"/>
      <c r="T43" s="277"/>
      <c r="U43" s="253"/>
      <c r="V43" s="249"/>
      <c r="W43" s="249"/>
      <c r="X43" s="249">
        <f t="shared" si="16"/>
        <v>299202.5045</v>
      </c>
      <c r="Y43" s="253">
        <f t="shared" si="17"/>
        <v>0.2992025045</v>
      </c>
      <c r="Z43" s="323">
        <f t="shared" si="18"/>
        <v>299202.5045</v>
      </c>
      <c r="AA43" s="253">
        <f t="shared" si="19"/>
        <v>0.2992025045</v>
      </c>
      <c r="AB43" s="309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</row>
    <row r="44" ht="19.5" customHeight="1">
      <c r="A44" s="271" t="s">
        <v>132</v>
      </c>
      <c r="B44" s="272">
        <v>34.150002</v>
      </c>
      <c r="C44" s="273">
        <v>39.189999</v>
      </c>
      <c r="D44" s="273">
        <v>34.09</v>
      </c>
      <c r="E44" s="273">
        <v>36.060001</v>
      </c>
      <c r="F44" s="273">
        <v>30.793545</v>
      </c>
      <c r="G44" s="273">
        <v>1.5516643E9</v>
      </c>
      <c r="H44" s="273"/>
      <c r="I44" s="273">
        <f t="shared" ref="I44:N44" si="43">(I45/B45*B44)/B45*B44</f>
        <v>1.754231899</v>
      </c>
      <c r="J44" s="273">
        <f t="shared" si="43"/>
        <v>2.30826538</v>
      </c>
      <c r="K44" s="273">
        <f t="shared" si="43"/>
        <v>1.745250792</v>
      </c>
      <c r="L44" s="273">
        <f t="shared" si="43"/>
        <v>1.94110747</v>
      </c>
      <c r="M44" s="273">
        <f t="shared" si="43"/>
        <v>1.650259798</v>
      </c>
      <c r="N44" s="273">
        <f t="shared" si="43"/>
        <v>53349071.49</v>
      </c>
      <c r="O44" s="273"/>
      <c r="P44" s="249">
        <f t="shared" si="21"/>
        <v>306577.9202</v>
      </c>
      <c r="Q44" s="249"/>
      <c r="R44" s="249"/>
      <c r="S44" s="249"/>
      <c r="T44" s="277"/>
      <c r="U44" s="253"/>
      <c r="V44" s="249"/>
      <c r="W44" s="249"/>
      <c r="X44" s="249">
        <f t="shared" si="16"/>
        <v>306577.9202</v>
      </c>
      <c r="Y44" s="253">
        <f t="shared" si="17"/>
        <v>0.3065779202</v>
      </c>
      <c r="Z44" s="323">
        <f t="shared" si="18"/>
        <v>306577.9202</v>
      </c>
      <c r="AA44" s="253">
        <f t="shared" si="19"/>
        <v>0.3065779202</v>
      </c>
      <c r="AB44" s="309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</row>
    <row r="45" ht="19.5" customHeight="1">
      <c r="A45" s="271" t="s">
        <v>133</v>
      </c>
      <c r="B45" s="272">
        <v>35.799999</v>
      </c>
      <c r="C45" s="273">
        <v>36.900002</v>
      </c>
      <c r="D45" s="273">
        <v>30.559999</v>
      </c>
      <c r="E45" s="273">
        <v>31.73</v>
      </c>
      <c r="F45" s="273">
        <v>27.095928</v>
      </c>
      <c r="G45" s="273">
        <v>1.7583156E9</v>
      </c>
      <c r="H45" s="273"/>
      <c r="I45" s="273">
        <f t="shared" ref="I45:N45" si="44">(I46/B46*B45)/B46*B45</f>
        <v>1.92784257</v>
      </c>
      <c r="J45" s="273">
        <f t="shared" si="44"/>
        <v>2.046388151</v>
      </c>
      <c r="K45" s="273">
        <f t="shared" si="44"/>
        <v>1.402524682</v>
      </c>
      <c r="L45" s="273">
        <f t="shared" si="44"/>
        <v>1.502928279</v>
      </c>
      <c r="M45" s="273">
        <f t="shared" si="44"/>
        <v>1.277735621</v>
      </c>
      <c r="N45" s="273">
        <f t="shared" si="44"/>
        <v>68505428.52</v>
      </c>
      <c r="O45" s="273"/>
      <c r="P45" s="249">
        <f t="shared" si="21"/>
        <v>273165.2763</v>
      </c>
      <c r="Q45" s="249"/>
      <c r="R45" s="249"/>
      <c r="S45" s="249"/>
      <c r="T45" s="277"/>
      <c r="U45" s="253"/>
      <c r="V45" s="249"/>
      <c r="W45" s="249"/>
      <c r="X45" s="249">
        <f t="shared" si="16"/>
        <v>273165.2763</v>
      </c>
      <c r="Y45" s="253">
        <f t="shared" si="17"/>
        <v>0.2731652763</v>
      </c>
      <c r="Z45" s="323">
        <f t="shared" si="18"/>
        <v>273165.2763</v>
      </c>
      <c r="AA45" s="253">
        <f t="shared" si="19"/>
        <v>0.2731652763</v>
      </c>
      <c r="AB45" s="309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</row>
    <row r="46" ht="19.5" customHeight="1">
      <c r="A46" s="271" t="s">
        <v>134</v>
      </c>
      <c r="B46" s="272">
        <v>31.67</v>
      </c>
      <c r="C46" s="273">
        <v>33.630001</v>
      </c>
      <c r="D46" s="273">
        <v>28.42</v>
      </c>
      <c r="E46" s="273">
        <v>30.040001</v>
      </c>
      <c r="F46" s="273">
        <v>25.652744</v>
      </c>
      <c r="G46" s="273">
        <v>2.0957427E9</v>
      </c>
      <c r="H46" s="273"/>
      <c r="I46" s="273">
        <f t="shared" ref="I46:N46" si="45">(I47/B47*B46)/B47*B46</f>
        <v>1.508695739</v>
      </c>
      <c r="J46" s="273">
        <f t="shared" si="45"/>
        <v>1.699765435</v>
      </c>
      <c r="K46" s="273">
        <f t="shared" si="45"/>
        <v>1.212975387</v>
      </c>
      <c r="L46" s="273">
        <f t="shared" si="45"/>
        <v>1.347094298</v>
      </c>
      <c r="M46" s="273">
        <f t="shared" si="45"/>
        <v>1.145250783</v>
      </c>
      <c r="N46" s="273">
        <f t="shared" si="45"/>
        <v>97321154.67</v>
      </c>
      <c r="O46" s="273"/>
      <c r="P46" s="249">
        <f t="shared" si="21"/>
        <v>252369.8977</v>
      </c>
      <c r="Q46" s="249"/>
      <c r="R46" s="249"/>
      <c r="S46" s="249"/>
      <c r="T46" s="277"/>
      <c r="U46" s="253"/>
      <c r="V46" s="249"/>
      <c r="W46" s="249"/>
      <c r="X46" s="249">
        <f t="shared" si="16"/>
        <v>252369.8977</v>
      </c>
      <c r="Y46" s="253">
        <f t="shared" si="17"/>
        <v>0.2523698977</v>
      </c>
      <c r="Z46" s="323">
        <f t="shared" si="18"/>
        <v>252369.8977</v>
      </c>
      <c r="AA46" s="253">
        <f t="shared" si="19"/>
        <v>0.2523698977</v>
      </c>
      <c r="AB46" s="309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</row>
    <row r="47" ht="19.5" customHeight="1">
      <c r="A47" s="271" t="s">
        <v>135</v>
      </c>
      <c r="B47" s="272">
        <v>30.0</v>
      </c>
      <c r="C47" s="273">
        <v>30.25</v>
      </c>
      <c r="D47" s="273">
        <v>24.389999</v>
      </c>
      <c r="E47" s="273">
        <v>26.1</v>
      </c>
      <c r="F47" s="273">
        <v>22.288183</v>
      </c>
      <c r="G47" s="273">
        <v>2.2629351E9</v>
      </c>
      <c r="H47" s="273"/>
      <c r="I47" s="273">
        <f t="shared" ref="I47:N47" si="46">(I48/B48*B47)/B48*B47</f>
        <v>1.353779853</v>
      </c>
      <c r="J47" s="273">
        <f t="shared" si="46"/>
        <v>1.375263735</v>
      </c>
      <c r="K47" s="273">
        <f t="shared" si="46"/>
        <v>0.893361858</v>
      </c>
      <c r="L47" s="273">
        <f t="shared" si="46"/>
        <v>1.016902059</v>
      </c>
      <c r="M47" s="273">
        <f t="shared" si="46"/>
        <v>0.8645343885</v>
      </c>
      <c r="N47" s="273">
        <f t="shared" si="46"/>
        <v>113468555.5</v>
      </c>
      <c r="O47" s="273"/>
      <c r="P47" s="249">
        <f t="shared" si="21"/>
        <v>214916.7799</v>
      </c>
      <c r="Q47" s="249"/>
      <c r="R47" s="249"/>
      <c r="S47" s="249"/>
      <c r="T47" s="277"/>
      <c r="U47" s="253"/>
      <c r="V47" s="249"/>
      <c r="W47" s="249"/>
      <c r="X47" s="249">
        <f t="shared" si="16"/>
        <v>214916.7799</v>
      </c>
      <c r="Y47" s="253">
        <f t="shared" si="17"/>
        <v>0.2149167799</v>
      </c>
      <c r="Z47" s="323">
        <f t="shared" si="18"/>
        <v>214916.7799</v>
      </c>
      <c r="AA47" s="253">
        <f t="shared" si="19"/>
        <v>0.2149167799</v>
      </c>
      <c r="AB47" s="309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</row>
    <row r="48" ht="19.5" customHeight="1">
      <c r="A48" s="271" t="s">
        <v>136</v>
      </c>
      <c r="B48" s="272">
        <v>25.969999</v>
      </c>
      <c r="C48" s="273">
        <v>26.549999</v>
      </c>
      <c r="D48" s="273">
        <v>21.639999</v>
      </c>
      <c r="E48" s="273">
        <v>23.85</v>
      </c>
      <c r="F48" s="273">
        <v>20.366776</v>
      </c>
      <c r="G48" s="273">
        <v>2.6680491E9</v>
      </c>
      <c r="H48" s="273"/>
      <c r="I48" s="273">
        <f t="shared" ref="I48:N48" si="47">(I49/B49*B48)/B49*B48</f>
        <v>1.014493813</v>
      </c>
      <c r="J48" s="273">
        <f t="shared" si="47"/>
        <v>1.059410447</v>
      </c>
      <c r="K48" s="273">
        <f t="shared" si="47"/>
        <v>0.7032638828</v>
      </c>
      <c r="L48" s="273">
        <f t="shared" si="47"/>
        <v>0.8491313569</v>
      </c>
      <c r="M48" s="273">
        <f t="shared" si="47"/>
        <v>0.7219007896</v>
      </c>
      <c r="N48" s="273">
        <f t="shared" si="47"/>
        <v>157731692.7</v>
      </c>
      <c r="O48" s="273"/>
      <c r="P48" s="249">
        <f t="shared" si="21"/>
        <v>189018.003</v>
      </c>
      <c r="Q48" s="249"/>
      <c r="R48" s="249"/>
      <c r="S48" s="249"/>
      <c r="T48" s="277"/>
      <c r="U48" s="253"/>
      <c r="V48" s="249"/>
      <c r="W48" s="249"/>
      <c r="X48" s="249">
        <f t="shared" si="16"/>
        <v>189018.003</v>
      </c>
      <c r="Y48" s="253">
        <f t="shared" si="17"/>
        <v>0.189018003</v>
      </c>
      <c r="Z48" s="323">
        <f t="shared" si="18"/>
        <v>189018.003</v>
      </c>
      <c r="AA48" s="253">
        <f t="shared" si="19"/>
        <v>0.189018003</v>
      </c>
      <c r="AB48" s="309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</row>
    <row r="49" ht="19.5" customHeight="1">
      <c r="A49" s="271" t="s">
        <v>137</v>
      </c>
      <c r="B49" s="272">
        <v>23.74</v>
      </c>
      <c r="C49" s="273">
        <v>26.209999</v>
      </c>
      <c r="D49" s="273">
        <v>21.299999</v>
      </c>
      <c r="E49" s="273">
        <v>23.49</v>
      </c>
      <c r="F49" s="273">
        <v>20.059364</v>
      </c>
      <c r="G49" s="273">
        <v>2.0438102E9</v>
      </c>
      <c r="H49" s="273"/>
      <c r="I49" s="273">
        <f t="shared" ref="I49:N49" si="48">(I50/B50*B49)/B50*B49</f>
        <v>0.8477483756</v>
      </c>
      <c r="J49" s="273">
        <f t="shared" si="48"/>
        <v>1.032450507</v>
      </c>
      <c r="K49" s="273">
        <f t="shared" si="48"/>
        <v>0.6813386215</v>
      </c>
      <c r="L49" s="273">
        <f t="shared" si="48"/>
        <v>0.823690668</v>
      </c>
      <c r="M49" s="273">
        <f t="shared" si="48"/>
        <v>0.7002728058</v>
      </c>
      <c r="N49" s="273">
        <f t="shared" si="48"/>
        <v>92557678.51</v>
      </c>
      <c r="O49" s="273"/>
      <c r="P49" s="249">
        <f t="shared" si="21"/>
        <v>184381.5524</v>
      </c>
      <c r="Q49" s="249"/>
      <c r="R49" s="249"/>
      <c r="S49" s="249"/>
      <c r="T49" s="277"/>
      <c r="U49" s="253"/>
      <c r="V49" s="249"/>
      <c r="W49" s="249"/>
      <c r="X49" s="249">
        <f t="shared" si="16"/>
        <v>184381.5524</v>
      </c>
      <c r="Y49" s="253">
        <f t="shared" si="17"/>
        <v>0.1843815524</v>
      </c>
      <c r="Z49" s="323">
        <f t="shared" si="18"/>
        <v>184381.5524</v>
      </c>
      <c r="AA49" s="253">
        <f t="shared" si="19"/>
        <v>0.1843815524</v>
      </c>
      <c r="AB49" s="309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</row>
    <row r="50" ht="19.5" customHeight="1">
      <c r="A50" s="271" t="s">
        <v>138</v>
      </c>
      <c r="B50" s="272">
        <v>23.059999</v>
      </c>
      <c r="C50" s="273">
        <v>24.35</v>
      </c>
      <c r="D50" s="273">
        <v>20.49</v>
      </c>
      <c r="E50" s="273">
        <v>20.719999</v>
      </c>
      <c r="F50" s="273">
        <v>17.693911</v>
      </c>
      <c r="G50" s="273">
        <v>1.6690474E9</v>
      </c>
      <c r="H50" s="273"/>
      <c r="I50" s="273">
        <f t="shared" ref="I50:N50" si="49">(I51/B51*B50)/B51*B50</f>
        <v>0.7998786506</v>
      </c>
      <c r="J50" s="273">
        <f t="shared" si="49"/>
        <v>0.8911137895</v>
      </c>
      <c r="K50" s="273">
        <f t="shared" si="49"/>
        <v>0.6305038723</v>
      </c>
      <c r="L50" s="273">
        <f t="shared" si="49"/>
        <v>0.6408812597</v>
      </c>
      <c r="M50" s="273">
        <f t="shared" si="49"/>
        <v>0.5448545976</v>
      </c>
      <c r="N50" s="273">
        <f t="shared" si="49"/>
        <v>61726076.1</v>
      </c>
      <c r="O50" s="273"/>
      <c r="P50" s="249">
        <f t="shared" si="21"/>
        <v>175703.2012</v>
      </c>
      <c r="Q50" s="249"/>
      <c r="R50" s="249"/>
      <c r="S50" s="249"/>
      <c r="T50" s="277"/>
      <c r="U50" s="253"/>
      <c r="V50" s="249"/>
      <c r="W50" s="249"/>
      <c r="X50" s="249">
        <f t="shared" si="16"/>
        <v>175703.2012</v>
      </c>
      <c r="Y50" s="253">
        <f t="shared" si="17"/>
        <v>0.1757032012</v>
      </c>
      <c r="Z50" s="323">
        <f t="shared" si="18"/>
        <v>175703.2012</v>
      </c>
      <c r="AA50" s="253">
        <f t="shared" si="19"/>
        <v>0.1757032012</v>
      </c>
      <c r="AB50" s="309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</row>
    <row r="51" ht="19.5" customHeight="1">
      <c r="A51" s="271" t="s">
        <v>139</v>
      </c>
      <c r="B51" s="272">
        <v>20.91</v>
      </c>
      <c r="C51" s="273">
        <v>25.040001</v>
      </c>
      <c r="D51" s="273">
        <v>19.76</v>
      </c>
      <c r="E51" s="273">
        <v>24.549999</v>
      </c>
      <c r="F51" s="273">
        <v>20.96455</v>
      </c>
      <c r="G51" s="273">
        <v>2.1291501E9</v>
      </c>
      <c r="H51" s="273"/>
      <c r="I51" s="273">
        <f t="shared" ref="I51:N51" si="50">(I52/B52*B51)/B52*B51</f>
        <v>0.6576784364</v>
      </c>
      <c r="J51" s="273">
        <f t="shared" si="50"/>
        <v>0.9423319513</v>
      </c>
      <c r="K51" s="273">
        <f t="shared" si="50"/>
        <v>0.5863780729</v>
      </c>
      <c r="L51" s="273">
        <f t="shared" si="50"/>
        <v>0.8997069383</v>
      </c>
      <c r="M51" s="273">
        <f t="shared" si="50"/>
        <v>0.7648988934</v>
      </c>
      <c r="N51" s="273">
        <f t="shared" si="50"/>
        <v>100448599.8</v>
      </c>
      <c r="O51" s="273"/>
      <c r="P51" s="249">
        <f t="shared" si="21"/>
        <v>167776.7329</v>
      </c>
      <c r="Q51" s="249"/>
      <c r="R51" s="249"/>
      <c r="S51" s="249"/>
      <c r="T51" s="277"/>
      <c r="U51" s="253"/>
      <c r="V51" s="249"/>
      <c r="W51" s="249"/>
      <c r="X51" s="249">
        <f t="shared" si="16"/>
        <v>167776.7329</v>
      </c>
      <c r="Y51" s="253">
        <f t="shared" si="17"/>
        <v>0.1677767329</v>
      </c>
      <c r="Z51" s="323">
        <f t="shared" si="18"/>
        <v>167776.7329</v>
      </c>
      <c r="AA51" s="253">
        <f t="shared" si="19"/>
        <v>0.1677767329</v>
      </c>
      <c r="AB51" s="309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</row>
    <row r="52" ht="19.5" customHeight="1">
      <c r="A52" s="271" t="s">
        <v>140</v>
      </c>
      <c r="B52" s="272">
        <v>24.370001</v>
      </c>
      <c r="C52" s="273">
        <v>28.290001</v>
      </c>
      <c r="D52" s="273">
        <v>24.139999</v>
      </c>
      <c r="E52" s="273">
        <v>27.719999</v>
      </c>
      <c r="F52" s="273">
        <v>23.671577</v>
      </c>
      <c r="G52" s="273">
        <v>1.6699547E9</v>
      </c>
      <c r="H52" s="273"/>
      <c r="I52" s="273">
        <f t="shared" ref="I52:N52" si="51">(I53/B53*B52)/B53*B52</f>
        <v>0.893339693</v>
      </c>
      <c r="J52" s="273">
        <f t="shared" si="51"/>
        <v>1.202821434</v>
      </c>
      <c r="K52" s="273">
        <f t="shared" si="51"/>
        <v>0.8751416168</v>
      </c>
      <c r="L52" s="273">
        <f t="shared" si="51"/>
        <v>1.147055767</v>
      </c>
      <c r="M52" s="273">
        <f t="shared" si="51"/>
        <v>0.9751857044</v>
      </c>
      <c r="N52" s="273">
        <f t="shared" si="51"/>
        <v>61793203.37</v>
      </c>
      <c r="O52" s="273"/>
      <c r="P52" s="249">
        <f t="shared" si="21"/>
        <v>203299.4347</v>
      </c>
      <c r="Q52" s="249"/>
      <c r="R52" s="249"/>
      <c r="S52" s="249"/>
      <c r="T52" s="277"/>
      <c r="U52" s="253"/>
      <c r="V52" s="249"/>
      <c r="W52" s="249"/>
      <c r="X52" s="249">
        <f t="shared" si="16"/>
        <v>203299.4347</v>
      </c>
      <c r="Y52" s="253">
        <f t="shared" si="17"/>
        <v>0.2032994347</v>
      </c>
      <c r="Z52" s="323">
        <f t="shared" si="18"/>
        <v>203299.4347</v>
      </c>
      <c r="AA52" s="253">
        <f t="shared" si="19"/>
        <v>0.2032994347</v>
      </c>
      <c r="AB52" s="309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</row>
    <row r="53" ht="19.5" customHeight="1">
      <c r="A53" s="271" t="s">
        <v>141</v>
      </c>
      <c r="B53" s="326">
        <v>28.42</v>
      </c>
      <c r="C53" s="327">
        <v>28.790001</v>
      </c>
      <c r="D53" s="327">
        <v>24.280001</v>
      </c>
      <c r="E53" s="327">
        <v>24.370001</v>
      </c>
      <c r="F53" s="327">
        <v>20.810835</v>
      </c>
      <c r="G53" s="327">
        <v>1.3970558E9</v>
      </c>
      <c r="H53" s="327"/>
      <c r="I53" s="327">
        <f t="shared" ref="I53:N53" si="52">(I54/B54*B53)/B54*B53</f>
        <v>1.214936793</v>
      </c>
      <c r="J53" s="327">
        <f t="shared" si="52"/>
        <v>1.24571471</v>
      </c>
      <c r="K53" s="327">
        <f t="shared" si="52"/>
        <v>0.8853219705</v>
      </c>
      <c r="L53" s="327">
        <f t="shared" si="52"/>
        <v>0.886562191</v>
      </c>
      <c r="M53" s="327">
        <f t="shared" si="52"/>
        <v>0.7537233241</v>
      </c>
      <c r="N53" s="327">
        <f t="shared" si="52"/>
        <v>43247283.59</v>
      </c>
      <c r="O53" s="327"/>
      <c r="P53" s="249">
        <f t="shared" si="21"/>
        <v>202811.8206</v>
      </c>
      <c r="Q53" s="249"/>
      <c r="R53" s="249"/>
      <c r="S53" s="249"/>
      <c r="T53" s="328">
        <f>(P53-P41)/P41</f>
        <v>-0.4226036613</v>
      </c>
      <c r="U53" s="253"/>
      <c r="V53" s="249"/>
      <c r="W53" s="249"/>
      <c r="X53" s="249">
        <f t="shared" si="16"/>
        <v>202811.8206</v>
      </c>
      <c r="Y53" s="253">
        <f t="shared" si="17"/>
        <v>0.2028118206</v>
      </c>
      <c r="Z53" s="323">
        <f t="shared" si="18"/>
        <v>202811.8206</v>
      </c>
      <c r="AA53" s="253">
        <f t="shared" si="19"/>
        <v>0.2028118206</v>
      </c>
      <c r="AB53" s="309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</row>
    <row r="54" ht="19.5" customHeight="1">
      <c r="A54" s="271" t="s">
        <v>142</v>
      </c>
      <c r="B54" s="272">
        <v>24.719999</v>
      </c>
      <c r="C54" s="273">
        <v>27.469999</v>
      </c>
      <c r="D54" s="273">
        <v>24.01</v>
      </c>
      <c r="E54" s="273">
        <v>24.440001</v>
      </c>
      <c r="F54" s="273">
        <v>20.870619</v>
      </c>
      <c r="G54" s="273">
        <v>1.513988E9</v>
      </c>
      <c r="H54" s="273"/>
      <c r="I54" s="273">
        <f t="shared" ref="I54:N54" si="53">(I55/B55*B54)/B55*B54</f>
        <v>0.9191839548</v>
      </c>
      <c r="J54" s="273">
        <f t="shared" si="53"/>
        <v>1.134103055</v>
      </c>
      <c r="K54" s="273">
        <f t="shared" si="53"/>
        <v>0.8657413509</v>
      </c>
      <c r="L54" s="273">
        <f t="shared" si="53"/>
        <v>0.8916625997</v>
      </c>
      <c r="M54" s="273">
        <f t="shared" si="53"/>
        <v>0.758060038</v>
      </c>
      <c r="N54" s="273">
        <f t="shared" si="53"/>
        <v>50789763.98</v>
      </c>
      <c r="O54" s="273"/>
      <c r="P54" s="249">
        <f t="shared" si="21"/>
        <v>198889.8248</v>
      </c>
      <c r="Q54" s="249"/>
      <c r="R54" s="249"/>
      <c r="S54" s="249"/>
      <c r="T54" s="277"/>
      <c r="U54" s="253"/>
      <c r="V54" s="249"/>
      <c r="W54" s="249"/>
      <c r="X54" s="249">
        <f t="shared" si="16"/>
        <v>198889.8248</v>
      </c>
      <c r="Y54" s="253">
        <f t="shared" si="17"/>
        <v>0.1988898248</v>
      </c>
      <c r="Z54" s="323">
        <f t="shared" si="18"/>
        <v>198889.8248</v>
      </c>
      <c r="AA54" s="253">
        <f t="shared" si="19"/>
        <v>0.1988898248</v>
      </c>
      <c r="AB54" s="309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</row>
    <row r="55" ht="19.5" customHeight="1">
      <c r="A55" s="271" t="s">
        <v>143</v>
      </c>
      <c r="B55" s="272">
        <v>24.52</v>
      </c>
      <c r="C55" s="273">
        <v>25.370001</v>
      </c>
      <c r="D55" s="273">
        <v>23.32</v>
      </c>
      <c r="E55" s="273">
        <v>25.16</v>
      </c>
      <c r="F55" s="273">
        <v>21.485462</v>
      </c>
      <c r="G55" s="273">
        <v>1.2766225E9</v>
      </c>
      <c r="H55" s="273"/>
      <c r="I55" s="273">
        <f t="shared" ref="I55:N55" si="54">(I56/B56*B55)/B56*B55</f>
        <v>0.9043706692</v>
      </c>
      <c r="J55" s="273">
        <f t="shared" si="54"/>
        <v>0.9673334411</v>
      </c>
      <c r="K55" s="273">
        <f t="shared" si="54"/>
        <v>0.8166969497</v>
      </c>
      <c r="L55" s="273">
        <f t="shared" si="54"/>
        <v>0.944972969</v>
      </c>
      <c r="M55" s="273">
        <f t="shared" si="54"/>
        <v>0.8033824429</v>
      </c>
      <c r="N55" s="273">
        <f t="shared" si="54"/>
        <v>36112397.13</v>
      </c>
      <c r="O55" s="273"/>
      <c r="P55" s="249">
        <f t="shared" si="21"/>
        <v>191507.4572</v>
      </c>
      <c r="Q55" s="249"/>
      <c r="R55" s="249"/>
      <c r="S55" s="249"/>
      <c r="T55" s="277"/>
      <c r="U55" s="253"/>
      <c r="V55" s="249"/>
      <c r="W55" s="249"/>
      <c r="X55" s="249">
        <f t="shared" si="16"/>
        <v>191507.4572</v>
      </c>
      <c r="Y55" s="253">
        <f t="shared" si="17"/>
        <v>0.1915074572</v>
      </c>
      <c r="Z55" s="323">
        <f t="shared" si="18"/>
        <v>191507.4572</v>
      </c>
      <c r="AA55" s="253">
        <f t="shared" si="19"/>
        <v>0.1915074572</v>
      </c>
      <c r="AB55" s="309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</row>
    <row r="56" ht="19.5" customHeight="1">
      <c r="A56" s="271" t="s">
        <v>144</v>
      </c>
      <c r="B56" s="272">
        <v>25.27</v>
      </c>
      <c r="C56" s="273">
        <v>27.379999</v>
      </c>
      <c r="D56" s="273">
        <v>23.540001</v>
      </c>
      <c r="E56" s="273">
        <v>25.25</v>
      </c>
      <c r="F56" s="273">
        <v>21.562315</v>
      </c>
      <c r="G56" s="273">
        <v>1.6707162E9</v>
      </c>
      <c r="H56" s="273"/>
      <c r="I56" s="273">
        <f t="shared" ref="I56:N56" si="55">(I57/B57*B56)/B57*B56</f>
        <v>0.9605412515</v>
      </c>
      <c r="J56" s="273">
        <f t="shared" si="55"/>
        <v>1.126683901</v>
      </c>
      <c r="K56" s="273">
        <f t="shared" si="55"/>
        <v>0.8321790826</v>
      </c>
      <c r="L56" s="273">
        <f t="shared" si="55"/>
        <v>0.9517455985</v>
      </c>
      <c r="M56" s="273">
        <f t="shared" si="55"/>
        <v>0.8091400828</v>
      </c>
      <c r="N56" s="273">
        <f t="shared" si="55"/>
        <v>61849571.67</v>
      </c>
      <c r="O56" s="273"/>
      <c r="P56" s="249">
        <f t="shared" si="21"/>
        <v>191647.4729</v>
      </c>
      <c r="Q56" s="249"/>
      <c r="R56" s="249"/>
      <c r="S56" s="249"/>
      <c r="T56" s="277"/>
      <c r="U56" s="253"/>
      <c r="V56" s="249"/>
      <c r="W56" s="249"/>
      <c r="X56" s="249">
        <f t="shared" si="16"/>
        <v>191647.4729</v>
      </c>
      <c r="Y56" s="253">
        <f t="shared" si="17"/>
        <v>0.1916474729</v>
      </c>
      <c r="Z56" s="323">
        <f t="shared" si="18"/>
        <v>191647.4729</v>
      </c>
      <c r="AA56" s="253">
        <f t="shared" si="19"/>
        <v>0.1916474729</v>
      </c>
      <c r="AB56" s="309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</row>
    <row r="57" ht="19.5" customHeight="1">
      <c r="A57" s="271" t="s">
        <v>145</v>
      </c>
      <c r="B57" s="272">
        <v>25.440001</v>
      </c>
      <c r="C57" s="273">
        <v>28.059999</v>
      </c>
      <c r="D57" s="273">
        <v>25.25</v>
      </c>
      <c r="E57" s="273">
        <v>27.450001</v>
      </c>
      <c r="F57" s="273">
        <v>23.44101</v>
      </c>
      <c r="G57" s="273">
        <v>1.4116208E9</v>
      </c>
      <c r="H57" s="273"/>
      <c r="I57" s="273">
        <f t="shared" ref="I57:N57" si="56">(I58/B58*B57)/B58*B57</f>
        <v>0.9735085836</v>
      </c>
      <c r="J57" s="273">
        <f t="shared" si="56"/>
        <v>1.183342699</v>
      </c>
      <c r="K57" s="273">
        <f t="shared" si="56"/>
        <v>0.9574731549</v>
      </c>
      <c r="L57" s="273">
        <f t="shared" si="56"/>
        <v>1.124819512</v>
      </c>
      <c r="M57" s="273">
        <f t="shared" si="56"/>
        <v>0.9562811239</v>
      </c>
      <c r="N57" s="273">
        <f t="shared" si="56"/>
        <v>44153732.97</v>
      </c>
      <c r="O57" s="273"/>
      <c r="P57" s="249">
        <f t="shared" si="21"/>
        <v>203902.5128</v>
      </c>
      <c r="Q57" s="249"/>
      <c r="R57" s="249"/>
      <c r="S57" s="249"/>
      <c r="T57" s="277"/>
      <c r="U57" s="253"/>
      <c r="V57" s="249"/>
      <c r="W57" s="249"/>
      <c r="X57" s="249">
        <f t="shared" si="16"/>
        <v>203902.5128</v>
      </c>
      <c r="Y57" s="253">
        <f t="shared" si="17"/>
        <v>0.2039025128</v>
      </c>
      <c r="Z57" s="323">
        <f t="shared" si="18"/>
        <v>203902.5128</v>
      </c>
      <c r="AA57" s="253">
        <f t="shared" si="19"/>
        <v>0.2039025128</v>
      </c>
      <c r="AB57" s="309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</row>
    <row r="58" ht="19.5" customHeight="1">
      <c r="A58" s="271" t="s">
        <v>146</v>
      </c>
      <c r="B58" s="272">
        <v>27.440001</v>
      </c>
      <c r="C58" s="273">
        <v>29.870001</v>
      </c>
      <c r="D58" s="273">
        <v>27.190001</v>
      </c>
      <c r="E58" s="273">
        <v>29.790001</v>
      </c>
      <c r="F58" s="273">
        <v>25.439266</v>
      </c>
      <c r="G58" s="273">
        <v>1.5257083E9</v>
      </c>
      <c r="H58" s="273"/>
      <c r="I58" s="273">
        <f t="shared" ref="I58:N58" si="57">(I59/B59*B58)/B59*B58</f>
        <v>1.132592764</v>
      </c>
      <c r="J58" s="273">
        <f t="shared" si="57"/>
        <v>1.340928766</v>
      </c>
      <c r="K58" s="273">
        <f t="shared" si="57"/>
        <v>1.110253852</v>
      </c>
      <c r="L58" s="273">
        <f t="shared" si="57"/>
        <v>1.324765921</v>
      </c>
      <c r="M58" s="273">
        <f t="shared" si="57"/>
        <v>1.12626891</v>
      </c>
      <c r="N58" s="273">
        <f t="shared" si="57"/>
        <v>51579169.67</v>
      </c>
      <c r="O58" s="273"/>
      <c r="P58" s="249">
        <f t="shared" si="21"/>
        <v>217902.0275</v>
      </c>
      <c r="Q58" s="249"/>
      <c r="R58" s="249"/>
      <c r="S58" s="249"/>
      <c r="T58" s="277"/>
      <c r="U58" s="253"/>
      <c r="V58" s="249"/>
      <c r="W58" s="249"/>
      <c r="X58" s="249">
        <f t="shared" si="16"/>
        <v>217902.0275</v>
      </c>
      <c r="Y58" s="253">
        <f t="shared" si="17"/>
        <v>0.2179020275</v>
      </c>
      <c r="Z58" s="323">
        <f t="shared" si="18"/>
        <v>217902.0275</v>
      </c>
      <c r="AA58" s="253">
        <f t="shared" si="19"/>
        <v>0.2179020275</v>
      </c>
      <c r="AB58" s="309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</row>
    <row r="59" ht="19.5" customHeight="1">
      <c r="A59" s="271" t="s">
        <v>147</v>
      </c>
      <c r="B59" s="272">
        <v>30.08</v>
      </c>
      <c r="C59" s="273">
        <v>31.469999</v>
      </c>
      <c r="D59" s="273">
        <v>29.309999</v>
      </c>
      <c r="E59" s="273">
        <v>29.950001</v>
      </c>
      <c r="F59" s="273">
        <v>25.575897</v>
      </c>
      <c r="G59" s="273">
        <v>1.7997557E9</v>
      </c>
      <c r="H59" s="273"/>
      <c r="I59" s="273">
        <f t="shared" ref="I59:N59" si="58">(I60/B60*B59)/B60*B59</f>
        <v>1.361009639</v>
      </c>
      <c r="J59" s="273">
        <f t="shared" si="58"/>
        <v>1.488430947</v>
      </c>
      <c r="K59" s="273">
        <f t="shared" si="58"/>
        <v>1.290135865</v>
      </c>
      <c r="L59" s="273">
        <f t="shared" si="58"/>
        <v>1.339034586</v>
      </c>
      <c r="M59" s="273">
        <f t="shared" si="58"/>
        <v>1.138399487</v>
      </c>
      <c r="N59" s="273">
        <f t="shared" si="58"/>
        <v>71772561.19</v>
      </c>
      <c r="O59" s="273"/>
      <c r="P59" s="249">
        <f t="shared" si="21"/>
        <v>233225.1308</v>
      </c>
      <c r="Q59" s="249"/>
      <c r="R59" s="249"/>
      <c r="S59" s="249"/>
      <c r="T59" s="277"/>
      <c r="U59" s="253"/>
      <c r="V59" s="249"/>
      <c r="W59" s="249"/>
      <c r="X59" s="249">
        <f t="shared" si="16"/>
        <v>233225.1308</v>
      </c>
      <c r="Y59" s="253">
        <f t="shared" si="17"/>
        <v>0.2332251308</v>
      </c>
      <c r="Z59" s="323">
        <f t="shared" si="18"/>
        <v>233225.1308</v>
      </c>
      <c r="AA59" s="253">
        <f t="shared" si="19"/>
        <v>0.2332251308</v>
      </c>
      <c r="AB59" s="309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</row>
    <row r="60" ht="19.5" customHeight="1">
      <c r="A60" s="271" t="s">
        <v>148</v>
      </c>
      <c r="B60" s="272">
        <v>29.700001</v>
      </c>
      <c r="C60" s="273">
        <v>32.75</v>
      </c>
      <c r="D60" s="273">
        <v>29.26</v>
      </c>
      <c r="E60" s="273">
        <v>31.799999</v>
      </c>
      <c r="F60" s="273">
        <v>27.155716</v>
      </c>
      <c r="G60" s="273">
        <v>1.8215102E9</v>
      </c>
      <c r="H60" s="273"/>
      <c r="I60" s="273">
        <f t="shared" ref="I60:N60" si="59">(I61/B61*B60)/B61*B60</f>
        <v>1.326839723</v>
      </c>
      <c r="J60" s="273">
        <f t="shared" si="59"/>
        <v>1.611973291</v>
      </c>
      <c r="K60" s="273">
        <f t="shared" si="59"/>
        <v>1.285738016</v>
      </c>
      <c r="L60" s="273">
        <f t="shared" si="59"/>
        <v>1.509566762</v>
      </c>
      <c r="M60" s="273">
        <f t="shared" si="59"/>
        <v>1.283380568</v>
      </c>
      <c r="N60" s="273">
        <f t="shared" si="59"/>
        <v>73518145.58</v>
      </c>
      <c r="O60" s="273"/>
      <c r="P60" s="249">
        <f t="shared" si="21"/>
        <v>231160.6127</v>
      </c>
      <c r="Q60" s="249"/>
      <c r="R60" s="249"/>
      <c r="S60" s="249"/>
      <c r="T60" s="277"/>
      <c r="U60" s="253"/>
      <c r="V60" s="249"/>
      <c r="W60" s="249"/>
      <c r="X60" s="249">
        <f t="shared" si="16"/>
        <v>231160.6127</v>
      </c>
      <c r="Y60" s="253">
        <f t="shared" si="17"/>
        <v>0.2311606127</v>
      </c>
      <c r="Z60" s="323">
        <f t="shared" si="18"/>
        <v>231160.6127</v>
      </c>
      <c r="AA60" s="253">
        <f t="shared" si="19"/>
        <v>0.2311606127</v>
      </c>
      <c r="AB60" s="309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</row>
    <row r="61" ht="19.5" customHeight="1">
      <c r="A61" s="271" t="s">
        <v>149</v>
      </c>
      <c r="B61" s="272">
        <v>31.690001</v>
      </c>
      <c r="C61" s="273">
        <v>33.459999</v>
      </c>
      <c r="D61" s="273">
        <v>29.93</v>
      </c>
      <c r="E61" s="273">
        <v>33.389999</v>
      </c>
      <c r="F61" s="273">
        <v>28.513498</v>
      </c>
      <c r="G61" s="273">
        <v>1.4141862E9</v>
      </c>
      <c r="H61" s="273"/>
      <c r="I61" s="273">
        <f t="shared" ref="I61:N61" si="60">(I62/B62*B61)/B62*B61</f>
        <v>1.510601956</v>
      </c>
      <c r="J61" s="273">
        <f t="shared" si="60"/>
        <v>1.682624005</v>
      </c>
      <c r="K61" s="273">
        <f t="shared" si="60"/>
        <v>1.345294216</v>
      </c>
      <c r="L61" s="273">
        <f t="shared" si="60"/>
        <v>1.66429736</v>
      </c>
      <c r="M61" s="273">
        <f t="shared" si="60"/>
        <v>1.414926699</v>
      </c>
      <c r="N61" s="273">
        <f t="shared" si="60"/>
        <v>44314363.8</v>
      </c>
      <c r="O61" s="273"/>
      <c r="P61" s="249">
        <f t="shared" si="21"/>
        <v>234787.0975</v>
      </c>
      <c r="Q61" s="249"/>
      <c r="R61" s="249"/>
      <c r="S61" s="249"/>
      <c r="T61" s="277"/>
      <c r="U61" s="253"/>
      <c r="V61" s="249"/>
      <c r="W61" s="249"/>
      <c r="X61" s="249">
        <f t="shared" si="16"/>
        <v>234787.0975</v>
      </c>
      <c r="Y61" s="253">
        <f t="shared" si="17"/>
        <v>0.2347870975</v>
      </c>
      <c r="Z61" s="323">
        <f t="shared" si="18"/>
        <v>234787.0975</v>
      </c>
      <c r="AA61" s="253">
        <f t="shared" si="19"/>
        <v>0.2347870975</v>
      </c>
      <c r="AB61" s="309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</row>
    <row r="62" ht="19.5" customHeight="1">
      <c r="A62" s="271" t="s">
        <v>150</v>
      </c>
      <c r="B62" s="272">
        <v>33.490002</v>
      </c>
      <c r="C62" s="273">
        <v>34.860001</v>
      </c>
      <c r="D62" s="273">
        <v>32.360001</v>
      </c>
      <c r="E62" s="273">
        <v>32.419998</v>
      </c>
      <c r="F62" s="273">
        <v>27.685154</v>
      </c>
      <c r="G62" s="273">
        <v>1.9045651E9</v>
      </c>
      <c r="H62" s="273"/>
      <c r="I62" s="273">
        <f t="shared" ref="I62:N62" si="61">(I63/B63*B62)/B63*B62</f>
        <v>1.687080804</v>
      </c>
      <c r="J62" s="273">
        <f t="shared" si="61"/>
        <v>1.826375293</v>
      </c>
      <c r="K62" s="273">
        <f t="shared" si="61"/>
        <v>1.572609497</v>
      </c>
      <c r="L62" s="273">
        <f t="shared" si="61"/>
        <v>1.569004104</v>
      </c>
      <c r="M62" s="273">
        <f t="shared" si="61"/>
        <v>1.333910927</v>
      </c>
      <c r="N62" s="273">
        <f t="shared" si="61"/>
        <v>80375367.67</v>
      </c>
      <c r="O62" s="273"/>
      <c r="P62" s="249">
        <f t="shared" si="21"/>
        <v>252182.6721</v>
      </c>
      <c r="Q62" s="249"/>
      <c r="R62" s="249"/>
      <c r="S62" s="249"/>
      <c r="T62" s="277"/>
      <c r="U62" s="253"/>
      <c r="V62" s="249"/>
      <c r="W62" s="249"/>
      <c r="X62" s="249">
        <f t="shared" si="16"/>
        <v>252182.6721</v>
      </c>
      <c r="Y62" s="253">
        <f t="shared" si="17"/>
        <v>0.2521826721</v>
      </c>
      <c r="Z62" s="323">
        <f t="shared" si="18"/>
        <v>252182.6721</v>
      </c>
      <c r="AA62" s="253">
        <f t="shared" si="19"/>
        <v>0.2521826721</v>
      </c>
      <c r="AB62" s="309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</row>
    <row r="63" ht="19.5" customHeight="1">
      <c r="A63" s="271" t="s">
        <v>151</v>
      </c>
      <c r="B63" s="272">
        <v>32.610001</v>
      </c>
      <c r="C63" s="273">
        <v>36.0</v>
      </c>
      <c r="D63" s="273">
        <v>32.419998</v>
      </c>
      <c r="E63" s="273">
        <v>35.18</v>
      </c>
      <c r="F63" s="273">
        <v>30.04207</v>
      </c>
      <c r="G63" s="273">
        <v>1.9125647E9</v>
      </c>
      <c r="H63" s="273"/>
      <c r="I63" s="273">
        <f t="shared" ref="I63:N63" si="62">(I64/B64*B63)/B64*B63</f>
        <v>1.599584405</v>
      </c>
      <c r="J63" s="273">
        <f t="shared" si="62"/>
        <v>1.947781491</v>
      </c>
      <c r="K63" s="273">
        <f t="shared" si="62"/>
        <v>1.57844629</v>
      </c>
      <c r="L63" s="273">
        <f t="shared" si="62"/>
        <v>1.847522697</v>
      </c>
      <c r="M63" s="273">
        <f t="shared" si="62"/>
        <v>1.570697854</v>
      </c>
      <c r="N63" s="273">
        <f t="shared" si="62"/>
        <v>81051974.74</v>
      </c>
      <c r="O63" s="273"/>
      <c r="P63" s="249">
        <f t="shared" si="21"/>
        <v>250983.5642</v>
      </c>
      <c r="Q63" s="249"/>
      <c r="R63" s="249"/>
      <c r="S63" s="249"/>
      <c r="T63" s="277"/>
      <c r="U63" s="253"/>
      <c r="V63" s="249"/>
      <c r="W63" s="249"/>
      <c r="X63" s="249">
        <f t="shared" si="16"/>
        <v>250983.5642</v>
      </c>
      <c r="Y63" s="253">
        <f t="shared" si="17"/>
        <v>0.2509835642</v>
      </c>
      <c r="Z63" s="323">
        <f t="shared" si="18"/>
        <v>250983.5642</v>
      </c>
      <c r="AA63" s="253">
        <f t="shared" si="19"/>
        <v>0.2509835642</v>
      </c>
      <c r="AB63" s="309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</row>
    <row r="64" ht="19.5" customHeight="1">
      <c r="A64" s="271" t="s">
        <v>152</v>
      </c>
      <c r="B64" s="272">
        <v>35.43</v>
      </c>
      <c r="C64" s="273">
        <v>36.18</v>
      </c>
      <c r="D64" s="273">
        <v>33.73</v>
      </c>
      <c r="E64" s="273">
        <v>35.380001</v>
      </c>
      <c r="F64" s="273">
        <v>30.212864</v>
      </c>
      <c r="G64" s="273">
        <v>1.4970104E9</v>
      </c>
      <c r="H64" s="273"/>
      <c r="I64" s="273">
        <f t="shared" ref="I64:N64" si="63">(I65/B65*B64)/B65*B64</f>
        <v>1.888199341</v>
      </c>
      <c r="J64" s="273">
        <f t="shared" si="63"/>
        <v>1.967308001</v>
      </c>
      <c r="K64" s="273">
        <f t="shared" si="63"/>
        <v>1.708584742</v>
      </c>
      <c r="L64" s="273">
        <f t="shared" si="63"/>
        <v>1.868589025</v>
      </c>
      <c r="M64" s="273">
        <f t="shared" si="63"/>
        <v>1.588607961</v>
      </c>
      <c r="N64" s="273">
        <f t="shared" si="63"/>
        <v>49657055.5</v>
      </c>
      <c r="O64" s="273"/>
      <c r="P64" s="249">
        <f t="shared" si="21"/>
        <v>259458.4457</v>
      </c>
      <c r="Q64" s="249"/>
      <c r="R64" s="249"/>
      <c r="S64" s="249"/>
      <c r="T64" s="277"/>
      <c r="U64" s="253"/>
      <c r="V64" s="249"/>
      <c r="W64" s="249"/>
      <c r="X64" s="249">
        <f t="shared" si="16"/>
        <v>259458.4457</v>
      </c>
      <c r="Y64" s="253">
        <f t="shared" si="17"/>
        <v>0.2594584457</v>
      </c>
      <c r="Z64" s="323">
        <f t="shared" si="18"/>
        <v>259458.4457</v>
      </c>
      <c r="AA64" s="253">
        <f t="shared" si="19"/>
        <v>0.2594584457</v>
      </c>
      <c r="AB64" s="309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</row>
    <row r="65" ht="19.5" customHeight="1">
      <c r="A65" s="271" t="s">
        <v>153</v>
      </c>
      <c r="B65" s="326">
        <v>35.709999</v>
      </c>
      <c r="C65" s="327">
        <v>36.639999</v>
      </c>
      <c r="D65" s="327">
        <v>34.130001</v>
      </c>
      <c r="E65" s="327">
        <v>36.459999</v>
      </c>
      <c r="F65" s="327">
        <v>31.135128</v>
      </c>
      <c r="G65" s="327">
        <v>1.7408286E9</v>
      </c>
      <c r="H65" s="327"/>
      <c r="I65" s="327">
        <f t="shared" ref="I65:N65" si="64">(I66/B66*B65)/B66*B65</f>
        <v>1.918161691</v>
      </c>
      <c r="J65" s="327">
        <f t="shared" si="64"/>
        <v>2.017651429</v>
      </c>
      <c r="K65" s="327">
        <f t="shared" si="64"/>
        <v>1.749348929</v>
      </c>
      <c r="L65" s="327">
        <f t="shared" si="64"/>
        <v>1.984410046</v>
      </c>
      <c r="M65" s="327">
        <f t="shared" si="64"/>
        <v>1.687074472</v>
      </c>
      <c r="N65" s="327">
        <f t="shared" si="64"/>
        <v>67149588.4</v>
      </c>
      <c r="O65" s="327"/>
      <c r="P65" s="249">
        <f t="shared" si="21"/>
        <v>260868.6732</v>
      </c>
      <c r="Q65" s="249"/>
      <c r="R65" s="249"/>
      <c r="S65" s="249"/>
      <c r="T65" s="328">
        <f>(P65-P53)/P53</f>
        <v>0.286259708</v>
      </c>
      <c r="U65" s="253"/>
      <c r="V65" s="249"/>
      <c r="W65" s="249"/>
      <c r="X65" s="249">
        <f t="shared" si="16"/>
        <v>260868.6732</v>
      </c>
      <c r="Y65" s="253">
        <f t="shared" si="17"/>
        <v>0.2608686732</v>
      </c>
      <c r="Z65" s="323">
        <f t="shared" si="18"/>
        <v>260868.6732</v>
      </c>
      <c r="AA65" s="253">
        <f t="shared" si="19"/>
        <v>0.2608686732</v>
      </c>
      <c r="AB65" s="309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</row>
    <row r="66" ht="19.5" customHeight="1">
      <c r="A66" s="271" t="s">
        <v>154</v>
      </c>
      <c r="B66" s="272">
        <v>36.66</v>
      </c>
      <c r="C66" s="273">
        <v>39.0</v>
      </c>
      <c r="D66" s="273">
        <v>36.220001</v>
      </c>
      <c r="E66" s="273">
        <v>37.07</v>
      </c>
      <c r="F66" s="273">
        <v>31.668415</v>
      </c>
      <c r="G66" s="273">
        <v>1.7593004E9</v>
      </c>
      <c r="H66" s="273"/>
      <c r="I66" s="273">
        <f t="shared" ref="I66:N66" si="65">(I67/B67*B66)/B67*B66</f>
        <v>2.021577793</v>
      </c>
      <c r="J66" s="273">
        <f t="shared" si="65"/>
        <v>2.285938</v>
      </c>
      <c r="K66" s="273">
        <f t="shared" si="65"/>
        <v>1.970156643</v>
      </c>
      <c r="L66" s="273">
        <f t="shared" si="65"/>
        <v>2.051366619</v>
      </c>
      <c r="M66" s="273">
        <f t="shared" si="65"/>
        <v>1.745362329</v>
      </c>
      <c r="N66" s="273">
        <f t="shared" si="65"/>
        <v>68582187.25</v>
      </c>
      <c r="O66" s="273"/>
      <c r="P66" s="249">
        <f t="shared" si="21"/>
        <v>275176.6772</v>
      </c>
      <c r="Q66" s="249"/>
      <c r="R66" s="249"/>
      <c r="S66" s="249"/>
      <c r="T66" s="277"/>
      <c r="U66" s="253"/>
      <c r="V66" s="249"/>
      <c r="W66" s="249"/>
      <c r="X66" s="249">
        <f t="shared" si="16"/>
        <v>275176.6772</v>
      </c>
      <c r="Y66" s="253">
        <f t="shared" si="17"/>
        <v>0.2751766772</v>
      </c>
      <c r="Z66" s="323">
        <f t="shared" si="18"/>
        <v>275176.6772</v>
      </c>
      <c r="AA66" s="253">
        <f t="shared" si="19"/>
        <v>0.2751766772</v>
      </c>
      <c r="AB66" s="309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</row>
    <row r="67" ht="19.5" customHeight="1">
      <c r="A67" s="271" t="s">
        <v>155</v>
      </c>
      <c r="B67" s="272">
        <v>37.200001</v>
      </c>
      <c r="C67" s="273">
        <v>37.970001</v>
      </c>
      <c r="D67" s="273">
        <v>36.099998</v>
      </c>
      <c r="E67" s="273">
        <v>36.57</v>
      </c>
      <c r="F67" s="273">
        <v>31.241268</v>
      </c>
      <c r="G67" s="273">
        <v>1.7281108E9</v>
      </c>
      <c r="H67" s="273"/>
      <c r="I67" s="273">
        <f t="shared" ref="I67:N67" si="66">(I68/B68*B67)/B68*B67</f>
        <v>2.081572013</v>
      </c>
      <c r="J67" s="273">
        <f t="shared" si="66"/>
        <v>2.166788142</v>
      </c>
      <c r="K67" s="273">
        <f t="shared" si="66"/>
        <v>1.957123344</v>
      </c>
      <c r="L67" s="273">
        <f t="shared" si="66"/>
        <v>1.996402168</v>
      </c>
      <c r="M67" s="273">
        <f t="shared" si="66"/>
        <v>1.69859659</v>
      </c>
      <c r="N67" s="273">
        <f t="shared" si="66"/>
        <v>66172036.03</v>
      </c>
      <c r="O67" s="273"/>
      <c r="P67" s="249">
        <f t="shared" si="21"/>
        <v>272598.3036</v>
      </c>
      <c r="Q67" s="249"/>
      <c r="R67" s="249"/>
      <c r="S67" s="249"/>
      <c r="T67" s="277"/>
      <c r="U67" s="253"/>
      <c r="V67" s="249"/>
      <c r="W67" s="249"/>
      <c r="X67" s="249">
        <f t="shared" si="16"/>
        <v>272598.3036</v>
      </c>
      <c r="Y67" s="253">
        <f t="shared" si="17"/>
        <v>0.2725983036</v>
      </c>
      <c r="Z67" s="323">
        <f t="shared" si="18"/>
        <v>272598.3036</v>
      </c>
      <c r="AA67" s="253">
        <f t="shared" si="19"/>
        <v>0.2725983036</v>
      </c>
      <c r="AB67" s="309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</row>
    <row r="68" ht="19.5" customHeight="1">
      <c r="A68" s="271" t="s">
        <v>156</v>
      </c>
      <c r="B68" s="272">
        <v>36.68</v>
      </c>
      <c r="C68" s="273">
        <v>37.18</v>
      </c>
      <c r="D68" s="273">
        <v>34.009998</v>
      </c>
      <c r="E68" s="273">
        <v>35.84</v>
      </c>
      <c r="F68" s="273">
        <v>30.617641</v>
      </c>
      <c r="G68" s="273">
        <v>2.5094653E9</v>
      </c>
      <c r="H68" s="273"/>
      <c r="I68" s="273">
        <f t="shared" ref="I68:N68" si="67">(I69/B69*B68)/B69*B68</f>
        <v>2.023784154</v>
      </c>
      <c r="J68" s="273">
        <f t="shared" si="67"/>
        <v>2.077562052</v>
      </c>
      <c r="K68" s="273">
        <f t="shared" si="67"/>
        <v>1.737068937</v>
      </c>
      <c r="L68" s="273">
        <f t="shared" si="67"/>
        <v>1.917494443</v>
      </c>
      <c r="M68" s="273">
        <f t="shared" si="67"/>
        <v>1.631459872</v>
      </c>
      <c r="N68" s="273">
        <f t="shared" si="67"/>
        <v>139538393.4</v>
      </c>
      <c r="O68" s="273"/>
      <c r="P68" s="249">
        <f t="shared" si="21"/>
        <v>255149.629</v>
      </c>
      <c r="Q68" s="249"/>
      <c r="R68" s="249"/>
      <c r="S68" s="249"/>
      <c r="T68" s="277"/>
      <c r="U68" s="253"/>
      <c r="V68" s="249"/>
      <c r="W68" s="249"/>
      <c r="X68" s="249">
        <f t="shared" si="16"/>
        <v>255149.629</v>
      </c>
      <c r="Y68" s="253">
        <f t="shared" si="17"/>
        <v>0.255149629</v>
      </c>
      <c r="Z68" s="323">
        <f t="shared" si="18"/>
        <v>255149.629</v>
      </c>
      <c r="AA68" s="253">
        <f t="shared" si="19"/>
        <v>0.255149629</v>
      </c>
      <c r="AB68" s="309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</row>
    <row r="69" ht="19.5" customHeight="1">
      <c r="A69" s="271" t="s">
        <v>157</v>
      </c>
      <c r="B69" s="272">
        <v>35.810001</v>
      </c>
      <c r="C69" s="273">
        <v>37.5</v>
      </c>
      <c r="D69" s="273">
        <v>34.720001</v>
      </c>
      <c r="E69" s="273">
        <v>34.77</v>
      </c>
      <c r="F69" s="273">
        <v>29.703556</v>
      </c>
      <c r="G69" s="273">
        <v>2.2111731E9</v>
      </c>
      <c r="H69" s="273"/>
      <c r="I69" s="273">
        <f t="shared" ref="I69:N69" si="68">(I70/B70*B69)/B70*B69</f>
        <v>1.928919943</v>
      </c>
      <c r="J69" s="273">
        <f t="shared" si="68"/>
        <v>2.11347818</v>
      </c>
      <c r="K69" s="273">
        <f t="shared" si="68"/>
        <v>1.810353139</v>
      </c>
      <c r="L69" s="273">
        <f t="shared" si="68"/>
        <v>1.804710285</v>
      </c>
      <c r="M69" s="273">
        <f t="shared" si="68"/>
        <v>1.53550004</v>
      </c>
      <c r="N69" s="273">
        <f t="shared" si="68"/>
        <v>108337002.1</v>
      </c>
      <c r="O69" s="273"/>
      <c r="P69" s="249">
        <f t="shared" si="21"/>
        <v>258809.5431</v>
      </c>
      <c r="Q69" s="249"/>
      <c r="R69" s="249"/>
      <c r="S69" s="249"/>
      <c r="T69" s="277"/>
      <c r="U69" s="253"/>
      <c r="V69" s="249"/>
      <c r="W69" s="249"/>
      <c r="X69" s="249">
        <f t="shared" si="16"/>
        <v>258809.5431</v>
      </c>
      <c r="Y69" s="253">
        <f t="shared" si="17"/>
        <v>0.2588095431</v>
      </c>
      <c r="Z69" s="323">
        <f t="shared" si="18"/>
        <v>258809.5431</v>
      </c>
      <c r="AA69" s="253">
        <f t="shared" si="19"/>
        <v>0.2588095431</v>
      </c>
      <c r="AB69" s="309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</row>
    <row r="70" ht="19.5" customHeight="1">
      <c r="A70" s="271" t="s">
        <v>158</v>
      </c>
      <c r="B70" s="272">
        <v>35.0</v>
      </c>
      <c r="C70" s="273">
        <v>36.549999</v>
      </c>
      <c r="D70" s="273">
        <v>34.110001</v>
      </c>
      <c r="E70" s="273">
        <v>36.549999</v>
      </c>
      <c r="F70" s="273">
        <v>31.22418</v>
      </c>
      <c r="G70" s="273">
        <v>2.4296622E9</v>
      </c>
      <c r="H70" s="273"/>
      <c r="I70" s="273">
        <f t="shared" ref="I70:N70" si="69">(I71/B71*B70)/B71*B70</f>
        <v>1.842644799</v>
      </c>
      <c r="J70" s="273">
        <f t="shared" si="69"/>
        <v>2.007751559</v>
      </c>
      <c r="K70" s="273">
        <f t="shared" si="69"/>
        <v>1.747299311</v>
      </c>
      <c r="L70" s="273">
        <f t="shared" si="69"/>
        <v>1.994219006</v>
      </c>
      <c r="M70" s="273">
        <f t="shared" si="69"/>
        <v>1.696738939</v>
      </c>
      <c r="N70" s="273">
        <f t="shared" si="69"/>
        <v>130804631.9</v>
      </c>
      <c r="O70" s="273"/>
      <c r="P70" s="249">
        <f t="shared" si="21"/>
        <v>252595.8195</v>
      </c>
      <c r="Q70" s="249"/>
      <c r="R70" s="249"/>
      <c r="S70" s="249"/>
      <c r="T70" s="277"/>
      <c r="U70" s="253"/>
      <c r="V70" s="249"/>
      <c r="W70" s="249"/>
      <c r="X70" s="249">
        <f t="shared" si="16"/>
        <v>252595.8195</v>
      </c>
      <c r="Y70" s="253">
        <f t="shared" si="17"/>
        <v>0.2525958195</v>
      </c>
      <c r="Z70" s="323">
        <f t="shared" si="18"/>
        <v>252595.8195</v>
      </c>
      <c r="AA70" s="253">
        <f t="shared" si="19"/>
        <v>0.2525958195</v>
      </c>
      <c r="AB70" s="309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</row>
    <row r="71" ht="19.5" customHeight="1">
      <c r="A71" s="271" t="s">
        <v>159</v>
      </c>
      <c r="B71" s="272">
        <v>36.27</v>
      </c>
      <c r="C71" s="273">
        <v>37.900002</v>
      </c>
      <c r="D71" s="273">
        <v>35.82</v>
      </c>
      <c r="E71" s="273">
        <v>37.740002</v>
      </c>
      <c r="F71" s="273">
        <v>32.240784</v>
      </c>
      <c r="G71" s="273">
        <v>1.8110722E9</v>
      </c>
      <c r="H71" s="273"/>
      <c r="I71" s="273">
        <f t="shared" ref="I71:N71" si="70">(I72/B72*B71)/B72*B71</f>
        <v>1.978794289</v>
      </c>
      <c r="J71" s="273">
        <f t="shared" si="70"/>
        <v>2.15880641</v>
      </c>
      <c r="K71" s="273">
        <f t="shared" si="70"/>
        <v>1.926881488</v>
      </c>
      <c r="L71" s="273">
        <f t="shared" si="70"/>
        <v>2.126189406</v>
      </c>
      <c r="M71" s="273">
        <f t="shared" si="70"/>
        <v>1.809023177</v>
      </c>
      <c r="N71" s="273">
        <f t="shared" si="70"/>
        <v>72677981.53</v>
      </c>
      <c r="O71" s="273"/>
      <c r="P71" s="249">
        <f t="shared" si="21"/>
        <v>263592.26</v>
      </c>
      <c r="Q71" s="249"/>
      <c r="R71" s="249"/>
      <c r="S71" s="249"/>
      <c r="T71" s="277"/>
      <c r="U71" s="253"/>
      <c r="V71" s="249"/>
      <c r="W71" s="249"/>
      <c r="X71" s="249">
        <f t="shared" si="16"/>
        <v>263592.26</v>
      </c>
      <c r="Y71" s="253">
        <f t="shared" si="17"/>
        <v>0.26359226</v>
      </c>
      <c r="Z71" s="323">
        <f t="shared" si="18"/>
        <v>263592.26</v>
      </c>
      <c r="AA71" s="253">
        <f t="shared" si="19"/>
        <v>0.26359226</v>
      </c>
      <c r="AB71" s="309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</row>
    <row r="72" ht="19.5" customHeight="1">
      <c r="A72" s="271" t="s">
        <v>160</v>
      </c>
      <c r="B72" s="272">
        <v>37.66</v>
      </c>
      <c r="C72" s="273">
        <v>37.66</v>
      </c>
      <c r="D72" s="273">
        <v>33.700001</v>
      </c>
      <c r="E72" s="273">
        <v>34.889999</v>
      </c>
      <c r="F72" s="273">
        <v>29.806082</v>
      </c>
      <c r="G72" s="273">
        <v>2.2620481E9</v>
      </c>
      <c r="H72" s="273"/>
      <c r="I72" s="273">
        <f t="shared" ref="I72:N72" si="71">(I73/B73*B72)/B73*B72</f>
        <v>2.133369925</v>
      </c>
      <c r="J72" s="273">
        <f t="shared" si="71"/>
        <v>2.131551669</v>
      </c>
      <c r="K72" s="273">
        <f t="shared" si="71"/>
        <v>1.70554691</v>
      </c>
      <c r="L72" s="273">
        <f t="shared" si="71"/>
        <v>1.817188694</v>
      </c>
      <c r="M72" s="273">
        <f t="shared" si="71"/>
        <v>1.546118322</v>
      </c>
      <c r="N72" s="273">
        <f t="shared" si="71"/>
        <v>113379620.7</v>
      </c>
      <c r="O72" s="273"/>
      <c r="P72" s="249">
        <f t="shared" si="21"/>
        <v>246324.9421</v>
      </c>
      <c r="Q72" s="249"/>
      <c r="R72" s="249"/>
      <c r="S72" s="249"/>
      <c r="T72" s="277"/>
      <c r="U72" s="253"/>
      <c r="V72" s="249"/>
      <c r="W72" s="249"/>
      <c r="X72" s="249">
        <f t="shared" si="16"/>
        <v>246324.9421</v>
      </c>
      <c r="Y72" s="253">
        <f t="shared" si="17"/>
        <v>0.2463249421</v>
      </c>
      <c r="Z72" s="323">
        <f t="shared" si="18"/>
        <v>246324.9421</v>
      </c>
      <c r="AA72" s="253">
        <f t="shared" si="19"/>
        <v>0.2463249421</v>
      </c>
      <c r="AB72" s="309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</row>
    <row r="73" ht="19.5" customHeight="1">
      <c r="A73" s="271" t="s">
        <v>161</v>
      </c>
      <c r="B73" s="272">
        <v>34.610001</v>
      </c>
      <c r="C73" s="273">
        <v>35.02</v>
      </c>
      <c r="D73" s="273">
        <v>32.349998</v>
      </c>
      <c r="E73" s="273">
        <v>34.02</v>
      </c>
      <c r="F73" s="273">
        <v>29.062838</v>
      </c>
      <c r="G73" s="273">
        <v>2.012635E9</v>
      </c>
      <c r="H73" s="273"/>
      <c r="I73" s="273">
        <f t="shared" ref="I73:N73" si="72">(I74/B74*B73)/B74*B73</f>
        <v>1.801809037</v>
      </c>
      <c r="J73" s="273">
        <f t="shared" si="72"/>
        <v>1.843179012</v>
      </c>
      <c r="K73" s="273">
        <f t="shared" si="72"/>
        <v>1.571637409</v>
      </c>
      <c r="L73" s="273">
        <f t="shared" si="72"/>
        <v>1.727693625</v>
      </c>
      <c r="M73" s="273">
        <f t="shared" si="72"/>
        <v>1.469971739</v>
      </c>
      <c r="N73" s="273">
        <f t="shared" si="72"/>
        <v>89755561.99</v>
      </c>
      <c r="O73" s="273"/>
      <c r="P73" s="249">
        <f t="shared" si="21"/>
        <v>234790.6374</v>
      </c>
      <c r="Q73" s="249"/>
      <c r="R73" s="249"/>
      <c r="S73" s="249"/>
      <c r="T73" s="277"/>
      <c r="U73" s="253"/>
      <c r="V73" s="249"/>
      <c r="W73" s="249"/>
      <c r="X73" s="249">
        <f t="shared" si="16"/>
        <v>234790.6374</v>
      </c>
      <c r="Y73" s="253">
        <f t="shared" si="17"/>
        <v>0.2347906374</v>
      </c>
      <c r="Z73" s="323">
        <f t="shared" si="18"/>
        <v>234790.6374</v>
      </c>
      <c r="AA73" s="253">
        <f t="shared" si="19"/>
        <v>0.2347906374</v>
      </c>
      <c r="AB73" s="309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</row>
    <row r="74" ht="19.5" customHeight="1">
      <c r="A74" s="271" t="s">
        <v>162</v>
      </c>
      <c r="B74" s="272">
        <v>33.93</v>
      </c>
      <c r="C74" s="273">
        <v>35.849998</v>
      </c>
      <c r="D74" s="273">
        <v>33.799999</v>
      </c>
      <c r="E74" s="273">
        <v>35.139999</v>
      </c>
      <c r="F74" s="273">
        <v>30.019632</v>
      </c>
      <c r="G74" s="273">
        <v>1.9510891E9</v>
      </c>
      <c r="H74" s="273"/>
      <c r="I74" s="273">
        <f t="shared" ref="I74:N74" si="73">(I75/B75*B74)/B75*B74</f>
        <v>1.73170239</v>
      </c>
      <c r="J74" s="273">
        <f t="shared" si="73"/>
        <v>1.931583579</v>
      </c>
      <c r="K74" s="273">
        <f t="shared" si="73"/>
        <v>1.715683664</v>
      </c>
      <c r="L74" s="273">
        <f t="shared" si="73"/>
        <v>1.843323678</v>
      </c>
      <c r="M74" s="273">
        <f t="shared" si="73"/>
        <v>1.568352466</v>
      </c>
      <c r="N74" s="273">
        <f t="shared" si="73"/>
        <v>84350086.87</v>
      </c>
      <c r="O74" s="273"/>
      <c r="P74" s="249">
        <f t="shared" si="21"/>
        <v>243647.8249</v>
      </c>
      <c r="Q74" s="249"/>
      <c r="R74" s="249"/>
      <c r="S74" s="249"/>
      <c r="T74" s="277"/>
      <c r="U74" s="253"/>
      <c r="V74" s="249"/>
      <c r="W74" s="249"/>
      <c r="X74" s="249">
        <f t="shared" si="16"/>
        <v>243647.8249</v>
      </c>
      <c r="Y74" s="253">
        <f t="shared" si="17"/>
        <v>0.2436478249</v>
      </c>
      <c r="Z74" s="323">
        <f t="shared" si="18"/>
        <v>243647.8249</v>
      </c>
      <c r="AA74" s="253">
        <f t="shared" si="19"/>
        <v>0.2436478249</v>
      </c>
      <c r="AB74" s="309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</row>
    <row r="75" ht="19.5" customHeight="1">
      <c r="A75" s="271" t="s">
        <v>163</v>
      </c>
      <c r="B75" s="272">
        <v>35.450001</v>
      </c>
      <c r="C75" s="273">
        <v>37.240002</v>
      </c>
      <c r="D75" s="273">
        <v>35.200001</v>
      </c>
      <c r="E75" s="273">
        <v>36.900002</v>
      </c>
      <c r="F75" s="273">
        <v>31.523178</v>
      </c>
      <c r="G75" s="273">
        <v>2.2591016E9</v>
      </c>
      <c r="H75" s="273"/>
      <c r="I75" s="273">
        <f t="shared" ref="I75:N75" si="74">(I76/B76*B75)/B76*B75</f>
        <v>1.890331801</v>
      </c>
      <c r="J75" s="273">
        <f t="shared" si="74"/>
        <v>2.084273104</v>
      </c>
      <c r="K75" s="273">
        <f t="shared" si="74"/>
        <v>1.860754993</v>
      </c>
      <c r="L75" s="273">
        <f t="shared" si="74"/>
        <v>2.032595181</v>
      </c>
      <c r="M75" s="273">
        <f t="shared" si="74"/>
        <v>1.729389953</v>
      </c>
      <c r="N75" s="273">
        <f t="shared" si="74"/>
        <v>113084440.9</v>
      </c>
      <c r="O75" s="273"/>
      <c r="P75" s="249">
        <f t="shared" si="21"/>
        <v>252073.0946</v>
      </c>
      <c r="Q75" s="249"/>
      <c r="R75" s="249"/>
      <c r="S75" s="249"/>
      <c r="T75" s="277"/>
      <c r="U75" s="253"/>
      <c r="V75" s="249"/>
      <c r="W75" s="249"/>
      <c r="X75" s="249">
        <f t="shared" si="16"/>
        <v>252073.0946</v>
      </c>
      <c r="Y75" s="253">
        <f t="shared" si="17"/>
        <v>0.2520730946</v>
      </c>
      <c r="Z75" s="323">
        <f t="shared" si="18"/>
        <v>252073.0946</v>
      </c>
      <c r="AA75" s="253">
        <f t="shared" si="19"/>
        <v>0.2520730946</v>
      </c>
      <c r="AB75" s="309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</row>
    <row r="76" ht="19.5" customHeight="1">
      <c r="A76" s="271" t="s">
        <v>164</v>
      </c>
      <c r="B76" s="272">
        <v>36.98</v>
      </c>
      <c r="C76" s="273">
        <v>39.639999</v>
      </c>
      <c r="D76" s="273">
        <v>36.799999</v>
      </c>
      <c r="E76" s="273">
        <v>39.119999</v>
      </c>
      <c r="F76" s="273">
        <v>33.419689</v>
      </c>
      <c r="G76" s="273">
        <v>1.9782253E9</v>
      </c>
      <c r="H76" s="273"/>
      <c r="I76" s="273">
        <f t="shared" ref="I76:N76" si="75">(I77/B77*B76)/B77*B76</f>
        <v>2.057023962</v>
      </c>
      <c r="J76" s="273">
        <f t="shared" si="75"/>
        <v>2.361579133</v>
      </c>
      <c r="K76" s="273">
        <f t="shared" si="75"/>
        <v>2.033758847</v>
      </c>
      <c r="L76" s="273">
        <f t="shared" si="75"/>
        <v>2.284524301</v>
      </c>
      <c r="M76" s="273">
        <f t="shared" si="75"/>
        <v>1.943738116</v>
      </c>
      <c r="N76" s="273">
        <f t="shared" si="75"/>
        <v>86712724.63</v>
      </c>
      <c r="O76" s="273"/>
      <c r="P76" s="249">
        <f t="shared" si="21"/>
        <v>261864.2813</v>
      </c>
      <c r="Q76" s="249"/>
      <c r="R76" s="249"/>
      <c r="S76" s="249"/>
      <c r="T76" s="277"/>
      <c r="U76" s="253"/>
      <c r="V76" s="249"/>
      <c r="W76" s="249"/>
      <c r="X76" s="249">
        <f t="shared" si="16"/>
        <v>261864.2813</v>
      </c>
      <c r="Y76" s="253">
        <f t="shared" si="17"/>
        <v>0.2618642813</v>
      </c>
      <c r="Z76" s="323">
        <f t="shared" si="18"/>
        <v>261864.2813</v>
      </c>
      <c r="AA76" s="253">
        <f t="shared" si="19"/>
        <v>0.2618642813</v>
      </c>
      <c r="AB76" s="309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</row>
    <row r="77" ht="19.5" customHeight="1">
      <c r="A77" s="271" t="s">
        <v>165</v>
      </c>
      <c r="B77" s="326">
        <v>39.27</v>
      </c>
      <c r="C77" s="327">
        <v>40.68</v>
      </c>
      <c r="D77" s="327">
        <v>39.09</v>
      </c>
      <c r="E77" s="327">
        <v>39.919998</v>
      </c>
      <c r="F77" s="327">
        <v>34.103149</v>
      </c>
      <c r="G77" s="327">
        <v>1.7794246E9</v>
      </c>
      <c r="H77" s="327"/>
      <c r="I77" s="327">
        <f t="shared" ref="I77:N77" si="76">(I78/B78*B77)/B78*B77</f>
        <v>2.319676055</v>
      </c>
      <c r="J77" s="327">
        <f t="shared" si="76"/>
        <v>2.487122186</v>
      </c>
      <c r="K77" s="327">
        <f t="shared" si="76"/>
        <v>2.294748963</v>
      </c>
      <c r="L77" s="327">
        <f t="shared" si="76"/>
        <v>2.378916145</v>
      </c>
      <c r="M77" s="327">
        <f t="shared" si="76"/>
        <v>2.024053129</v>
      </c>
      <c r="N77" s="327">
        <f t="shared" si="76"/>
        <v>70160150.08</v>
      </c>
      <c r="O77" s="327"/>
      <c r="P77" s="249">
        <f t="shared" si="21"/>
        <v>276492.981</v>
      </c>
      <c r="Q77" s="249"/>
      <c r="R77" s="249"/>
      <c r="S77" s="249"/>
      <c r="T77" s="328">
        <f>(P77-P65)/P65</f>
        <v>0.05989338477</v>
      </c>
      <c r="U77" s="253"/>
      <c r="V77" s="249"/>
      <c r="W77" s="249"/>
      <c r="X77" s="249">
        <f t="shared" si="16"/>
        <v>276492.981</v>
      </c>
      <c r="Y77" s="253">
        <f t="shared" si="17"/>
        <v>0.276492981</v>
      </c>
      <c r="Z77" s="323">
        <f t="shared" si="18"/>
        <v>276492.981</v>
      </c>
      <c r="AA77" s="253">
        <f t="shared" si="19"/>
        <v>0.276492981</v>
      </c>
      <c r="AB77" s="309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</row>
    <row r="78" ht="19.5" customHeight="1">
      <c r="A78" s="271" t="s">
        <v>166</v>
      </c>
      <c r="B78" s="272">
        <v>40.09</v>
      </c>
      <c r="C78" s="273">
        <v>40.290001</v>
      </c>
      <c r="D78" s="273">
        <v>36.459999</v>
      </c>
      <c r="E78" s="273">
        <v>37.400002</v>
      </c>
      <c r="F78" s="273">
        <v>32.256325</v>
      </c>
      <c r="G78" s="273">
        <v>2.2347732E9</v>
      </c>
      <c r="H78" s="273"/>
      <c r="I78" s="273">
        <f t="shared" ref="I78:N78" si="77">(I79/B79*B78)/B79*B78</f>
        <v>2.417562161</v>
      </c>
      <c r="J78" s="273">
        <f t="shared" si="77"/>
        <v>2.439662717</v>
      </c>
      <c r="K78" s="273">
        <f t="shared" si="77"/>
        <v>1.996352124</v>
      </c>
      <c r="L78" s="273">
        <f t="shared" si="77"/>
        <v>2.088052255</v>
      </c>
      <c r="M78" s="273">
        <f t="shared" si="77"/>
        <v>1.810767601</v>
      </c>
      <c r="N78" s="273">
        <f t="shared" si="77"/>
        <v>110661929.4</v>
      </c>
      <c r="O78" s="273"/>
      <c r="P78" s="249">
        <f t="shared" si="21"/>
        <v>256223.6841</v>
      </c>
      <c r="Q78" s="249"/>
      <c r="R78" s="249"/>
      <c r="S78" s="249"/>
      <c r="T78" s="277"/>
      <c r="U78" s="253"/>
      <c r="V78" s="249"/>
      <c r="W78" s="249"/>
      <c r="X78" s="249">
        <f t="shared" si="16"/>
        <v>256223.6841</v>
      </c>
      <c r="Y78" s="253">
        <f t="shared" si="17"/>
        <v>0.2562236841</v>
      </c>
      <c r="Z78" s="323">
        <f t="shared" si="18"/>
        <v>256223.6841</v>
      </c>
      <c r="AA78" s="253">
        <f t="shared" si="19"/>
        <v>0.2562236841</v>
      </c>
      <c r="AB78" s="309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</row>
    <row r="79" ht="19.5" customHeight="1">
      <c r="A79" s="271" t="s">
        <v>167</v>
      </c>
      <c r="B79" s="272">
        <v>37.490002</v>
      </c>
      <c r="C79" s="273">
        <v>38.48</v>
      </c>
      <c r="D79" s="273">
        <v>36.700001</v>
      </c>
      <c r="E79" s="273">
        <v>37.220001</v>
      </c>
      <c r="F79" s="273">
        <v>32.101101</v>
      </c>
      <c r="G79" s="273">
        <v>1.7656106E9</v>
      </c>
      <c r="H79" s="273"/>
      <c r="I79" s="273">
        <f t="shared" ref="I79:N79" si="78">(I80/B80*B79)/B80*B79</f>
        <v>2.114153246</v>
      </c>
      <c r="J79" s="273">
        <f t="shared" si="78"/>
        <v>2.225386042</v>
      </c>
      <c r="K79" s="273">
        <f t="shared" si="78"/>
        <v>2.022721047</v>
      </c>
      <c r="L79" s="273">
        <f t="shared" si="78"/>
        <v>2.068001612</v>
      </c>
      <c r="M79" s="273">
        <f t="shared" si="78"/>
        <v>1.79338197</v>
      </c>
      <c r="N79" s="273">
        <f t="shared" si="78"/>
        <v>69075046.16</v>
      </c>
      <c r="O79" s="273"/>
      <c r="P79" s="249">
        <f t="shared" si="21"/>
        <v>256243.6383</v>
      </c>
      <c r="Q79" s="249"/>
      <c r="R79" s="249"/>
      <c r="S79" s="249"/>
      <c r="T79" s="277"/>
      <c r="U79" s="253"/>
      <c r="V79" s="249"/>
      <c r="W79" s="249"/>
      <c r="X79" s="249">
        <f t="shared" si="16"/>
        <v>256243.6383</v>
      </c>
      <c r="Y79" s="253">
        <f t="shared" si="17"/>
        <v>0.2562436383</v>
      </c>
      <c r="Z79" s="323">
        <f t="shared" si="18"/>
        <v>256243.6383</v>
      </c>
      <c r="AA79" s="253">
        <f t="shared" si="19"/>
        <v>0.2562436383</v>
      </c>
      <c r="AB79" s="309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</row>
    <row r="80" ht="19.5" customHeight="1">
      <c r="A80" s="271" t="s">
        <v>168</v>
      </c>
      <c r="B80" s="272">
        <v>37.369999</v>
      </c>
      <c r="C80" s="273">
        <v>38.290001</v>
      </c>
      <c r="D80" s="273">
        <v>35.939999</v>
      </c>
      <c r="E80" s="273">
        <v>36.57</v>
      </c>
      <c r="F80" s="273">
        <v>31.540487</v>
      </c>
      <c r="G80" s="273">
        <v>2.1339737E9</v>
      </c>
      <c r="H80" s="273"/>
      <c r="I80" s="273">
        <f t="shared" ref="I80:N80" si="79">(I81/B81*B80)/B81*B80</f>
        <v>2.10064038</v>
      </c>
      <c r="J80" s="273">
        <f t="shared" si="79"/>
        <v>2.203464147</v>
      </c>
      <c r="K80" s="273">
        <f t="shared" si="79"/>
        <v>1.939813434</v>
      </c>
      <c r="L80" s="273">
        <f t="shared" si="79"/>
        <v>1.996402168</v>
      </c>
      <c r="M80" s="273">
        <f t="shared" si="79"/>
        <v>1.731289649</v>
      </c>
      <c r="N80" s="273">
        <f t="shared" si="79"/>
        <v>100904248.9</v>
      </c>
      <c r="O80" s="273"/>
      <c r="P80" s="249">
        <f t="shared" si="21"/>
        <v>249270.55</v>
      </c>
      <c r="Q80" s="249"/>
      <c r="R80" s="249"/>
      <c r="S80" s="249"/>
      <c r="T80" s="277"/>
      <c r="U80" s="253"/>
      <c r="V80" s="249"/>
      <c r="W80" s="249"/>
      <c r="X80" s="249">
        <f t="shared" si="16"/>
        <v>249270.55</v>
      </c>
      <c r="Y80" s="253">
        <f t="shared" si="17"/>
        <v>0.24927055</v>
      </c>
      <c r="Z80" s="323">
        <f t="shared" si="18"/>
        <v>249270.55</v>
      </c>
      <c r="AA80" s="253">
        <f t="shared" si="19"/>
        <v>0.24927055</v>
      </c>
      <c r="AB80" s="309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  <c r="AU80" s="294"/>
      <c r="AV80" s="294"/>
    </row>
    <row r="81" ht="19.5" customHeight="1">
      <c r="A81" s="271" t="s">
        <v>169</v>
      </c>
      <c r="B81" s="272">
        <v>36.82</v>
      </c>
      <c r="C81" s="273">
        <v>37.07</v>
      </c>
      <c r="D81" s="273">
        <v>34.349998</v>
      </c>
      <c r="E81" s="273">
        <v>34.98</v>
      </c>
      <c r="F81" s="273">
        <v>30.169159</v>
      </c>
      <c r="G81" s="273">
        <v>2.3454336E9</v>
      </c>
      <c r="H81" s="273"/>
      <c r="I81" s="273">
        <f t="shared" ref="I81:N81" si="80">(I82/B82*B81)/B82*B81</f>
        <v>2.03926237</v>
      </c>
      <c r="J81" s="273">
        <f t="shared" si="80"/>
        <v>2.06528697</v>
      </c>
      <c r="K81" s="273">
        <f t="shared" si="80"/>
        <v>1.771973708</v>
      </c>
      <c r="L81" s="273">
        <f t="shared" si="80"/>
        <v>1.826575897</v>
      </c>
      <c r="M81" s="273">
        <f t="shared" si="80"/>
        <v>1.584015222</v>
      </c>
      <c r="N81" s="273">
        <f t="shared" si="80"/>
        <v>121892676.6</v>
      </c>
      <c r="O81" s="273"/>
      <c r="P81" s="249">
        <f t="shared" si="21"/>
        <v>236576.0471</v>
      </c>
      <c r="Q81" s="249"/>
      <c r="R81" s="249"/>
      <c r="S81" s="249"/>
      <c r="T81" s="277"/>
      <c r="U81" s="253"/>
      <c r="V81" s="249"/>
      <c r="W81" s="249"/>
      <c r="X81" s="249">
        <f t="shared" si="16"/>
        <v>236576.0471</v>
      </c>
      <c r="Y81" s="253">
        <f t="shared" si="17"/>
        <v>0.2365760471</v>
      </c>
      <c r="Z81" s="323">
        <f t="shared" si="18"/>
        <v>236576.0471</v>
      </c>
      <c r="AA81" s="253">
        <f t="shared" si="19"/>
        <v>0.2365760471</v>
      </c>
      <c r="AB81" s="309"/>
      <c r="AC81" s="294"/>
      <c r="AD81" s="294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  <c r="AV81" s="294"/>
    </row>
    <row r="82" ht="19.5" customHeight="1">
      <c r="A82" s="271" t="s">
        <v>170</v>
      </c>
      <c r="B82" s="272">
        <v>35.099998</v>
      </c>
      <c r="C82" s="273">
        <v>38.27</v>
      </c>
      <c r="D82" s="273">
        <v>34.889999</v>
      </c>
      <c r="E82" s="273">
        <v>38.080002</v>
      </c>
      <c r="F82" s="273">
        <v>32.842834</v>
      </c>
      <c r="G82" s="273">
        <v>1.88134E9</v>
      </c>
      <c r="H82" s="273"/>
      <c r="I82" s="273">
        <f t="shared" ref="I82:N82" si="81">(I83/B83*B82)/B83*B82</f>
        <v>1.853189029</v>
      </c>
      <c r="J82" s="273">
        <f t="shared" si="81"/>
        <v>2.201162764</v>
      </c>
      <c r="K82" s="273">
        <f t="shared" si="81"/>
        <v>1.828124443</v>
      </c>
      <c r="L82" s="273">
        <f t="shared" si="81"/>
        <v>2.164671689</v>
      </c>
      <c r="M82" s="273">
        <f t="shared" si="81"/>
        <v>1.877215768</v>
      </c>
      <c r="N82" s="273">
        <f t="shared" si="81"/>
        <v>78427055.05</v>
      </c>
      <c r="O82" s="273"/>
      <c r="P82" s="249">
        <f t="shared" si="21"/>
        <v>238628.487</v>
      </c>
      <c r="Q82" s="249"/>
      <c r="R82" s="249"/>
      <c r="S82" s="249"/>
      <c r="T82" s="277"/>
      <c r="U82" s="253"/>
      <c r="V82" s="249"/>
      <c r="W82" s="249"/>
      <c r="X82" s="249">
        <f t="shared" si="16"/>
        <v>238628.487</v>
      </c>
      <c r="Y82" s="253">
        <f t="shared" si="17"/>
        <v>0.238628487</v>
      </c>
      <c r="Z82" s="323">
        <f t="shared" si="18"/>
        <v>238628.487</v>
      </c>
      <c r="AA82" s="253">
        <f t="shared" si="19"/>
        <v>0.238628487</v>
      </c>
      <c r="AB82" s="309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  <c r="AV82" s="294"/>
    </row>
    <row r="83" ht="19.5" customHeight="1">
      <c r="A83" s="271" t="s">
        <v>171</v>
      </c>
      <c r="B83" s="272">
        <v>38.029999</v>
      </c>
      <c r="C83" s="273">
        <v>38.68</v>
      </c>
      <c r="D83" s="273">
        <v>36.700001</v>
      </c>
      <c r="E83" s="273">
        <v>36.779999</v>
      </c>
      <c r="F83" s="273">
        <v>31.721611</v>
      </c>
      <c r="G83" s="273">
        <v>1.9436275E9</v>
      </c>
      <c r="H83" s="273"/>
      <c r="I83" s="273">
        <f t="shared" ref="I83:N83" si="82">(I84/B84*B83)/B84*B83</f>
        <v>2.175495378</v>
      </c>
      <c r="J83" s="273">
        <f t="shared" si="82"/>
        <v>2.24857907</v>
      </c>
      <c r="K83" s="273">
        <f t="shared" si="82"/>
        <v>2.022721047</v>
      </c>
      <c r="L83" s="273">
        <f t="shared" si="82"/>
        <v>2.019396217</v>
      </c>
      <c r="M83" s="273">
        <f t="shared" si="82"/>
        <v>1.751230906</v>
      </c>
      <c r="N83" s="273">
        <f t="shared" si="82"/>
        <v>83706156.14</v>
      </c>
      <c r="O83" s="273"/>
      <c r="P83" s="249">
        <f t="shared" si="21"/>
        <v>249341.2428</v>
      </c>
      <c r="Q83" s="249"/>
      <c r="R83" s="249"/>
      <c r="S83" s="249"/>
      <c r="T83" s="277"/>
      <c r="U83" s="253"/>
      <c r="V83" s="249"/>
      <c r="W83" s="249"/>
      <c r="X83" s="249">
        <f t="shared" si="16"/>
        <v>249341.2428</v>
      </c>
      <c r="Y83" s="253">
        <f t="shared" si="17"/>
        <v>0.2493412428</v>
      </c>
      <c r="Z83" s="323">
        <f t="shared" si="18"/>
        <v>249341.2428</v>
      </c>
      <c r="AA83" s="253">
        <f t="shared" si="19"/>
        <v>0.2493412428</v>
      </c>
      <c r="AB83" s="309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  <c r="AU83" s="294"/>
      <c r="AV83" s="294"/>
    </row>
    <row r="84" ht="19.5" customHeight="1">
      <c r="A84" s="271" t="s">
        <v>172</v>
      </c>
      <c r="B84" s="272">
        <v>36.860001</v>
      </c>
      <c r="C84" s="273">
        <v>39.919998</v>
      </c>
      <c r="D84" s="273">
        <v>36.549999</v>
      </c>
      <c r="E84" s="273">
        <v>39.580002</v>
      </c>
      <c r="F84" s="273">
        <v>34.168079</v>
      </c>
      <c r="G84" s="273">
        <v>1.620613E9</v>
      </c>
      <c r="H84" s="273"/>
      <c r="I84" s="273">
        <f t="shared" ref="I84:N84" si="83">(I85/B85*B84)/B85*B84</f>
        <v>2.043695659</v>
      </c>
      <c r="J84" s="273">
        <f t="shared" si="83"/>
        <v>2.395059212</v>
      </c>
      <c r="K84" s="273">
        <f t="shared" si="83"/>
        <v>2.006220114</v>
      </c>
      <c r="L84" s="273">
        <f t="shared" si="83"/>
        <v>2.338566563</v>
      </c>
      <c r="M84" s="273">
        <f t="shared" si="83"/>
        <v>2.031767776</v>
      </c>
      <c r="N84" s="273">
        <f t="shared" si="83"/>
        <v>58195575.26</v>
      </c>
      <c r="O84" s="273"/>
      <c r="P84" s="249">
        <f t="shared" si="21"/>
        <v>246655.4567</v>
      </c>
      <c r="Q84" s="249"/>
      <c r="R84" s="249"/>
      <c r="S84" s="249"/>
      <c r="T84" s="277"/>
      <c r="U84" s="253"/>
      <c r="V84" s="249"/>
      <c r="W84" s="249"/>
      <c r="X84" s="249">
        <f t="shared" si="16"/>
        <v>246655.4567</v>
      </c>
      <c r="Y84" s="253">
        <f t="shared" si="17"/>
        <v>0.2466554567</v>
      </c>
      <c r="Z84" s="323">
        <f t="shared" si="18"/>
        <v>246655.4567</v>
      </c>
      <c r="AA84" s="253">
        <f t="shared" si="19"/>
        <v>0.2466554567</v>
      </c>
      <c r="AB84" s="309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</row>
    <row r="85" ht="19.5" customHeight="1">
      <c r="A85" s="271" t="s">
        <v>173</v>
      </c>
      <c r="B85" s="272">
        <v>39.639999</v>
      </c>
      <c r="C85" s="273">
        <v>40.139999</v>
      </c>
      <c r="D85" s="273">
        <v>38.259998</v>
      </c>
      <c r="E85" s="273">
        <v>38.98</v>
      </c>
      <c r="F85" s="273">
        <v>33.650127</v>
      </c>
      <c r="G85" s="273">
        <v>1.7148903E9</v>
      </c>
      <c r="H85" s="273"/>
      <c r="I85" s="273">
        <f t="shared" ref="I85:N85" si="84">(I86/B86*B85)/B86*B85</f>
        <v>2.363593608</v>
      </c>
      <c r="J85" s="273">
        <f t="shared" si="84"/>
        <v>2.421530524</v>
      </c>
      <c r="K85" s="273">
        <f t="shared" si="84"/>
        <v>2.198334256</v>
      </c>
      <c r="L85" s="273">
        <f t="shared" si="84"/>
        <v>2.268202275</v>
      </c>
      <c r="M85" s="273">
        <f t="shared" si="84"/>
        <v>1.970635755</v>
      </c>
      <c r="N85" s="273">
        <f t="shared" si="84"/>
        <v>65163442.06</v>
      </c>
      <c r="O85" s="273"/>
      <c r="P85" s="249">
        <f t="shared" si="21"/>
        <v>256528.6148</v>
      </c>
      <c r="Q85" s="249"/>
      <c r="R85" s="249"/>
      <c r="S85" s="249"/>
      <c r="T85" s="277"/>
      <c r="U85" s="253"/>
      <c r="V85" s="249"/>
      <c r="W85" s="249"/>
      <c r="X85" s="249">
        <f t="shared" si="16"/>
        <v>256528.6148</v>
      </c>
      <c r="Y85" s="253">
        <f t="shared" si="17"/>
        <v>0.2565286148</v>
      </c>
      <c r="Z85" s="323">
        <f t="shared" si="18"/>
        <v>256528.6148</v>
      </c>
      <c r="AA85" s="253">
        <f t="shared" si="19"/>
        <v>0.2565286148</v>
      </c>
      <c r="AB85" s="309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  <c r="AU85" s="294"/>
      <c r="AV85" s="294"/>
    </row>
    <row r="86" ht="19.5" customHeight="1">
      <c r="A86" s="271" t="s">
        <v>174</v>
      </c>
      <c r="B86" s="272">
        <v>39.0</v>
      </c>
      <c r="C86" s="273">
        <v>39.91</v>
      </c>
      <c r="D86" s="273">
        <v>38.240002</v>
      </c>
      <c r="E86" s="273">
        <v>39.459999</v>
      </c>
      <c r="F86" s="273">
        <v>34.064476</v>
      </c>
      <c r="G86" s="273">
        <v>1.6766625E9</v>
      </c>
      <c r="H86" s="273"/>
      <c r="I86" s="273">
        <f t="shared" ref="I86:N86" si="85">(I87/B87*B86)/B87*B86</f>
        <v>2.287887951</v>
      </c>
      <c r="J86" s="273">
        <f t="shared" si="85"/>
        <v>2.393859673</v>
      </c>
      <c r="K86" s="273">
        <f t="shared" si="85"/>
        <v>2.196037005</v>
      </c>
      <c r="L86" s="273">
        <f t="shared" si="85"/>
        <v>2.324407414</v>
      </c>
      <c r="M86" s="273">
        <f t="shared" si="85"/>
        <v>2.019465176</v>
      </c>
      <c r="N86" s="273">
        <f t="shared" si="85"/>
        <v>62290616.76</v>
      </c>
      <c r="O86" s="273"/>
      <c r="P86" s="249">
        <f t="shared" si="21"/>
        <v>254727.8774</v>
      </c>
      <c r="Q86" s="249"/>
      <c r="R86" s="249"/>
      <c r="S86" s="249"/>
      <c r="T86" s="277"/>
      <c r="U86" s="253"/>
      <c r="V86" s="249"/>
      <c r="W86" s="249"/>
      <c r="X86" s="249">
        <f t="shared" si="16"/>
        <v>254727.8774</v>
      </c>
      <c r="Y86" s="253">
        <f t="shared" si="17"/>
        <v>0.2547278774</v>
      </c>
      <c r="Z86" s="323">
        <f t="shared" si="18"/>
        <v>254727.8774</v>
      </c>
      <c r="AA86" s="253">
        <f t="shared" si="19"/>
        <v>0.2547278774</v>
      </c>
      <c r="AB86" s="309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  <c r="AU86" s="294"/>
      <c r="AV86" s="294"/>
    </row>
    <row r="87" ht="19.5" customHeight="1">
      <c r="A87" s="271" t="s">
        <v>175</v>
      </c>
      <c r="B87" s="272">
        <v>39.540001</v>
      </c>
      <c r="C87" s="273">
        <v>39.880001</v>
      </c>
      <c r="D87" s="273">
        <v>37.330002</v>
      </c>
      <c r="E87" s="273">
        <v>38.869999</v>
      </c>
      <c r="F87" s="273">
        <v>33.555145</v>
      </c>
      <c r="G87" s="273">
        <v>2.2791697E9</v>
      </c>
      <c r="H87" s="273"/>
      <c r="I87" s="273">
        <f t="shared" ref="I87:N87" si="86">(I88/B88*B87)/B88*B87</f>
        <v>2.351683591</v>
      </c>
      <c r="J87" s="273">
        <f t="shared" si="86"/>
        <v>2.390262258</v>
      </c>
      <c r="K87" s="273">
        <f t="shared" si="86"/>
        <v>2.09276213</v>
      </c>
      <c r="L87" s="273">
        <f t="shared" si="86"/>
        <v>2.255418669</v>
      </c>
      <c r="M87" s="273">
        <f t="shared" si="86"/>
        <v>1.959526688</v>
      </c>
      <c r="N87" s="273">
        <f t="shared" si="86"/>
        <v>115102472.8</v>
      </c>
      <c r="O87" s="273"/>
      <c r="P87" s="249">
        <f t="shared" si="21"/>
        <v>246999.4336</v>
      </c>
      <c r="Q87" s="249"/>
      <c r="R87" s="249"/>
      <c r="S87" s="249"/>
      <c r="T87" s="277"/>
      <c r="U87" s="253"/>
      <c r="V87" s="249"/>
      <c r="W87" s="249"/>
      <c r="X87" s="249">
        <f t="shared" si="16"/>
        <v>246999.4336</v>
      </c>
      <c r="Y87" s="253">
        <f t="shared" si="17"/>
        <v>0.2469994336</v>
      </c>
      <c r="Z87" s="323">
        <f t="shared" si="18"/>
        <v>246999.4336</v>
      </c>
      <c r="AA87" s="253">
        <f t="shared" si="19"/>
        <v>0.2469994336</v>
      </c>
      <c r="AB87" s="309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  <c r="AU87" s="294"/>
      <c r="AV87" s="294"/>
    </row>
    <row r="88" ht="19.5" customHeight="1">
      <c r="A88" s="271" t="s">
        <v>176</v>
      </c>
      <c r="B88" s="272">
        <v>38.779999</v>
      </c>
      <c r="C88" s="273">
        <v>42.02</v>
      </c>
      <c r="D88" s="273">
        <v>38.709999</v>
      </c>
      <c r="E88" s="273">
        <v>41.240002</v>
      </c>
      <c r="F88" s="273">
        <v>35.601101</v>
      </c>
      <c r="G88" s="273">
        <v>1.7184917E9</v>
      </c>
      <c r="H88" s="273"/>
      <c r="I88" s="273">
        <f t="shared" ref="I88:N88" si="87">(I89/B89*B88)/B89*B88</f>
        <v>2.262148568</v>
      </c>
      <c r="J88" s="273">
        <f t="shared" si="87"/>
        <v>2.653672533</v>
      </c>
      <c r="K88" s="273">
        <f t="shared" si="87"/>
        <v>2.250350476</v>
      </c>
      <c r="L88" s="273">
        <f t="shared" si="87"/>
        <v>2.538840791</v>
      </c>
      <c r="M88" s="273">
        <f t="shared" si="87"/>
        <v>2.205767845</v>
      </c>
      <c r="N88" s="273">
        <f t="shared" si="87"/>
        <v>65437425.81</v>
      </c>
      <c r="O88" s="273"/>
      <c r="P88" s="249">
        <f t="shared" si="21"/>
        <v>254463.7195</v>
      </c>
      <c r="Q88" s="249"/>
      <c r="R88" s="249"/>
      <c r="S88" s="249"/>
      <c r="T88" s="277"/>
      <c r="U88" s="253"/>
      <c r="V88" s="249"/>
      <c r="W88" s="249"/>
      <c r="X88" s="249">
        <f t="shared" si="16"/>
        <v>254463.7195</v>
      </c>
      <c r="Y88" s="253">
        <f t="shared" si="17"/>
        <v>0.2544637195</v>
      </c>
      <c r="Z88" s="323">
        <f t="shared" si="18"/>
        <v>254463.7195</v>
      </c>
      <c r="AA88" s="253">
        <f t="shared" si="19"/>
        <v>0.2544637195</v>
      </c>
      <c r="AB88" s="309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  <c r="AV88" s="294"/>
    </row>
    <row r="89" ht="19.5" customHeight="1">
      <c r="A89" s="271" t="s">
        <v>177</v>
      </c>
      <c r="B89" s="326">
        <v>41.509998</v>
      </c>
      <c r="C89" s="327">
        <v>42.310001</v>
      </c>
      <c r="D89" s="327">
        <v>40.360001</v>
      </c>
      <c r="E89" s="327">
        <v>40.41</v>
      </c>
      <c r="F89" s="327">
        <v>34.884583</v>
      </c>
      <c r="G89" s="327">
        <v>1.4167064E9</v>
      </c>
      <c r="H89" s="327"/>
      <c r="I89" s="327">
        <f t="shared" ref="I89:N89" si="88">(I90/B90*B89)/B90*B89</f>
        <v>2.591856554</v>
      </c>
      <c r="J89" s="327">
        <f t="shared" si="88"/>
        <v>2.690427567</v>
      </c>
      <c r="K89" s="327">
        <f t="shared" si="88"/>
        <v>2.446280075</v>
      </c>
      <c r="L89" s="327">
        <f t="shared" si="88"/>
        <v>2.437675054</v>
      </c>
      <c r="M89" s="327">
        <f t="shared" si="88"/>
        <v>2.117873493</v>
      </c>
      <c r="N89" s="327">
        <f t="shared" si="88"/>
        <v>44472448.46</v>
      </c>
      <c r="O89" s="327"/>
      <c r="P89" s="249">
        <f t="shared" si="21"/>
        <v>263643.492</v>
      </c>
      <c r="Q89" s="249"/>
      <c r="R89" s="249"/>
      <c r="S89" s="249"/>
      <c r="T89" s="328">
        <f>(P89-P77)/P77</f>
        <v>-0.04647311105</v>
      </c>
      <c r="U89" s="253"/>
      <c r="V89" s="249"/>
      <c r="W89" s="249"/>
      <c r="X89" s="249">
        <f t="shared" si="16"/>
        <v>263643.492</v>
      </c>
      <c r="Y89" s="253">
        <f t="shared" si="17"/>
        <v>0.263643492</v>
      </c>
      <c r="Z89" s="323">
        <f t="shared" si="18"/>
        <v>263643.492</v>
      </c>
      <c r="AA89" s="253">
        <f t="shared" si="19"/>
        <v>0.263643492</v>
      </c>
      <c r="AB89" s="309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  <c r="AU89" s="294"/>
      <c r="AV89" s="294"/>
    </row>
    <row r="90" ht="19.5" customHeight="1">
      <c r="A90" s="271" t="s">
        <v>178</v>
      </c>
      <c r="B90" s="272">
        <v>40.650002</v>
      </c>
      <c r="C90" s="273">
        <v>43.310001</v>
      </c>
      <c r="D90" s="273">
        <v>40.16</v>
      </c>
      <c r="E90" s="273">
        <v>42.0</v>
      </c>
      <c r="F90" s="273">
        <v>36.344654</v>
      </c>
      <c r="G90" s="273">
        <v>1.9689058E9</v>
      </c>
      <c r="H90" s="273"/>
      <c r="I90" s="273">
        <f t="shared" ref="I90:N90" si="89">(I91/B91*B90)/B91*B90</f>
        <v>2.485573898</v>
      </c>
      <c r="J90" s="273">
        <f t="shared" si="89"/>
        <v>2.819107394</v>
      </c>
      <c r="K90" s="273">
        <f t="shared" si="89"/>
        <v>2.422095427</v>
      </c>
      <c r="L90" s="273">
        <f t="shared" si="89"/>
        <v>2.633277892</v>
      </c>
      <c r="M90" s="273">
        <f t="shared" si="89"/>
        <v>2.298867923</v>
      </c>
      <c r="N90" s="273">
        <f t="shared" si="89"/>
        <v>85897634.76</v>
      </c>
      <c r="O90" s="273"/>
      <c r="P90" s="249">
        <f t="shared" si="21"/>
        <v>260670.3595</v>
      </c>
      <c r="Q90" s="249"/>
      <c r="R90" s="249"/>
      <c r="S90" s="249"/>
      <c r="T90" s="277"/>
      <c r="U90" s="253"/>
      <c r="V90" s="249"/>
      <c r="W90" s="249"/>
      <c r="X90" s="249">
        <f t="shared" si="16"/>
        <v>260670.3595</v>
      </c>
      <c r="Y90" s="253">
        <f t="shared" si="17"/>
        <v>0.2606703595</v>
      </c>
      <c r="Z90" s="323">
        <f t="shared" si="18"/>
        <v>260670.3595</v>
      </c>
      <c r="AA90" s="253">
        <f t="shared" si="19"/>
        <v>0.2606703595</v>
      </c>
      <c r="AB90" s="309"/>
      <c r="AC90" s="294"/>
      <c r="AD90" s="294"/>
      <c r="AE90" s="294"/>
      <c r="AF90" s="294"/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  <c r="AU90" s="294"/>
      <c r="AV90" s="294"/>
    </row>
    <row r="91" ht="19.5" customHeight="1">
      <c r="A91" s="271" t="s">
        <v>179</v>
      </c>
      <c r="B91" s="272">
        <v>41.740002</v>
      </c>
      <c r="C91" s="273">
        <v>42.169998</v>
      </c>
      <c r="D91" s="273">
        <v>40.259998</v>
      </c>
      <c r="E91" s="273">
        <v>41.099998</v>
      </c>
      <c r="F91" s="273">
        <v>35.565819</v>
      </c>
      <c r="G91" s="273">
        <v>1.6465621E9</v>
      </c>
      <c r="H91" s="273"/>
      <c r="I91" s="273">
        <f t="shared" ref="I91:N91" si="90">(I92/B92*B91)/B92*B91</f>
        <v>2.620658722</v>
      </c>
      <c r="J91" s="273">
        <f t="shared" si="90"/>
        <v>2.672651877</v>
      </c>
      <c r="K91" s="273">
        <f t="shared" si="90"/>
        <v>2.434172431</v>
      </c>
      <c r="L91" s="273">
        <f t="shared" si="90"/>
        <v>2.521632038</v>
      </c>
      <c r="M91" s="273">
        <f t="shared" si="90"/>
        <v>2.201398017</v>
      </c>
      <c r="N91" s="273">
        <f t="shared" si="90"/>
        <v>60074139.45</v>
      </c>
      <c r="O91" s="273"/>
      <c r="P91" s="249">
        <f t="shared" si="21"/>
        <v>259652.7594</v>
      </c>
      <c r="Q91" s="249"/>
      <c r="R91" s="249"/>
      <c r="S91" s="249"/>
      <c r="T91" s="277"/>
      <c r="U91" s="253"/>
      <c r="V91" s="249"/>
      <c r="W91" s="249"/>
      <c r="X91" s="249">
        <f t="shared" si="16"/>
        <v>259652.7594</v>
      </c>
      <c r="Y91" s="253">
        <f t="shared" si="17"/>
        <v>0.2596527594</v>
      </c>
      <c r="Z91" s="323">
        <f t="shared" si="18"/>
        <v>259652.7594</v>
      </c>
      <c r="AA91" s="253">
        <f t="shared" si="19"/>
        <v>0.2596527594</v>
      </c>
      <c r="AB91" s="309"/>
      <c r="AC91" s="294"/>
      <c r="AD91" s="294"/>
      <c r="AE91" s="294"/>
      <c r="AF91" s="294"/>
      <c r="AG91" s="294"/>
      <c r="AH91" s="294"/>
      <c r="AI91" s="294"/>
      <c r="AJ91" s="294"/>
      <c r="AK91" s="294"/>
      <c r="AL91" s="294"/>
      <c r="AM91" s="294"/>
      <c r="AN91" s="294"/>
      <c r="AO91" s="294"/>
      <c r="AP91" s="294"/>
      <c r="AQ91" s="294"/>
      <c r="AR91" s="294"/>
      <c r="AS91" s="294"/>
      <c r="AT91" s="294"/>
      <c r="AU91" s="294"/>
      <c r="AV91" s="294"/>
    </row>
    <row r="92" ht="19.5" customHeight="1">
      <c r="A92" s="271" t="s">
        <v>180</v>
      </c>
      <c r="B92" s="272">
        <v>41.23</v>
      </c>
      <c r="C92" s="273">
        <v>42.299999</v>
      </c>
      <c r="D92" s="273">
        <v>40.189999</v>
      </c>
      <c r="E92" s="273">
        <v>41.93</v>
      </c>
      <c r="F92" s="273">
        <v>36.284084</v>
      </c>
      <c r="G92" s="273">
        <v>2.1858623E9</v>
      </c>
      <c r="H92" s="273"/>
      <c r="I92" s="273">
        <f t="shared" ref="I92:N92" si="91">(I93/B93*B92)/B93*B92</f>
        <v>2.557008706</v>
      </c>
      <c r="J92" s="273">
        <f t="shared" si="91"/>
        <v>2.689155694</v>
      </c>
      <c r="K92" s="273">
        <f t="shared" si="91"/>
        <v>2.425715326</v>
      </c>
      <c r="L92" s="273">
        <f t="shared" si="91"/>
        <v>2.624507613</v>
      </c>
      <c r="M92" s="273">
        <f t="shared" si="91"/>
        <v>2.291211975</v>
      </c>
      <c r="N92" s="273">
        <f t="shared" si="91"/>
        <v>105870978.8</v>
      </c>
      <c r="O92" s="273"/>
      <c r="P92" s="249">
        <f t="shared" si="21"/>
        <v>257534.6413</v>
      </c>
      <c r="Q92" s="249"/>
      <c r="R92" s="249"/>
      <c r="S92" s="249"/>
      <c r="T92" s="277"/>
      <c r="U92" s="253"/>
      <c r="V92" s="249"/>
      <c r="W92" s="249"/>
      <c r="X92" s="249">
        <f t="shared" si="16"/>
        <v>257534.6413</v>
      </c>
      <c r="Y92" s="253">
        <f t="shared" si="17"/>
        <v>0.2575346413</v>
      </c>
      <c r="Z92" s="323">
        <f t="shared" si="18"/>
        <v>257534.6413</v>
      </c>
      <c r="AA92" s="253">
        <f t="shared" si="19"/>
        <v>0.2575346413</v>
      </c>
      <c r="AB92" s="309"/>
      <c r="AC92" s="294"/>
      <c r="AD92" s="294"/>
      <c r="AE92" s="294"/>
      <c r="AF92" s="294"/>
      <c r="AG92" s="294"/>
      <c r="AH92" s="294"/>
      <c r="AI92" s="294"/>
      <c r="AJ92" s="294"/>
      <c r="AK92" s="294"/>
      <c r="AL92" s="294"/>
      <c r="AM92" s="294"/>
      <c r="AN92" s="294"/>
      <c r="AO92" s="294"/>
      <c r="AP92" s="294"/>
      <c r="AQ92" s="294"/>
      <c r="AR92" s="294"/>
      <c r="AS92" s="294"/>
      <c r="AT92" s="294"/>
      <c r="AU92" s="294"/>
      <c r="AV92" s="294"/>
    </row>
    <row r="93" ht="19.5" customHeight="1">
      <c r="A93" s="271" t="s">
        <v>181</v>
      </c>
      <c r="B93" s="272">
        <v>42.150002</v>
      </c>
      <c r="C93" s="273">
        <v>43.049999</v>
      </c>
      <c r="D93" s="273">
        <v>41.389999</v>
      </c>
      <c r="E93" s="273">
        <v>41.849998</v>
      </c>
      <c r="F93" s="273">
        <v>36.240246</v>
      </c>
      <c r="G93" s="273">
        <v>1.7639047E9</v>
      </c>
      <c r="H93" s="273"/>
      <c r="I93" s="273">
        <f t="shared" ref="I93:N93" si="92">(I94/B94*B93)/B94*B93</f>
        <v>2.672395527</v>
      </c>
      <c r="J93" s="273">
        <f t="shared" si="92"/>
        <v>2.785361219</v>
      </c>
      <c r="K93" s="273">
        <f t="shared" si="92"/>
        <v>2.572732739</v>
      </c>
      <c r="L93" s="273">
        <f t="shared" si="92"/>
        <v>2.614502102</v>
      </c>
      <c r="M93" s="273">
        <f t="shared" si="92"/>
        <v>2.285678889</v>
      </c>
      <c r="N93" s="273">
        <f t="shared" si="92"/>
        <v>68941632.6</v>
      </c>
      <c r="O93" s="273"/>
      <c r="P93" s="249">
        <f t="shared" si="21"/>
        <v>263557.4889</v>
      </c>
      <c r="Q93" s="249"/>
      <c r="R93" s="249"/>
      <c r="S93" s="249"/>
      <c r="T93" s="277"/>
      <c r="U93" s="253"/>
      <c r="V93" s="249"/>
      <c r="W93" s="249"/>
      <c r="X93" s="249">
        <f t="shared" si="16"/>
        <v>263557.4889</v>
      </c>
      <c r="Y93" s="253">
        <f t="shared" si="17"/>
        <v>0.2635574889</v>
      </c>
      <c r="Z93" s="323">
        <f t="shared" si="18"/>
        <v>263557.4889</v>
      </c>
      <c r="AA93" s="253">
        <f t="shared" si="19"/>
        <v>0.2635574889</v>
      </c>
      <c r="AB93" s="309"/>
      <c r="AC93" s="294"/>
      <c r="AD93" s="294"/>
      <c r="AE93" s="294"/>
      <c r="AF93" s="294"/>
      <c r="AG93" s="294"/>
      <c r="AH93" s="294"/>
      <c r="AI93" s="294"/>
      <c r="AJ93" s="294"/>
      <c r="AK93" s="294"/>
      <c r="AL93" s="294"/>
      <c r="AM93" s="294"/>
      <c r="AN93" s="294"/>
      <c r="AO93" s="294"/>
      <c r="AP93" s="294"/>
      <c r="AQ93" s="294"/>
      <c r="AR93" s="294"/>
      <c r="AS93" s="294"/>
      <c r="AT93" s="294"/>
      <c r="AU93" s="294"/>
      <c r="AV93" s="294"/>
    </row>
    <row r="94" ht="19.5" customHeight="1">
      <c r="A94" s="271" t="s">
        <v>182</v>
      </c>
      <c r="B94" s="272">
        <v>41.919998</v>
      </c>
      <c r="C94" s="273">
        <v>42.279999</v>
      </c>
      <c r="D94" s="273">
        <v>38.23</v>
      </c>
      <c r="E94" s="273">
        <v>38.82</v>
      </c>
      <c r="F94" s="273">
        <v>33.61639</v>
      </c>
      <c r="G94" s="273">
        <v>2.7095353E9</v>
      </c>
      <c r="H94" s="273"/>
      <c r="I94" s="273">
        <f t="shared" ref="I94:N94" si="93">(I95/B95*B94)/B95*B94</f>
        <v>2.643309663</v>
      </c>
      <c r="J94" s="273">
        <f t="shared" si="93"/>
        <v>2.686613358</v>
      </c>
      <c r="K94" s="273">
        <f t="shared" si="93"/>
        <v>2.19488837</v>
      </c>
      <c r="L94" s="273">
        <f t="shared" si="93"/>
        <v>2.249620051</v>
      </c>
      <c r="M94" s="273">
        <f t="shared" si="93"/>
        <v>1.966686289</v>
      </c>
      <c r="N94" s="273">
        <f t="shared" si="93"/>
        <v>162675052.5</v>
      </c>
      <c r="O94" s="273"/>
      <c r="P94" s="249">
        <f t="shared" si="21"/>
        <v>241769.0193</v>
      </c>
      <c r="Q94" s="249"/>
      <c r="R94" s="249"/>
      <c r="S94" s="249"/>
      <c r="T94" s="277"/>
      <c r="U94" s="253"/>
      <c r="V94" s="249"/>
      <c r="W94" s="249"/>
      <c r="X94" s="249">
        <f t="shared" si="16"/>
        <v>241769.0193</v>
      </c>
      <c r="Y94" s="253">
        <f t="shared" si="17"/>
        <v>0.2417690193</v>
      </c>
      <c r="Z94" s="323">
        <f t="shared" si="18"/>
        <v>241769.0193</v>
      </c>
      <c r="AA94" s="253">
        <f t="shared" si="19"/>
        <v>0.2417690193</v>
      </c>
      <c r="AB94" s="309"/>
      <c r="AC94" s="294"/>
      <c r="AD94" s="294"/>
      <c r="AE94" s="294"/>
      <c r="AF94" s="294"/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4"/>
      <c r="AU94" s="294"/>
      <c r="AV94" s="294"/>
    </row>
    <row r="95" ht="19.5" customHeight="1">
      <c r="A95" s="271" t="s">
        <v>183</v>
      </c>
      <c r="B95" s="272">
        <v>38.93</v>
      </c>
      <c r="C95" s="273">
        <v>40.0</v>
      </c>
      <c r="D95" s="273">
        <v>37.16</v>
      </c>
      <c r="E95" s="273">
        <v>38.77</v>
      </c>
      <c r="F95" s="273">
        <v>33.573109</v>
      </c>
      <c r="G95" s="273">
        <v>3.052135E9</v>
      </c>
      <c r="H95" s="273"/>
      <c r="I95" s="273">
        <f t="shared" ref="I95:N95" si="94">(I96/B96*B95)/B96*B95</f>
        <v>2.27968239</v>
      </c>
      <c r="J95" s="273">
        <f t="shared" si="94"/>
        <v>2.404668508</v>
      </c>
      <c r="K95" s="273">
        <f t="shared" si="94"/>
        <v>2.073744523</v>
      </c>
      <c r="L95" s="273">
        <f t="shared" si="94"/>
        <v>2.24382878</v>
      </c>
      <c r="M95" s="273">
        <f t="shared" si="94"/>
        <v>1.961625344</v>
      </c>
      <c r="N95" s="273">
        <f t="shared" si="94"/>
        <v>206413837.1</v>
      </c>
      <c r="O95" s="273"/>
      <c r="P95" s="249">
        <f t="shared" si="21"/>
        <v>233335.6027</v>
      </c>
      <c r="Q95" s="249"/>
      <c r="R95" s="249"/>
      <c r="S95" s="249"/>
      <c r="T95" s="277"/>
      <c r="U95" s="253"/>
      <c r="V95" s="249"/>
      <c r="W95" s="249"/>
      <c r="X95" s="249">
        <f t="shared" si="16"/>
        <v>233335.6027</v>
      </c>
      <c r="Y95" s="253">
        <f t="shared" si="17"/>
        <v>0.2333356027</v>
      </c>
      <c r="Z95" s="323">
        <f t="shared" si="18"/>
        <v>233335.6027</v>
      </c>
      <c r="AA95" s="253">
        <f t="shared" si="19"/>
        <v>0.2333356027</v>
      </c>
      <c r="AB95" s="309"/>
      <c r="AC95" s="294"/>
      <c r="AD95" s="294"/>
      <c r="AE95" s="294"/>
      <c r="AF95" s="294"/>
      <c r="AG95" s="294"/>
      <c r="AH95" s="294"/>
      <c r="AI95" s="294"/>
      <c r="AJ95" s="294"/>
      <c r="AK95" s="294"/>
      <c r="AL95" s="294"/>
      <c r="AM95" s="294"/>
      <c r="AN95" s="294"/>
      <c r="AO95" s="294"/>
      <c r="AP95" s="294"/>
      <c r="AQ95" s="294"/>
      <c r="AR95" s="294"/>
      <c r="AS95" s="294"/>
      <c r="AT95" s="294"/>
      <c r="AU95" s="294"/>
      <c r="AV95" s="294"/>
    </row>
    <row r="96" ht="19.5" customHeight="1">
      <c r="A96" s="271" t="s">
        <v>184</v>
      </c>
      <c r="B96" s="272">
        <v>38.889999</v>
      </c>
      <c r="C96" s="273">
        <v>39.0</v>
      </c>
      <c r="D96" s="273">
        <v>35.540001</v>
      </c>
      <c r="E96" s="273">
        <v>37.099998</v>
      </c>
      <c r="F96" s="273">
        <v>32.14859</v>
      </c>
      <c r="G96" s="273">
        <v>2.462886E9</v>
      </c>
      <c r="H96" s="278" t="s">
        <v>184</v>
      </c>
      <c r="I96" s="273">
        <v>2.275</v>
      </c>
      <c r="J96" s="273">
        <v>2.285938</v>
      </c>
      <c r="K96" s="273">
        <v>1.896875</v>
      </c>
      <c r="L96" s="273">
        <v>2.054688</v>
      </c>
      <c r="M96" s="273">
        <v>1.798692</v>
      </c>
      <c r="N96" s="273">
        <v>1.344064E8</v>
      </c>
      <c r="O96" s="273"/>
      <c r="P96" s="249">
        <f t="shared" si="21"/>
        <v>221496.6152</v>
      </c>
      <c r="Q96" s="249"/>
      <c r="R96" s="249"/>
      <c r="S96" s="249"/>
      <c r="T96" s="277"/>
      <c r="U96" s="253"/>
      <c r="V96" s="249"/>
      <c r="W96" s="249"/>
      <c r="X96" s="249">
        <f t="shared" si="16"/>
        <v>221496.6152</v>
      </c>
      <c r="Y96" s="253">
        <f t="shared" si="17"/>
        <v>0.2214966152</v>
      </c>
      <c r="Z96" s="323">
        <f t="shared" si="18"/>
        <v>221496.6152</v>
      </c>
      <c r="AA96" s="253">
        <f t="shared" si="19"/>
        <v>0.2214966152</v>
      </c>
      <c r="AB96" s="309"/>
      <c r="AC96" s="294"/>
      <c r="AD96" s="294"/>
      <c r="AE96" s="294"/>
      <c r="AF96" s="294"/>
      <c r="AG96" s="294"/>
      <c r="AH96" s="294"/>
      <c r="AI96" s="294"/>
      <c r="AJ96" s="294"/>
      <c r="AK96" s="294"/>
      <c r="AL96" s="294"/>
      <c r="AM96" s="294"/>
      <c r="AN96" s="294"/>
      <c r="AO96" s="294"/>
      <c r="AP96" s="294"/>
      <c r="AQ96" s="294"/>
      <c r="AR96" s="294"/>
      <c r="AS96" s="294"/>
      <c r="AT96" s="294"/>
      <c r="AU96" s="294"/>
      <c r="AV96" s="294"/>
    </row>
    <row r="97" ht="19.5" customHeight="1">
      <c r="A97" s="271" t="s">
        <v>185</v>
      </c>
      <c r="B97" s="272">
        <v>36.77</v>
      </c>
      <c r="C97" s="273">
        <v>39.029999</v>
      </c>
      <c r="D97" s="273">
        <v>36.259998</v>
      </c>
      <c r="E97" s="273">
        <v>38.869999</v>
      </c>
      <c r="F97" s="273">
        <v>33.682358</v>
      </c>
      <c r="G97" s="273">
        <v>2.2819291E9</v>
      </c>
      <c r="H97" s="278" t="s">
        <v>185</v>
      </c>
      <c r="I97" s="273">
        <v>2.017188</v>
      </c>
      <c r="J97" s="273">
        <v>2.259375</v>
      </c>
      <c r="K97" s="273">
        <v>1.9625</v>
      </c>
      <c r="L97" s="273">
        <v>2.240625</v>
      </c>
      <c r="M97" s="273">
        <v>1.961462</v>
      </c>
      <c r="N97" s="273">
        <v>2.36656E8</v>
      </c>
      <c r="O97" s="273"/>
      <c r="P97" s="249">
        <f t="shared" si="21"/>
        <v>224317.1993</v>
      </c>
      <c r="Q97" s="249"/>
      <c r="R97" s="249"/>
      <c r="S97" s="249"/>
      <c r="T97" s="277"/>
      <c r="U97" s="253"/>
      <c r="V97" s="249"/>
      <c r="W97" s="249"/>
      <c r="X97" s="249">
        <f t="shared" si="16"/>
        <v>224317.1993</v>
      </c>
      <c r="Y97" s="253">
        <f t="shared" si="17"/>
        <v>0.2243171993</v>
      </c>
      <c r="Z97" s="323">
        <f t="shared" si="18"/>
        <v>224317.1993</v>
      </c>
      <c r="AA97" s="253">
        <f t="shared" si="19"/>
        <v>0.2243171993</v>
      </c>
      <c r="AB97" s="309"/>
      <c r="AC97" s="294"/>
      <c r="AD97" s="294"/>
      <c r="AE97" s="294"/>
      <c r="AF97" s="294"/>
      <c r="AG97" s="294"/>
      <c r="AH97" s="294"/>
      <c r="AI97" s="294"/>
      <c r="AJ97" s="294"/>
      <c r="AK97" s="294"/>
      <c r="AL97" s="294"/>
      <c r="AM97" s="294"/>
      <c r="AN97" s="294"/>
      <c r="AO97" s="294"/>
      <c r="AP97" s="294"/>
      <c r="AQ97" s="294"/>
      <c r="AR97" s="294"/>
      <c r="AS97" s="294"/>
      <c r="AT97" s="294"/>
      <c r="AU97" s="294"/>
      <c r="AV97" s="294"/>
    </row>
    <row r="98" ht="19.5" customHeight="1">
      <c r="A98" s="271" t="s">
        <v>186</v>
      </c>
      <c r="B98" s="272">
        <v>39.080002</v>
      </c>
      <c r="C98" s="273">
        <v>40.950001</v>
      </c>
      <c r="D98" s="273">
        <v>38.32</v>
      </c>
      <c r="E98" s="273">
        <v>40.650002</v>
      </c>
      <c r="F98" s="273">
        <v>35.224796</v>
      </c>
      <c r="G98" s="273">
        <v>2.234461E9</v>
      </c>
      <c r="H98" s="278" t="s">
        <v>186</v>
      </c>
      <c r="I98" s="273">
        <v>2.271875</v>
      </c>
      <c r="J98" s="273">
        <v>2.550938</v>
      </c>
      <c r="K98" s="273">
        <v>2.16875</v>
      </c>
      <c r="L98" s="273">
        <v>2.434375</v>
      </c>
      <c r="M98" s="273">
        <v>2.131073</v>
      </c>
      <c r="N98" s="273">
        <v>2.230688E8</v>
      </c>
      <c r="O98" s="273"/>
      <c r="P98" s="249">
        <f t="shared" si="21"/>
        <v>235394.4352</v>
      </c>
      <c r="Q98" s="249"/>
      <c r="R98" s="249"/>
      <c r="S98" s="249"/>
      <c r="T98" s="277"/>
      <c r="U98" s="253"/>
      <c r="V98" s="249"/>
      <c r="W98" s="249"/>
      <c r="X98" s="249">
        <f t="shared" si="16"/>
        <v>235394.4352</v>
      </c>
      <c r="Y98" s="253">
        <f t="shared" si="17"/>
        <v>0.2353944352</v>
      </c>
      <c r="Z98" s="323">
        <f t="shared" si="18"/>
        <v>235394.4352</v>
      </c>
      <c r="AA98" s="253">
        <f t="shared" si="19"/>
        <v>0.2353944352</v>
      </c>
      <c r="AB98" s="309"/>
      <c r="AC98" s="294"/>
      <c r="AD98" s="294"/>
      <c r="AE98" s="294"/>
      <c r="AF98" s="294"/>
      <c r="AG98" s="294"/>
      <c r="AH98" s="294"/>
      <c r="AI98" s="294"/>
      <c r="AJ98" s="294"/>
      <c r="AK98" s="294"/>
      <c r="AL98" s="294"/>
      <c r="AM98" s="294"/>
      <c r="AN98" s="294"/>
      <c r="AO98" s="294"/>
      <c r="AP98" s="294"/>
      <c r="AQ98" s="294"/>
      <c r="AR98" s="294"/>
      <c r="AS98" s="294"/>
      <c r="AT98" s="294"/>
      <c r="AU98" s="294"/>
      <c r="AV98" s="294"/>
    </row>
    <row r="99" ht="19.5" customHeight="1">
      <c r="A99" s="271" t="s">
        <v>187</v>
      </c>
      <c r="B99" s="272">
        <v>40.599998</v>
      </c>
      <c r="C99" s="273">
        <v>42.919998</v>
      </c>
      <c r="D99" s="273">
        <v>39.880001</v>
      </c>
      <c r="E99" s="273">
        <v>42.580002</v>
      </c>
      <c r="F99" s="273">
        <v>36.918461</v>
      </c>
      <c r="G99" s="273">
        <v>2.410484E9</v>
      </c>
      <c r="H99" s="278" t="s">
        <v>187</v>
      </c>
      <c r="I99" s="273">
        <v>2.423438</v>
      </c>
      <c r="J99" s="273">
        <v>2.697188</v>
      </c>
      <c r="K99" s="273">
        <v>2.33875</v>
      </c>
      <c r="L99" s="273">
        <v>2.653125</v>
      </c>
      <c r="M99" s="273">
        <v>2.322569</v>
      </c>
      <c r="N99" s="273">
        <v>2.854912E8</v>
      </c>
      <c r="O99" s="273"/>
      <c r="P99" s="249">
        <f t="shared" si="21"/>
        <v>243310.6379</v>
      </c>
      <c r="Q99" s="249"/>
      <c r="R99" s="249"/>
      <c r="S99" s="249"/>
      <c r="T99" s="277"/>
      <c r="U99" s="253"/>
      <c r="V99" s="249"/>
      <c r="W99" s="249"/>
      <c r="X99" s="249">
        <f t="shared" si="16"/>
        <v>243310.6379</v>
      </c>
      <c r="Y99" s="253">
        <f t="shared" si="17"/>
        <v>0.2433106379</v>
      </c>
      <c r="Z99" s="323">
        <f t="shared" si="18"/>
        <v>243310.6379</v>
      </c>
      <c r="AA99" s="253">
        <f t="shared" si="19"/>
        <v>0.2433106379</v>
      </c>
      <c r="AB99" s="309"/>
      <c r="AC99" s="294"/>
      <c r="AD99" s="294"/>
      <c r="AE99" s="294"/>
      <c r="AF99" s="294"/>
      <c r="AG99" s="294"/>
      <c r="AH99" s="294"/>
      <c r="AI99" s="294"/>
      <c r="AJ99" s="294"/>
      <c r="AK99" s="294"/>
      <c r="AL99" s="294"/>
      <c r="AM99" s="294"/>
      <c r="AN99" s="294"/>
      <c r="AO99" s="294"/>
      <c r="AP99" s="294"/>
      <c r="AQ99" s="294"/>
      <c r="AR99" s="294"/>
      <c r="AS99" s="294"/>
      <c r="AT99" s="294"/>
      <c r="AU99" s="294"/>
      <c r="AV99" s="294"/>
    </row>
    <row r="100" ht="19.5" customHeight="1">
      <c r="A100" s="271" t="s">
        <v>188</v>
      </c>
      <c r="B100" s="272">
        <v>42.73</v>
      </c>
      <c r="C100" s="273">
        <v>44.860001</v>
      </c>
      <c r="D100" s="273">
        <v>41.610001</v>
      </c>
      <c r="E100" s="273">
        <v>44.040001</v>
      </c>
      <c r="F100" s="273">
        <v>38.184303</v>
      </c>
      <c r="G100" s="273">
        <v>2.370363E9</v>
      </c>
      <c r="H100" s="278" t="s">
        <v>188</v>
      </c>
      <c r="I100" s="273">
        <v>2.671875</v>
      </c>
      <c r="J100" s="273">
        <v>2.929688</v>
      </c>
      <c r="K100" s="273">
        <v>2.53</v>
      </c>
      <c r="L100" s="273">
        <v>2.813125</v>
      </c>
      <c r="M100" s="273">
        <v>2.462634</v>
      </c>
      <c r="N100" s="273">
        <v>3.429184E8</v>
      </c>
      <c r="O100" s="273"/>
      <c r="P100" s="249">
        <f t="shared" si="21"/>
        <v>252198.8206</v>
      </c>
      <c r="Q100" s="249"/>
      <c r="R100" s="249"/>
      <c r="S100" s="249"/>
      <c r="T100" s="277"/>
      <c r="U100" s="253"/>
      <c r="V100" s="249"/>
      <c r="W100" s="249"/>
      <c r="X100" s="249">
        <f t="shared" si="16"/>
        <v>252198.8206</v>
      </c>
      <c r="Y100" s="253">
        <f t="shared" si="17"/>
        <v>0.2521988206</v>
      </c>
      <c r="Z100" s="323">
        <f t="shared" si="18"/>
        <v>252198.8206</v>
      </c>
      <c r="AA100" s="253">
        <f t="shared" si="19"/>
        <v>0.2521988206</v>
      </c>
      <c r="AB100" s="309"/>
      <c r="AC100" s="294"/>
      <c r="AD100" s="294"/>
      <c r="AE100" s="294"/>
      <c r="AF100" s="294"/>
      <c r="AG100" s="294"/>
      <c r="AH100" s="294"/>
      <c r="AI100" s="294"/>
      <c r="AJ100" s="294"/>
      <c r="AK100" s="294"/>
      <c r="AL100" s="294"/>
      <c r="AM100" s="294"/>
      <c r="AN100" s="294"/>
      <c r="AO100" s="294"/>
      <c r="AP100" s="294"/>
      <c r="AQ100" s="294"/>
      <c r="AR100" s="294"/>
      <c r="AS100" s="294"/>
      <c r="AT100" s="294"/>
      <c r="AU100" s="294"/>
      <c r="AV100" s="294"/>
    </row>
    <row r="101" ht="19.5" customHeight="1">
      <c r="A101" s="271" t="s">
        <v>189</v>
      </c>
      <c r="B101" s="326">
        <v>44.0</v>
      </c>
      <c r="C101" s="327">
        <v>44.759998</v>
      </c>
      <c r="D101" s="327">
        <v>42.880001</v>
      </c>
      <c r="E101" s="327">
        <v>43.16</v>
      </c>
      <c r="F101" s="327">
        <v>37.421341</v>
      </c>
      <c r="G101" s="327">
        <v>1.8982755E9</v>
      </c>
      <c r="H101" s="329" t="s">
        <v>189</v>
      </c>
      <c r="I101" s="327">
        <v>2.819688</v>
      </c>
      <c r="J101" s="327">
        <v>2.908125</v>
      </c>
      <c r="K101" s="327">
        <v>2.503125</v>
      </c>
      <c r="L101" s="327">
        <v>2.5325</v>
      </c>
      <c r="M101" s="327">
        <v>2.216972</v>
      </c>
      <c r="N101" s="327">
        <v>3.636512E8</v>
      </c>
      <c r="O101" s="327"/>
      <c r="P101" s="249">
        <f t="shared" si="21"/>
        <v>258229.6424</v>
      </c>
      <c r="Q101" s="249"/>
      <c r="R101" s="249"/>
      <c r="S101" s="249"/>
      <c r="T101" s="328">
        <f>(P101-P89)/P89</f>
        <v>-0.02053473635</v>
      </c>
      <c r="U101" s="253"/>
      <c r="V101" s="249"/>
      <c r="W101" s="249"/>
      <c r="X101" s="249">
        <f t="shared" si="16"/>
        <v>258229.6424</v>
      </c>
      <c r="Y101" s="253">
        <f t="shared" si="17"/>
        <v>0.2582296424</v>
      </c>
      <c r="Z101" s="323">
        <f t="shared" si="18"/>
        <v>258229.6424</v>
      </c>
      <c r="AA101" s="253">
        <f t="shared" si="19"/>
        <v>0.2582296424</v>
      </c>
      <c r="AB101" s="309"/>
      <c r="AC101" s="294"/>
      <c r="AD101" s="294"/>
      <c r="AE101" s="294"/>
      <c r="AF101" s="294"/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294"/>
      <c r="AQ101" s="294"/>
      <c r="AR101" s="294"/>
      <c r="AS101" s="294"/>
      <c r="AT101" s="294"/>
      <c r="AU101" s="294"/>
      <c r="AV101" s="294"/>
    </row>
    <row r="102" ht="19.5" customHeight="1">
      <c r="A102" s="271" t="s">
        <v>190</v>
      </c>
      <c r="B102" s="272">
        <v>43.459999</v>
      </c>
      <c r="C102" s="273">
        <v>45.400002</v>
      </c>
      <c r="D102" s="273">
        <v>42.52</v>
      </c>
      <c r="E102" s="273">
        <v>44.07</v>
      </c>
      <c r="F102" s="273">
        <v>38.256889</v>
      </c>
      <c r="G102" s="273">
        <v>2.6205577E9</v>
      </c>
      <c r="H102" s="278" t="s">
        <v>190</v>
      </c>
      <c r="I102" s="273">
        <v>2.58625</v>
      </c>
      <c r="J102" s="273">
        <v>2.794375</v>
      </c>
      <c r="K102" s="273">
        <v>2.4625</v>
      </c>
      <c r="L102" s="273">
        <v>2.607813</v>
      </c>
      <c r="M102" s="273">
        <v>2.430443</v>
      </c>
      <c r="N102" s="273">
        <v>4.98256E8</v>
      </c>
      <c r="O102" s="273"/>
      <c r="P102" s="249">
        <f t="shared" si="21"/>
        <v>254394.997</v>
      </c>
      <c r="Q102" s="249"/>
      <c r="R102" s="249"/>
      <c r="S102" s="249"/>
      <c r="T102" s="277"/>
      <c r="U102" s="253"/>
      <c r="V102" s="249"/>
      <c r="W102" s="249"/>
      <c r="X102" s="249">
        <f t="shared" si="16"/>
        <v>254394.997</v>
      </c>
      <c r="Y102" s="253">
        <f t="shared" si="17"/>
        <v>0.254394997</v>
      </c>
      <c r="Z102" s="323">
        <f t="shared" si="18"/>
        <v>254394.997</v>
      </c>
      <c r="AA102" s="253">
        <f t="shared" si="19"/>
        <v>0.254394997</v>
      </c>
      <c r="AB102" s="309"/>
      <c r="AC102" s="294"/>
      <c r="AD102" s="294"/>
      <c r="AE102" s="294"/>
      <c r="AF102" s="294"/>
      <c r="AG102" s="294"/>
      <c r="AH102" s="294"/>
      <c r="AI102" s="294"/>
      <c r="AJ102" s="294"/>
      <c r="AK102" s="294"/>
      <c r="AL102" s="294"/>
      <c r="AM102" s="294"/>
      <c r="AN102" s="294"/>
      <c r="AO102" s="294"/>
      <c r="AP102" s="294"/>
      <c r="AQ102" s="294"/>
      <c r="AR102" s="294"/>
      <c r="AS102" s="294"/>
      <c r="AT102" s="294"/>
      <c r="AU102" s="294"/>
      <c r="AV102" s="294"/>
    </row>
    <row r="103" ht="19.5" customHeight="1">
      <c r="A103" s="271" t="s">
        <v>191</v>
      </c>
      <c r="B103" s="272">
        <v>44.27</v>
      </c>
      <c r="C103" s="273">
        <v>45.549999</v>
      </c>
      <c r="D103" s="273">
        <v>42.93</v>
      </c>
      <c r="E103" s="273">
        <v>43.330002</v>
      </c>
      <c r="F103" s="273">
        <v>37.614506</v>
      </c>
      <c r="G103" s="273">
        <v>2.3943033E9</v>
      </c>
      <c r="H103" s="278" t="s">
        <v>191</v>
      </c>
      <c r="I103" s="273">
        <v>2.639688</v>
      </c>
      <c r="J103" s="273">
        <v>2.785313</v>
      </c>
      <c r="K103" s="273">
        <v>2.453125</v>
      </c>
      <c r="L103" s="273">
        <v>2.515313</v>
      </c>
      <c r="M103" s="273">
        <v>2.344234</v>
      </c>
      <c r="N103" s="273">
        <v>4.683744E8</v>
      </c>
      <c r="O103" s="273"/>
      <c r="P103" s="249">
        <f t="shared" si="21"/>
        <v>255181.3395</v>
      </c>
      <c r="Q103" s="249"/>
      <c r="R103" s="249"/>
      <c r="S103" s="249"/>
      <c r="T103" s="277"/>
      <c r="U103" s="253"/>
      <c r="V103" s="249"/>
      <c r="W103" s="249"/>
      <c r="X103" s="249">
        <f t="shared" si="16"/>
        <v>255181.3395</v>
      </c>
      <c r="Y103" s="253">
        <f t="shared" si="17"/>
        <v>0.2551813395</v>
      </c>
      <c r="Z103" s="323">
        <f t="shared" si="18"/>
        <v>255181.3395</v>
      </c>
      <c r="AA103" s="253">
        <f t="shared" si="19"/>
        <v>0.2551813395</v>
      </c>
      <c r="AB103" s="309"/>
      <c r="AC103" s="294"/>
      <c r="AD103" s="294"/>
      <c r="AE103" s="294"/>
      <c r="AF103" s="294"/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  <c r="AU103" s="294"/>
      <c r="AV103" s="294"/>
    </row>
    <row r="104" ht="19.5" customHeight="1">
      <c r="A104" s="271" t="s">
        <v>192</v>
      </c>
      <c r="B104" s="272">
        <v>42.549999</v>
      </c>
      <c r="C104" s="273">
        <v>44.450001</v>
      </c>
      <c r="D104" s="273">
        <v>42.060001</v>
      </c>
      <c r="E104" s="273">
        <v>43.529999</v>
      </c>
      <c r="F104" s="273">
        <v>37.788136</v>
      </c>
      <c r="G104" s="273">
        <v>2.8868317E9</v>
      </c>
      <c r="H104" s="278" t="s">
        <v>192</v>
      </c>
      <c r="I104" s="273">
        <v>2.439063</v>
      </c>
      <c r="J104" s="273">
        <v>2.6325</v>
      </c>
      <c r="K104" s="273">
        <v>2.363438</v>
      </c>
      <c r="L104" s="273">
        <v>2.530625</v>
      </c>
      <c r="M104" s="273">
        <v>2.358504</v>
      </c>
      <c r="N104" s="273">
        <v>9.582016E8</v>
      </c>
      <c r="O104" s="273"/>
      <c r="P104" s="249">
        <f t="shared" si="21"/>
        <v>248343.2889</v>
      </c>
      <c r="Q104" s="249"/>
      <c r="R104" s="249"/>
      <c r="S104" s="249"/>
      <c r="T104" s="277"/>
      <c r="U104" s="253"/>
      <c r="V104" s="249"/>
      <c r="W104" s="249"/>
      <c r="X104" s="249">
        <f t="shared" si="16"/>
        <v>248343.2889</v>
      </c>
      <c r="Y104" s="253">
        <f t="shared" si="17"/>
        <v>0.2483432889</v>
      </c>
      <c r="Z104" s="323">
        <f t="shared" si="18"/>
        <v>248343.2889</v>
      </c>
      <c r="AA104" s="253">
        <f t="shared" si="19"/>
        <v>0.2483432889</v>
      </c>
      <c r="AB104" s="309"/>
      <c r="AC104" s="294"/>
      <c r="AD104" s="294"/>
      <c r="AE104" s="294"/>
      <c r="AF104" s="294"/>
      <c r="AG104" s="294"/>
      <c r="AH104" s="294"/>
      <c r="AI104" s="294"/>
      <c r="AJ104" s="294"/>
      <c r="AK104" s="294"/>
      <c r="AL104" s="294"/>
      <c r="AM104" s="294"/>
      <c r="AN104" s="294"/>
      <c r="AO104" s="294"/>
      <c r="AP104" s="294"/>
      <c r="AQ104" s="294"/>
      <c r="AR104" s="294"/>
      <c r="AS104" s="294"/>
      <c r="AT104" s="294"/>
      <c r="AU104" s="294"/>
      <c r="AV104" s="294"/>
    </row>
    <row r="105" ht="19.5" customHeight="1">
      <c r="A105" s="271" t="s">
        <v>193</v>
      </c>
      <c r="B105" s="272">
        <v>43.669998</v>
      </c>
      <c r="C105" s="273">
        <v>46.700001</v>
      </c>
      <c r="D105" s="273">
        <v>43.299999</v>
      </c>
      <c r="E105" s="273">
        <v>45.959999</v>
      </c>
      <c r="F105" s="273">
        <v>39.922726</v>
      </c>
      <c r="G105" s="273">
        <v>1.8404487E9</v>
      </c>
      <c r="H105" s="278" t="s">
        <v>193</v>
      </c>
      <c r="I105" s="273">
        <v>2.539063</v>
      </c>
      <c r="J105" s="273">
        <v>2.878125</v>
      </c>
      <c r="K105" s="273">
        <v>2.495</v>
      </c>
      <c r="L105" s="273">
        <v>2.795313</v>
      </c>
      <c r="M105" s="273">
        <v>2.605565</v>
      </c>
      <c r="N105" s="273">
        <v>5.435744E8</v>
      </c>
      <c r="O105" s="273"/>
      <c r="P105" s="249">
        <f t="shared" si="21"/>
        <v>253998.1908</v>
      </c>
      <c r="Q105" s="249"/>
      <c r="R105" s="249"/>
      <c r="S105" s="249"/>
      <c r="T105" s="277"/>
      <c r="U105" s="253"/>
      <c r="V105" s="249"/>
      <c r="W105" s="249"/>
      <c r="X105" s="249">
        <f t="shared" si="16"/>
        <v>253998.1908</v>
      </c>
      <c r="Y105" s="253">
        <f t="shared" si="17"/>
        <v>0.2539981908</v>
      </c>
      <c r="Z105" s="323">
        <f t="shared" si="18"/>
        <v>253998.1908</v>
      </c>
      <c r="AA105" s="253">
        <f t="shared" si="19"/>
        <v>0.2539981908</v>
      </c>
      <c r="AB105" s="309"/>
      <c r="AC105" s="294"/>
      <c r="AD105" s="294"/>
      <c r="AE105" s="294"/>
      <c r="AF105" s="294"/>
      <c r="AG105" s="294"/>
      <c r="AH105" s="294"/>
      <c r="AI105" s="294"/>
      <c r="AJ105" s="294"/>
      <c r="AK105" s="294"/>
      <c r="AL105" s="294"/>
      <c r="AM105" s="294"/>
      <c r="AN105" s="294"/>
      <c r="AO105" s="294"/>
      <c r="AP105" s="294"/>
      <c r="AQ105" s="294"/>
      <c r="AR105" s="294"/>
      <c r="AS105" s="294"/>
      <c r="AT105" s="294"/>
      <c r="AU105" s="294"/>
      <c r="AV105" s="294"/>
    </row>
    <row r="106" ht="19.5" customHeight="1">
      <c r="A106" s="271" t="s">
        <v>194</v>
      </c>
      <c r="B106" s="272">
        <v>45.970001</v>
      </c>
      <c r="C106" s="273">
        <v>47.52</v>
      </c>
      <c r="D106" s="273">
        <v>45.66</v>
      </c>
      <c r="E106" s="273">
        <v>47.41</v>
      </c>
      <c r="F106" s="273">
        <v>41.182247</v>
      </c>
      <c r="G106" s="273">
        <v>2.5755019E9</v>
      </c>
      <c r="H106" s="278" t="s">
        <v>194</v>
      </c>
      <c r="I106" s="273">
        <v>2.796875</v>
      </c>
      <c r="J106" s="273">
        <v>2.963125</v>
      </c>
      <c r="K106" s="273">
        <v>2.755625</v>
      </c>
      <c r="L106" s="273">
        <v>2.959688</v>
      </c>
      <c r="M106" s="273">
        <v>2.758782</v>
      </c>
      <c r="N106" s="273">
        <v>7.289664E8</v>
      </c>
      <c r="O106" s="273"/>
      <c r="P106" s="249">
        <f t="shared" si="21"/>
        <v>266175.3116</v>
      </c>
      <c r="Q106" s="249"/>
      <c r="R106" s="249"/>
      <c r="S106" s="249"/>
      <c r="T106" s="277"/>
      <c r="U106" s="253"/>
      <c r="V106" s="249"/>
      <c r="W106" s="249"/>
      <c r="X106" s="249">
        <f t="shared" si="16"/>
        <v>266175.3116</v>
      </c>
      <c r="Y106" s="253">
        <f t="shared" si="17"/>
        <v>0.2661753116</v>
      </c>
      <c r="Z106" s="323">
        <f t="shared" si="18"/>
        <v>266175.3116</v>
      </c>
      <c r="AA106" s="253">
        <f t="shared" si="19"/>
        <v>0.2661753116</v>
      </c>
      <c r="AB106" s="309"/>
      <c r="AC106" s="294"/>
      <c r="AD106" s="294"/>
      <c r="AE106" s="294"/>
      <c r="AF106" s="294"/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  <c r="AU106" s="294"/>
      <c r="AV106" s="294"/>
    </row>
    <row r="107" ht="19.5" customHeight="1">
      <c r="A107" s="271" t="s">
        <v>195</v>
      </c>
      <c r="B107" s="272">
        <v>47.580002</v>
      </c>
      <c r="C107" s="273">
        <v>47.919998</v>
      </c>
      <c r="D107" s="273">
        <v>46.16</v>
      </c>
      <c r="E107" s="273">
        <v>47.599998</v>
      </c>
      <c r="F107" s="273">
        <v>41.347279</v>
      </c>
      <c r="G107" s="273">
        <v>2.8152099E9</v>
      </c>
      <c r="H107" s="278" t="s">
        <v>195</v>
      </c>
      <c r="I107" s="273">
        <v>2.970938</v>
      </c>
      <c r="J107" s="273">
        <v>3.006563</v>
      </c>
      <c r="K107" s="273">
        <v>2.792188</v>
      </c>
      <c r="L107" s="273">
        <v>2.972813</v>
      </c>
      <c r="M107" s="273">
        <v>2.771016</v>
      </c>
      <c r="N107" s="273">
        <v>8.598144E8</v>
      </c>
      <c r="O107" s="273"/>
      <c r="P107" s="249">
        <f t="shared" si="21"/>
        <v>267423.3987</v>
      </c>
      <c r="Q107" s="249"/>
      <c r="R107" s="249"/>
      <c r="S107" s="249"/>
      <c r="T107" s="277"/>
      <c r="U107" s="253"/>
      <c r="V107" s="249"/>
      <c r="W107" s="249"/>
      <c r="X107" s="249">
        <f t="shared" si="16"/>
        <v>267423.3987</v>
      </c>
      <c r="Y107" s="253">
        <f t="shared" si="17"/>
        <v>0.2674233987</v>
      </c>
      <c r="Z107" s="323">
        <f t="shared" si="18"/>
        <v>267423.3987</v>
      </c>
      <c r="AA107" s="253">
        <f t="shared" si="19"/>
        <v>0.2674233987</v>
      </c>
      <c r="AB107" s="309"/>
      <c r="AC107" s="294"/>
      <c r="AD107" s="294"/>
      <c r="AE107" s="294"/>
      <c r="AF107" s="294"/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  <c r="AU107" s="294"/>
      <c r="AV107" s="294"/>
    </row>
    <row r="108" ht="19.5" customHeight="1">
      <c r="A108" s="271" t="s">
        <v>196</v>
      </c>
      <c r="B108" s="272">
        <v>47.709999</v>
      </c>
      <c r="C108" s="273">
        <v>50.66</v>
      </c>
      <c r="D108" s="273">
        <v>47.43</v>
      </c>
      <c r="E108" s="273">
        <v>47.529999</v>
      </c>
      <c r="F108" s="273">
        <v>41.318756</v>
      </c>
      <c r="G108" s="273">
        <v>2.7804525E9</v>
      </c>
      <c r="H108" s="278" t="s">
        <v>196</v>
      </c>
      <c r="I108" s="273">
        <v>2.973438</v>
      </c>
      <c r="J108" s="273">
        <v>3.339375</v>
      </c>
      <c r="K108" s="273">
        <v>2.9225</v>
      </c>
      <c r="L108" s="273">
        <v>2.9375</v>
      </c>
      <c r="M108" s="273">
        <v>2.738101</v>
      </c>
      <c r="N108" s="273">
        <v>1.0265664E9</v>
      </c>
      <c r="O108" s="273"/>
      <c r="P108" s="249">
        <f t="shared" si="21"/>
        <v>273114.3515</v>
      </c>
      <c r="Q108" s="249"/>
      <c r="R108" s="249"/>
      <c r="S108" s="249"/>
      <c r="T108" s="277"/>
      <c r="U108" s="253"/>
      <c r="V108" s="249"/>
      <c r="W108" s="249"/>
      <c r="X108" s="249">
        <f t="shared" si="16"/>
        <v>273114.3515</v>
      </c>
      <c r="Y108" s="253">
        <f t="shared" si="17"/>
        <v>0.2731143515</v>
      </c>
      <c r="Z108" s="323">
        <f t="shared" si="18"/>
        <v>273114.3515</v>
      </c>
      <c r="AA108" s="253">
        <f t="shared" si="19"/>
        <v>0.2731143515</v>
      </c>
      <c r="AB108" s="309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  <c r="AU108" s="294"/>
      <c r="AV108" s="294"/>
    </row>
    <row r="109" ht="19.5" customHeight="1">
      <c r="A109" s="271" t="s">
        <v>197</v>
      </c>
      <c r="B109" s="272">
        <v>47.389999</v>
      </c>
      <c r="C109" s="273">
        <v>49.060001</v>
      </c>
      <c r="D109" s="273">
        <v>44.389999</v>
      </c>
      <c r="E109" s="273">
        <v>48.869999</v>
      </c>
      <c r="F109" s="273">
        <v>42.483643</v>
      </c>
      <c r="G109" s="273">
        <v>3.8355835E9</v>
      </c>
      <c r="H109" s="278" t="s">
        <v>197</v>
      </c>
      <c r="I109" s="273">
        <v>2.916563</v>
      </c>
      <c r="J109" s="273">
        <v>3.1125</v>
      </c>
      <c r="K109" s="273">
        <v>2.543125</v>
      </c>
      <c r="L109" s="273">
        <v>3.060313</v>
      </c>
      <c r="M109" s="273">
        <v>2.852576</v>
      </c>
      <c r="N109" s="273">
        <v>2.0026688E9</v>
      </c>
      <c r="O109" s="273"/>
      <c r="P109" s="249">
        <f t="shared" si="21"/>
        <v>253942.5636</v>
      </c>
      <c r="Q109" s="249"/>
      <c r="R109" s="249"/>
      <c r="S109" s="249"/>
      <c r="T109" s="277"/>
      <c r="U109" s="253"/>
      <c r="V109" s="249"/>
      <c r="W109" s="249"/>
      <c r="X109" s="249">
        <f t="shared" si="16"/>
        <v>253942.5636</v>
      </c>
      <c r="Y109" s="253">
        <f t="shared" si="17"/>
        <v>0.2539425636</v>
      </c>
      <c r="Z109" s="323">
        <f t="shared" si="18"/>
        <v>253942.5636</v>
      </c>
      <c r="AA109" s="253">
        <f t="shared" si="19"/>
        <v>0.2539425636</v>
      </c>
      <c r="AB109" s="309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  <c r="AV109" s="294"/>
    </row>
    <row r="110" ht="19.5" customHeight="1">
      <c r="A110" s="271" t="s">
        <v>198</v>
      </c>
      <c r="B110" s="272">
        <v>48.93</v>
      </c>
      <c r="C110" s="273">
        <v>51.68</v>
      </c>
      <c r="D110" s="273">
        <v>47.810001</v>
      </c>
      <c r="E110" s="273">
        <v>51.41</v>
      </c>
      <c r="F110" s="273">
        <v>44.691727</v>
      </c>
      <c r="G110" s="273">
        <v>1.9806399E9</v>
      </c>
      <c r="H110" s="278" t="s">
        <v>198</v>
      </c>
      <c r="I110" s="273">
        <v>3.0775</v>
      </c>
      <c r="J110" s="273">
        <v>3.406875</v>
      </c>
      <c r="K110" s="273">
        <v>2.927188</v>
      </c>
      <c r="L110" s="273">
        <v>3.378125</v>
      </c>
      <c r="M110" s="273">
        <v>3.148816</v>
      </c>
      <c r="N110" s="273">
        <v>1.138864E9</v>
      </c>
      <c r="O110" s="273"/>
      <c r="P110" s="249">
        <f t="shared" si="21"/>
        <v>271840.756</v>
      </c>
      <c r="Q110" s="249"/>
      <c r="R110" s="249"/>
      <c r="S110" s="249"/>
      <c r="T110" s="277"/>
      <c r="U110" s="253"/>
      <c r="V110" s="249"/>
      <c r="W110" s="249"/>
      <c r="X110" s="249">
        <f t="shared" si="16"/>
        <v>271840.756</v>
      </c>
      <c r="Y110" s="253">
        <f t="shared" si="17"/>
        <v>0.271840756</v>
      </c>
      <c r="Z110" s="323">
        <f t="shared" si="18"/>
        <v>271840.756</v>
      </c>
      <c r="AA110" s="253">
        <f t="shared" si="19"/>
        <v>0.271840756</v>
      </c>
      <c r="AB110" s="309"/>
      <c r="AC110" s="294"/>
      <c r="AD110" s="294"/>
      <c r="AE110" s="294"/>
      <c r="AF110" s="294"/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  <c r="AU110" s="294"/>
      <c r="AV110" s="294"/>
    </row>
    <row r="111" ht="19.5" customHeight="1">
      <c r="A111" s="271" t="s">
        <v>199</v>
      </c>
      <c r="B111" s="272">
        <v>51.450001</v>
      </c>
      <c r="C111" s="273">
        <v>55.07</v>
      </c>
      <c r="D111" s="273">
        <v>51.34</v>
      </c>
      <c r="E111" s="273">
        <v>55.029999</v>
      </c>
      <c r="F111" s="273">
        <v>47.863544</v>
      </c>
      <c r="G111" s="273">
        <v>3.4002851E9</v>
      </c>
      <c r="H111" s="278" t="s">
        <v>199</v>
      </c>
      <c r="I111" s="273">
        <v>3.383438</v>
      </c>
      <c r="J111" s="273">
        <v>3.835938</v>
      </c>
      <c r="K111" s="273">
        <v>3.36</v>
      </c>
      <c r="L111" s="273">
        <v>3.827188</v>
      </c>
      <c r="M111" s="273">
        <v>3.567395</v>
      </c>
      <c r="N111" s="273">
        <v>1.8249248E9</v>
      </c>
      <c r="O111" s="273"/>
      <c r="P111" s="249">
        <f t="shared" si="21"/>
        <v>290245.1535</v>
      </c>
      <c r="Q111" s="249"/>
      <c r="R111" s="249"/>
      <c r="S111" s="249"/>
      <c r="T111" s="277"/>
      <c r="U111" s="253"/>
      <c r="V111" s="249"/>
      <c r="W111" s="249"/>
      <c r="X111" s="249">
        <f t="shared" si="16"/>
        <v>290245.1535</v>
      </c>
      <c r="Y111" s="253">
        <f t="shared" si="17"/>
        <v>0.2902451535</v>
      </c>
      <c r="Z111" s="323">
        <f t="shared" si="18"/>
        <v>290245.1535</v>
      </c>
      <c r="AA111" s="253">
        <f t="shared" si="19"/>
        <v>0.2902451535</v>
      </c>
      <c r="AB111" s="309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  <c r="AU111" s="294"/>
      <c r="AV111" s="294"/>
    </row>
    <row r="112" ht="19.5" customHeight="1">
      <c r="A112" s="271" t="s">
        <v>200</v>
      </c>
      <c r="B112" s="272">
        <v>54.68</v>
      </c>
      <c r="C112" s="273">
        <v>54.77</v>
      </c>
      <c r="D112" s="273">
        <v>48.650002</v>
      </c>
      <c r="E112" s="273">
        <v>51.310001</v>
      </c>
      <c r="F112" s="273">
        <v>44.627987</v>
      </c>
      <c r="G112" s="273">
        <v>4.5677763E9</v>
      </c>
      <c r="H112" s="278" t="s">
        <v>200</v>
      </c>
      <c r="I112" s="273">
        <v>3.78125</v>
      </c>
      <c r="J112" s="273">
        <v>3.803125</v>
      </c>
      <c r="K112" s="273">
        <v>2.975</v>
      </c>
      <c r="L112" s="273">
        <v>3.295625</v>
      </c>
      <c r="M112" s="273">
        <v>3.071915</v>
      </c>
      <c r="N112" s="273">
        <v>3.321216E9</v>
      </c>
      <c r="O112" s="273"/>
      <c r="P112" s="249">
        <f t="shared" si="21"/>
        <v>273370.8732</v>
      </c>
      <c r="Q112" s="249"/>
      <c r="R112" s="249"/>
      <c r="S112" s="249"/>
      <c r="T112" s="277"/>
      <c r="U112" s="253"/>
      <c r="V112" s="249"/>
      <c r="W112" s="249"/>
      <c r="X112" s="249">
        <f t="shared" si="16"/>
        <v>273370.8732</v>
      </c>
      <c r="Y112" s="253">
        <f t="shared" si="17"/>
        <v>0.2733708732</v>
      </c>
      <c r="Z112" s="323">
        <f t="shared" si="18"/>
        <v>273370.8732</v>
      </c>
      <c r="AA112" s="253">
        <f t="shared" si="19"/>
        <v>0.2733708732</v>
      </c>
      <c r="AB112" s="309"/>
      <c r="AC112" s="294"/>
      <c r="AD112" s="294"/>
      <c r="AE112" s="294"/>
      <c r="AF112" s="294"/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  <c r="AU112" s="294"/>
      <c r="AV112" s="294"/>
    </row>
    <row r="113" ht="19.5" customHeight="1">
      <c r="A113" s="271" t="s">
        <v>201</v>
      </c>
      <c r="B113" s="326">
        <v>51.09</v>
      </c>
      <c r="C113" s="327">
        <v>52.84</v>
      </c>
      <c r="D113" s="327">
        <v>49.18</v>
      </c>
      <c r="E113" s="327">
        <v>51.220001</v>
      </c>
      <c r="F113" s="327">
        <v>44.549709</v>
      </c>
      <c r="G113" s="327">
        <v>2.2338677E9</v>
      </c>
      <c r="H113" s="329" t="s">
        <v>201</v>
      </c>
      <c r="I113" s="327">
        <v>3.258125</v>
      </c>
      <c r="J113" s="327">
        <v>3.481563</v>
      </c>
      <c r="K113" s="327">
        <v>2.971875</v>
      </c>
      <c r="L113" s="327">
        <v>3.100625</v>
      </c>
      <c r="M113" s="327">
        <v>2.890152</v>
      </c>
      <c r="N113" s="327">
        <v>2.4572352E9</v>
      </c>
      <c r="O113" s="327"/>
      <c r="P113" s="249">
        <f t="shared" si="21"/>
        <v>274682.3363</v>
      </c>
      <c r="Q113" s="249"/>
      <c r="R113" s="249"/>
      <c r="S113" s="249"/>
      <c r="T113" s="328">
        <f>(P113-P101)/P101</f>
        <v>0.063713421</v>
      </c>
      <c r="U113" s="253"/>
      <c r="V113" s="249"/>
      <c r="W113" s="249"/>
      <c r="X113" s="249">
        <f t="shared" si="16"/>
        <v>274682.3363</v>
      </c>
      <c r="Y113" s="253">
        <f t="shared" si="17"/>
        <v>0.2746823363</v>
      </c>
      <c r="Z113" s="323">
        <f t="shared" si="18"/>
        <v>274682.3363</v>
      </c>
      <c r="AA113" s="253">
        <f t="shared" si="19"/>
        <v>0.2746823363</v>
      </c>
      <c r="AB113" s="309"/>
      <c r="AC113" s="294"/>
      <c r="AD113" s="294"/>
      <c r="AE113" s="294"/>
      <c r="AF113" s="294"/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  <c r="AU113" s="294"/>
      <c r="AV113" s="294"/>
    </row>
    <row r="114" ht="19.5" customHeight="1">
      <c r="A114" s="271" t="s">
        <v>202</v>
      </c>
      <c r="B114" s="272">
        <v>51.27</v>
      </c>
      <c r="C114" s="273">
        <v>51.470001</v>
      </c>
      <c r="D114" s="273">
        <v>41.610001</v>
      </c>
      <c r="E114" s="273">
        <v>45.130001</v>
      </c>
      <c r="F114" s="273">
        <v>39.293713</v>
      </c>
      <c r="G114" s="273">
        <v>4.8286946E9</v>
      </c>
      <c r="H114" s="278" t="s">
        <v>202</v>
      </c>
      <c r="I114" s="273">
        <v>3.10625</v>
      </c>
      <c r="J114" s="273">
        <v>3.125</v>
      </c>
      <c r="K114" s="273">
        <v>2.016563</v>
      </c>
      <c r="L114" s="273">
        <v>2.345313</v>
      </c>
      <c r="M114" s="273">
        <v>2.303613</v>
      </c>
      <c r="N114" s="273">
        <v>8.814496E9</v>
      </c>
      <c r="O114" s="273"/>
      <c r="P114" s="249">
        <f t="shared" si="21"/>
        <v>230735.3725</v>
      </c>
      <c r="Q114" s="249"/>
      <c r="R114" s="249"/>
      <c r="S114" s="249"/>
      <c r="T114" s="277"/>
      <c r="U114" s="253"/>
      <c r="V114" s="249"/>
      <c r="W114" s="249"/>
      <c r="X114" s="249">
        <f t="shared" si="16"/>
        <v>230735.3725</v>
      </c>
      <c r="Y114" s="253">
        <f t="shared" si="17"/>
        <v>0.2307353725</v>
      </c>
      <c r="Z114" s="323">
        <f t="shared" si="18"/>
        <v>230735.3725</v>
      </c>
      <c r="AA114" s="253">
        <f t="shared" si="19"/>
        <v>0.2307353725</v>
      </c>
      <c r="AB114" s="309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  <c r="AU114" s="294"/>
      <c r="AV114" s="294"/>
    </row>
    <row r="115" ht="19.5" customHeight="1">
      <c r="A115" s="271" t="s">
        <v>203</v>
      </c>
      <c r="B115" s="272">
        <v>45.5</v>
      </c>
      <c r="C115" s="273">
        <v>45.880001</v>
      </c>
      <c r="D115" s="273">
        <v>42.150002</v>
      </c>
      <c r="E115" s="273">
        <v>42.950001</v>
      </c>
      <c r="F115" s="273">
        <v>37.395638</v>
      </c>
      <c r="G115" s="273">
        <v>3.0205166E9</v>
      </c>
      <c r="H115" s="278" t="s">
        <v>203</v>
      </c>
      <c r="I115" s="273">
        <v>2.406563</v>
      </c>
      <c r="J115" s="273">
        <v>2.449688</v>
      </c>
      <c r="K115" s="273">
        <v>2.066563</v>
      </c>
      <c r="L115" s="273">
        <v>2.148125</v>
      </c>
      <c r="M115" s="273">
        <v>2.109931</v>
      </c>
      <c r="N115" s="273">
        <v>6.5404352E9</v>
      </c>
      <c r="O115" s="273"/>
      <c r="P115" s="249">
        <f t="shared" si="21"/>
        <v>232063.1141</v>
      </c>
      <c r="Q115" s="249"/>
      <c r="R115" s="249"/>
      <c r="S115" s="249"/>
      <c r="T115" s="277"/>
      <c r="U115" s="253"/>
      <c r="V115" s="249"/>
      <c r="W115" s="249"/>
      <c r="X115" s="249">
        <f t="shared" si="16"/>
        <v>232063.1141</v>
      </c>
      <c r="Y115" s="253">
        <f t="shared" si="17"/>
        <v>0.2320631141</v>
      </c>
      <c r="Z115" s="323">
        <f t="shared" si="18"/>
        <v>232063.1141</v>
      </c>
      <c r="AA115" s="253">
        <f t="shared" si="19"/>
        <v>0.2320631141</v>
      </c>
      <c r="AB115" s="309"/>
      <c r="AC115" s="294"/>
      <c r="AD115" s="294"/>
      <c r="AE115" s="294"/>
      <c r="AF115" s="294"/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  <c r="AU115" s="294"/>
      <c r="AV115" s="294"/>
    </row>
    <row r="116" ht="19.5" customHeight="1">
      <c r="A116" s="271" t="s">
        <v>204</v>
      </c>
      <c r="B116" s="272">
        <v>42.919998</v>
      </c>
      <c r="C116" s="273">
        <v>45.07</v>
      </c>
      <c r="D116" s="273">
        <v>41.049999</v>
      </c>
      <c r="E116" s="273">
        <v>43.720001</v>
      </c>
      <c r="F116" s="273">
        <v>38.066055</v>
      </c>
      <c r="G116" s="273">
        <v>3.4042797E9</v>
      </c>
      <c r="H116" s="278" t="s">
        <v>204</v>
      </c>
      <c r="I116" s="273">
        <v>2.130313</v>
      </c>
      <c r="J116" s="273">
        <v>2.326563</v>
      </c>
      <c r="K116" s="273">
        <v>1.937813</v>
      </c>
      <c r="L116" s="273">
        <v>2.185938</v>
      </c>
      <c r="M116" s="273">
        <v>2.147072</v>
      </c>
      <c r="N116" s="273">
        <v>8.8120896E9</v>
      </c>
      <c r="O116" s="273"/>
      <c r="P116" s="249">
        <f t="shared" si="21"/>
        <v>224340.2171</v>
      </c>
      <c r="Q116" s="249"/>
      <c r="R116" s="249"/>
      <c r="S116" s="249"/>
      <c r="T116" s="277"/>
      <c r="U116" s="253"/>
      <c r="V116" s="249"/>
      <c r="W116" s="249"/>
      <c r="X116" s="249">
        <f t="shared" si="16"/>
        <v>224340.2171</v>
      </c>
      <c r="Y116" s="253">
        <f t="shared" si="17"/>
        <v>0.2243402171</v>
      </c>
      <c r="Z116" s="323">
        <f t="shared" si="18"/>
        <v>224340.2171</v>
      </c>
      <c r="AA116" s="253">
        <f t="shared" si="19"/>
        <v>0.2243402171</v>
      </c>
      <c r="AB116" s="309"/>
      <c r="AC116" s="294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  <c r="AU116" s="294"/>
      <c r="AV116" s="294"/>
    </row>
    <row r="117" ht="19.5" customHeight="1">
      <c r="A117" s="271" t="s">
        <v>205</v>
      </c>
      <c r="B117" s="272">
        <v>44.419998</v>
      </c>
      <c r="C117" s="273">
        <v>48.060001</v>
      </c>
      <c r="D117" s="273">
        <v>43.68</v>
      </c>
      <c r="E117" s="273">
        <v>47.209999</v>
      </c>
      <c r="F117" s="273">
        <v>41.136848</v>
      </c>
      <c r="G117" s="273">
        <v>2.6168109E9</v>
      </c>
      <c r="H117" s="278" t="s">
        <v>205</v>
      </c>
      <c r="I117" s="273">
        <v>2.264063</v>
      </c>
      <c r="J117" s="273">
        <v>2.623125</v>
      </c>
      <c r="K117" s="273">
        <v>2.175938</v>
      </c>
      <c r="L117" s="273">
        <v>2.526563</v>
      </c>
      <c r="M117" s="273">
        <v>2.48164</v>
      </c>
      <c r="N117" s="273">
        <v>8.311296E9</v>
      </c>
      <c r="O117" s="273"/>
      <c r="P117" s="249">
        <f t="shared" si="21"/>
        <v>237046.6323</v>
      </c>
      <c r="Q117" s="249"/>
      <c r="R117" s="249"/>
      <c r="S117" s="249"/>
      <c r="T117" s="277"/>
      <c r="U117" s="253"/>
      <c r="V117" s="249"/>
      <c r="W117" s="249"/>
      <c r="X117" s="249">
        <f t="shared" si="16"/>
        <v>237046.6323</v>
      </c>
      <c r="Y117" s="253">
        <f t="shared" si="17"/>
        <v>0.2370466323</v>
      </c>
      <c r="Z117" s="323">
        <f t="shared" si="18"/>
        <v>237046.6323</v>
      </c>
      <c r="AA117" s="253">
        <f t="shared" si="19"/>
        <v>0.2370466323</v>
      </c>
      <c r="AB117" s="309"/>
      <c r="AC117" s="294"/>
      <c r="AD117" s="294"/>
      <c r="AE117" s="294"/>
      <c r="AF117" s="294"/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  <c r="AU117" s="294"/>
      <c r="AV117" s="294"/>
    </row>
    <row r="118" ht="19.5" customHeight="1">
      <c r="A118" s="271" t="s">
        <v>206</v>
      </c>
      <c r="B118" s="272">
        <v>47.23</v>
      </c>
      <c r="C118" s="273">
        <v>50.470001</v>
      </c>
      <c r="D118" s="273">
        <v>47.220001</v>
      </c>
      <c r="E118" s="273">
        <v>50.009998</v>
      </c>
      <c r="F118" s="273">
        <v>43.576656</v>
      </c>
      <c r="G118" s="273">
        <v>2.6827977E9</v>
      </c>
      <c r="H118" s="278" t="s">
        <v>206</v>
      </c>
      <c r="I118" s="273">
        <v>2.529375</v>
      </c>
      <c r="J118" s="273">
        <v>2.880938</v>
      </c>
      <c r="K118" s="273">
        <v>2.529375</v>
      </c>
      <c r="L118" s="273">
        <v>2.828125</v>
      </c>
      <c r="M118" s="273">
        <v>2.777841</v>
      </c>
      <c r="N118" s="273">
        <v>9.3869152E9</v>
      </c>
      <c r="O118" s="273"/>
      <c r="P118" s="249">
        <f t="shared" si="21"/>
        <v>254591.1679</v>
      </c>
      <c r="Q118" s="249"/>
      <c r="R118" s="249"/>
      <c r="S118" s="249"/>
      <c r="T118" s="277"/>
      <c r="U118" s="253"/>
      <c r="V118" s="249"/>
      <c r="W118" s="249"/>
      <c r="X118" s="249">
        <f t="shared" si="16"/>
        <v>254591.1679</v>
      </c>
      <c r="Y118" s="253">
        <f t="shared" si="17"/>
        <v>0.2545911679</v>
      </c>
      <c r="Z118" s="323">
        <f t="shared" si="18"/>
        <v>254591.1679</v>
      </c>
      <c r="AA118" s="253">
        <f t="shared" si="19"/>
        <v>0.2545911679</v>
      </c>
      <c r="AB118" s="309"/>
      <c r="AC118" s="294"/>
      <c r="AD118" s="294"/>
      <c r="AE118" s="294"/>
      <c r="AF118" s="294"/>
      <c r="AG118" s="294"/>
      <c r="AH118" s="294"/>
      <c r="AI118" s="294"/>
      <c r="AJ118" s="294"/>
      <c r="AK118" s="294"/>
      <c r="AL118" s="294"/>
      <c r="AM118" s="294"/>
      <c r="AN118" s="294"/>
      <c r="AO118" s="294"/>
      <c r="AP118" s="294"/>
      <c r="AQ118" s="294"/>
      <c r="AR118" s="294"/>
      <c r="AS118" s="294"/>
      <c r="AT118" s="294"/>
      <c r="AU118" s="294"/>
      <c r="AV118" s="294"/>
    </row>
    <row r="119" ht="19.5" customHeight="1">
      <c r="A119" s="271" t="s">
        <v>207</v>
      </c>
      <c r="B119" s="272">
        <v>49.919998</v>
      </c>
      <c r="C119" s="273">
        <v>50.610001</v>
      </c>
      <c r="D119" s="273">
        <v>44.970001</v>
      </c>
      <c r="E119" s="273">
        <v>45.169998</v>
      </c>
      <c r="F119" s="273">
        <v>39.35928</v>
      </c>
      <c r="G119" s="273">
        <v>3.5429091E9</v>
      </c>
      <c r="H119" s="278" t="s">
        <v>207</v>
      </c>
      <c r="I119" s="273">
        <v>2.811563</v>
      </c>
      <c r="J119" s="273">
        <v>2.892188</v>
      </c>
      <c r="K119" s="273">
        <v>2.265625</v>
      </c>
      <c r="L119" s="273">
        <v>2.292188</v>
      </c>
      <c r="M119" s="273">
        <v>2.251433</v>
      </c>
      <c r="N119" s="273">
        <v>1.03091968E10</v>
      </c>
      <c r="O119" s="273"/>
      <c r="P119" s="249">
        <f t="shared" si="21"/>
        <v>240793.4103</v>
      </c>
      <c r="Q119" s="249"/>
      <c r="R119" s="249"/>
      <c r="S119" s="249"/>
      <c r="T119" s="277"/>
      <c r="U119" s="253"/>
      <c r="V119" s="249"/>
      <c r="W119" s="249"/>
      <c r="X119" s="249">
        <f t="shared" si="16"/>
        <v>240793.4103</v>
      </c>
      <c r="Y119" s="253">
        <f t="shared" si="17"/>
        <v>0.2407934103</v>
      </c>
      <c r="Z119" s="323">
        <f t="shared" si="18"/>
        <v>240793.4103</v>
      </c>
      <c r="AA119" s="253">
        <f t="shared" si="19"/>
        <v>0.2407934103</v>
      </c>
      <c r="AB119" s="309"/>
      <c r="AC119" s="294"/>
      <c r="AD119" s="294"/>
      <c r="AE119" s="294"/>
      <c r="AF119" s="294"/>
      <c r="AG119" s="294"/>
      <c r="AH119" s="294"/>
      <c r="AI119" s="294"/>
      <c r="AJ119" s="294"/>
      <c r="AK119" s="294"/>
      <c r="AL119" s="294"/>
      <c r="AM119" s="294"/>
      <c r="AN119" s="294"/>
      <c r="AO119" s="294"/>
      <c r="AP119" s="294"/>
      <c r="AQ119" s="294"/>
      <c r="AR119" s="294"/>
      <c r="AS119" s="294"/>
      <c r="AT119" s="294"/>
      <c r="AU119" s="294"/>
      <c r="AV119" s="294"/>
    </row>
    <row r="120" ht="19.5" customHeight="1">
      <c r="A120" s="271" t="s">
        <v>208</v>
      </c>
      <c r="B120" s="272">
        <v>44.810001</v>
      </c>
      <c r="C120" s="273">
        <v>46.150002</v>
      </c>
      <c r="D120" s="273">
        <v>43.299999</v>
      </c>
      <c r="E120" s="273">
        <v>45.459999</v>
      </c>
      <c r="F120" s="273">
        <v>39.639614</v>
      </c>
      <c r="G120" s="273">
        <v>3.9532643E9</v>
      </c>
      <c r="H120" s="278" t="s">
        <v>208</v>
      </c>
      <c r="I120" s="273">
        <v>2.250938</v>
      </c>
      <c r="J120" s="273">
        <v>2.38375</v>
      </c>
      <c r="K120" s="273">
        <v>2.091875</v>
      </c>
      <c r="L120" s="273">
        <v>2.302188</v>
      </c>
      <c r="M120" s="273">
        <v>2.262195</v>
      </c>
      <c r="N120" s="273">
        <v>1.24590432E10</v>
      </c>
      <c r="O120" s="273"/>
      <c r="P120" s="249">
        <f t="shared" si="21"/>
        <v>230184.6607</v>
      </c>
      <c r="Q120" s="249"/>
      <c r="R120" s="249"/>
      <c r="S120" s="249"/>
      <c r="T120" s="277"/>
      <c r="U120" s="253"/>
      <c r="V120" s="249"/>
      <c r="W120" s="249"/>
      <c r="X120" s="249">
        <f t="shared" si="16"/>
        <v>230184.6607</v>
      </c>
      <c r="Y120" s="253">
        <f t="shared" si="17"/>
        <v>0.2301846607</v>
      </c>
      <c r="Z120" s="323">
        <f t="shared" si="18"/>
        <v>230184.6607</v>
      </c>
      <c r="AA120" s="253">
        <f t="shared" si="19"/>
        <v>0.2301846607</v>
      </c>
      <c r="AB120" s="309"/>
      <c r="AC120" s="294"/>
      <c r="AD120" s="294"/>
      <c r="AE120" s="294"/>
      <c r="AF120" s="294"/>
      <c r="AG120" s="294"/>
      <c r="AH120" s="294"/>
      <c r="AI120" s="294"/>
      <c r="AJ120" s="294"/>
      <c r="AK120" s="294"/>
      <c r="AL120" s="294"/>
      <c r="AM120" s="294"/>
      <c r="AN120" s="294"/>
      <c r="AO120" s="294"/>
      <c r="AP120" s="294"/>
      <c r="AQ120" s="294"/>
      <c r="AR120" s="294"/>
      <c r="AS120" s="294"/>
      <c r="AT120" s="294"/>
      <c r="AU120" s="294"/>
      <c r="AV120" s="294"/>
    </row>
    <row r="121" ht="19.5" customHeight="1">
      <c r="A121" s="271" t="s">
        <v>209</v>
      </c>
      <c r="B121" s="272">
        <v>45.509998</v>
      </c>
      <c r="C121" s="273">
        <v>48.57</v>
      </c>
      <c r="D121" s="273">
        <v>44.299999</v>
      </c>
      <c r="E121" s="273">
        <v>46.119999</v>
      </c>
      <c r="F121" s="273">
        <v>40.215099</v>
      </c>
      <c r="G121" s="273">
        <v>2.8938663E9</v>
      </c>
      <c r="H121" s="278" t="s">
        <v>209</v>
      </c>
      <c r="I121" s="273">
        <v>2.303125</v>
      </c>
      <c r="J121" s="273">
        <v>2.610938</v>
      </c>
      <c r="K121" s="273">
        <v>2.180313</v>
      </c>
      <c r="L121" s="273">
        <v>2.34625</v>
      </c>
      <c r="M121" s="273">
        <v>2.305491</v>
      </c>
      <c r="N121" s="273">
        <v>8.982672E9</v>
      </c>
      <c r="O121" s="273"/>
      <c r="P121" s="249">
        <f t="shared" si="21"/>
        <v>233834.0371</v>
      </c>
      <c r="Q121" s="249"/>
      <c r="R121" s="249"/>
      <c r="S121" s="249"/>
      <c r="T121" s="277"/>
      <c r="U121" s="253"/>
      <c r="V121" s="249"/>
      <c r="W121" s="249"/>
      <c r="X121" s="249">
        <f t="shared" si="16"/>
        <v>233834.0371</v>
      </c>
      <c r="Y121" s="253">
        <f t="shared" si="17"/>
        <v>0.2338340371</v>
      </c>
      <c r="Z121" s="323">
        <f t="shared" si="18"/>
        <v>233834.0371</v>
      </c>
      <c r="AA121" s="253">
        <f t="shared" si="19"/>
        <v>0.2338340371</v>
      </c>
      <c r="AB121" s="309"/>
      <c r="AC121" s="294"/>
      <c r="AD121" s="294"/>
      <c r="AE121" s="294"/>
      <c r="AF121" s="294"/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  <c r="AU121" s="294"/>
      <c r="AV121" s="294"/>
    </row>
    <row r="122" ht="19.5" customHeight="1">
      <c r="A122" s="271" t="s">
        <v>210</v>
      </c>
      <c r="B122" s="272">
        <v>46.869999</v>
      </c>
      <c r="C122" s="273">
        <v>47.080002</v>
      </c>
      <c r="D122" s="273">
        <v>37.18</v>
      </c>
      <c r="E122" s="273">
        <v>38.91</v>
      </c>
      <c r="F122" s="273">
        <v>33.928226</v>
      </c>
      <c r="G122" s="273">
        <v>5.1886704E9</v>
      </c>
      <c r="H122" s="278" t="s">
        <v>210</v>
      </c>
      <c r="I122" s="273">
        <v>2.424063</v>
      </c>
      <c r="J122" s="273">
        <v>2.444063</v>
      </c>
      <c r="K122" s="273">
        <v>1.4625</v>
      </c>
      <c r="L122" s="273">
        <v>1.636875</v>
      </c>
      <c r="M122" s="273">
        <v>1.60844</v>
      </c>
      <c r="N122" s="273">
        <v>1.62776288E10</v>
      </c>
      <c r="O122" s="273"/>
      <c r="P122" s="249">
        <f t="shared" si="21"/>
        <v>194585.0195</v>
      </c>
      <c r="Q122" s="249"/>
      <c r="R122" s="249"/>
      <c r="S122" s="249"/>
      <c r="T122" s="277"/>
      <c r="U122" s="253"/>
      <c r="V122" s="249"/>
      <c r="W122" s="249"/>
      <c r="X122" s="249">
        <f t="shared" si="16"/>
        <v>194585.0195</v>
      </c>
      <c r="Y122" s="253">
        <f t="shared" si="17"/>
        <v>0.1945850195</v>
      </c>
      <c r="Z122" s="323">
        <f t="shared" si="18"/>
        <v>194585.0195</v>
      </c>
      <c r="AA122" s="253">
        <f t="shared" si="19"/>
        <v>0.1945850195</v>
      </c>
      <c r="AB122" s="309"/>
      <c r="AC122" s="294"/>
      <c r="AD122" s="294"/>
      <c r="AE122" s="294"/>
      <c r="AF122" s="294"/>
      <c r="AG122" s="294"/>
      <c r="AH122" s="294"/>
      <c r="AI122" s="294"/>
      <c r="AJ122" s="294"/>
      <c r="AK122" s="294"/>
      <c r="AL122" s="294"/>
      <c r="AM122" s="294"/>
      <c r="AN122" s="294"/>
      <c r="AO122" s="294"/>
      <c r="AP122" s="294"/>
      <c r="AQ122" s="294"/>
      <c r="AR122" s="294"/>
      <c r="AS122" s="294"/>
      <c r="AT122" s="294"/>
      <c r="AU122" s="294"/>
      <c r="AV122" s="294"/>
    </row>
    <row r="123" ht="19.5" customHeight="1">
      <c r="A123" s="271" t="s">
        <v>211</v>
      </c>
      <c r="B123" s="272">
        <v>38.84</v>
      </c>
      <c r="C123" s="273">
        <v>38.970001</v>
      </c>
      <c r="D123" s="273">
        <v>28.09</v>
      </c>
      <c r="E123" s="273">
        <v>32.889999</v>
      </c>
      <c r="F123" s="273">
        <v>28.698313</v>
      </c>
      <c r="G123" s="273">
        <v>7.2407798E9</v>
      </c>
      <c r="H123" s="278" t="s">
        <v>211</v>
      </c>
      <c r="I123" s="273">
        <v>1.6125</v>
      </c>
      <c r="J123" s="273">
        <v>1.627188</v>
      </c>
      <c r="K123" s="273">
        <v>0.798125</v>
      </c>
      <c r="L123" s="273">
        <v>1.086875</v>
      </c>
      <c r="M123" s="273">
        <v>1.067994</v>
      </c>
      <c r="N123" s="273">
        <v>3.89495552E10</v>
      </c>
      <c r="O123" s="273"/>
      <c r="P123" s="249">
        <f t="shared" si="21"/>
        <v>145344.9847</v>
      </c>
      <c r="Q123" s="249"/>
      <c r="R123" s="249"/>
      <c r="S123" s="249"/>
      <c r="T123" s="277"/>
      <c r="U123" s="253"/>
      <c r="V123" s="249"/>
      <c r="W123" s="249"/>
      <c r="X123" s="249">
        <f t="shared" si="16"/>
        <v>145344.9847</v>
      </c>
      <c r="Y123" s="253">
        <f t="shared" si="17"/>
        <v>0.1453449847</v>
      </c>
      <c r="Z123" s="323">
        <f t="shared" si="18"/>
        <v>145344.9847</v>
      </c>
      <c r="AA123" s="253">
        <f t="shared" si="19"/>
        <v>0.1453449847</v>
      </c>
      <c r="AB123" s="309"/>
      <c r="AC123" s="294"/>
      <c r="AD123" s="294"/>
      <c r="AE123" s="294"/>
      <c r="AF123" s="294"/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  <c r="AU123" s="294"/>
      <c r="AV123" s="294"/>
    </row>
    <row r="124" ht="21.0" customHeight="1">
      <c r="A124" s="271" t="s">
        <v>212</v>
      </c>
      <c r="B124" s="272">
        <v>32.810001</v>
      </c>
      <c r="C124" s="273">
        <v>34.009998</v>
      </c>
      <c r="D124" s="273">
        <v>25.049999</v>
      </c>
      <c r="E124" s="273">
        <v>29.120001</v>
      </c>
      <c r="F124" s="273">
        <v>25.408783</v>
      </c>
      <c r="G124" s="273">
        <v>3.9192859E9</v>
      </c>
      <c r="H124" s="278" t="s">
        <v>212</v>
      </c>
      <c r="I124" s="273">
        <v>1.085625</v>
      </c>
      <c r="J124" s="273">
        <v>1.165313</v>
      </c>
      <c r="K124" s="273">
        <v>0.61625</v>
      </c>
      <c r="L124" s="273">
        <v>0.82625</v>
      </c>
      <c r="M124" s="273">
        <v>0.811897</v>
      </c>
      <c r="N124" s="273">
        <v>3.02495424E10</v>
      </c>
      <c r="O124" s="273"/>
      <c r="P124" s="249">
        <f t="shared" si="21"/>
        <v>127948.5601</v>
      </c>
      <c r="Q124" s="249"/>
      <c r="R124" s="249"/>
      <c r="S124" s="249"/>
      <c r="T124" s="277"/>
      <c r="U124" s="335"/>
      <c r="V124" s="280"/>
      <c r="W124" s="249"/>
      <c r="X124" s="280">
        <f t="shared" si="16"/>
        <v>127948.5601</v>
      </c>
      <c r="Y124" s="335">
        <f t="shared" si="17"/>
        <v>0.1279485601</v>
      </c>
      <c r="Z124" s="336">
        <f t="shared" si="18"/>
        <v>127948.5601</v>
      </c>
      <c r="AA124" s="335">
        <f t="shared" si="19"/>
        <v>0.1279485601</v>
      </c>
      <c r="AB124" s="309"/>
      <c r="AC124" s="294"/>
      <c r="AD124" s="294"/>
      <c r="AE124" s="294"/>
      <c r="AF124" s="294"/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  <c r="AU124" s="294"/>
      <c r="AV124" s="294"/>
    </row>
    <row r="125" ht="19.5" customHeight="1">
      <c r="A125" s="271" t="s">
        <v>213</v>
      </c>
      <c r="B125" s="326">
        <v>28.5</v>
      </c>
      <c r="C125" s="327">
        <v>30.83</v>
      </c>
      <c r="D125" s="327">
        <v>26.84</v>
      </c>
      <c r="E125" s="327">
        <v>29.74</v>
      </c>
      <c r="F125" s="327">
        <v>25.949766</v>
      </c>
      <c r="G125" s="327">
        <v>2.9442387E9</v>
      </c>
      <c r="H125" s="329" t="s">
        <v>213</v>
      </c>
      <c r="I125" s="327">
        <v>0.791563</v>
      </c>
      <c r="J125" s="327">
        <v>0.911563</v>
      </c>
      <c r="K125" s="327">
        <v>0.697188</v>
      </c>
      <c r="L125" s="327">
        <v>0.840313</v>
      </c>
      <c r="M125" s="327">
        <v>0.825715</v>
      </c>
      <c r="N125" s="327">
        <v>2.20434048E10</v>
      </c>
      <c r="O125" s="327"/>
      <c r="P125" s="249">
        <f t="shared" si="21"/>
        <v>135424.7302</v>
      </c>
      <c r="Q125" s="249"/>
      <c r="R125" s="249"/>
      <c r="S125" s="249"/>
      <c r="T125" s="328">
        <f>(P125-P113)/P113</f>
        <v>-0.5069769246</v>
      </c>
      <c r="U125" s="253"/>
      <c r="V125" s="249"/>
      <c r="W125" s="249"/>
      <c r="X125" s="249">
        <f t="shared" si="16"/>
        <v>135424.7302</v>
      </c>
      <c r="Y125" s="253">
        <f t="shared" si="17"/>
        <v>0.1354247302</v>
      </c>
      <c r="Z125" s="323">
        <f t="shared" si="18"/>
        <v>135424.7302</v>
      </c>
      <c r="AA125" s="253">
        <f t="shared" si="19"/>
        <v>0.1354247302</v>
      </c>
      <c r="AB125" s="309"/>
      <c r="AC125" s="294"/>
      <c r="AD125" s="294"/>
      <c r="AE125" s="294"/>
      <c r="AF125" s="294"/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  <c r="AU125" s="294"/>
      <c r="AV125" s="294"/>
    </row>
    <row r="126" ht="19.5" customHeight="1">
      <c r="A126" s="271" t="s">
        <v>214</v>
      </c>
      <c r="B126" s="272">
        <v>29.75</v>
      </c>
      <c r="C126" s="273">
        <v>31.629999</v>
      </c>
      <c r="D126" s="273">
        <v>27.959999</v>
      </c>
      <c r="E126" s="273">
        <v>29.059999</v>
      </c>
      <c r="F126" s="273">
        <v>25.393248</v>
      </c>
      <c r="G126" s="273">
        <v>2.8295426E9</v>
      </c>
      <c r="H126" s="278" t="s">
        <v>214</v>
      </c>
      <c r="I126" s="273">
        <v>0.84625</v>
      </c>
      <c r="J126" s="273">
        <v>0.951563</v>
      </c>
      <c r="K126" s="273">
        <v>0.73875</v>
      </c>
      <c r="L126" s="273">
        <v>0.791563</v>
      </c>
      <c r="M126" s="273">
        <v>0.777812</v>
      </c>
      <c r="N126" s="273">
        <v>1.90438528E10</v>
      </c>
      <c r="O126" s="273"/>
      <c r="P126" s="249">
        <f t="shared" si="21"/>
        <v>139409.165</v>
      </c>
      <c r="Q126" s="249"/>
      <c r="R126" s="249"/>
      <c r="S126" s="249"/>
      <c r="T126" s="277"/>
      <c r="U126" s="253"/>
      <c r="V126" s="249"/>
      <c r="W126" s="249"/>
      <c r="X126" s="249">
        <f t="shared" si="16"/>
        <v>139409.165</v>
      </c>
      <c r="Y126" s="253">
        <f t="shared" si="17"/>
        <v>0.139409165</v>
      </c>
      <c r="Z126" s="323">
        <f t="shared" si="18"/>
        <v>139409.165</v>
      </c>
      <c r="AA126" s="253">
        <f t="shared" si="19"/>
        <v>0.139409165</v>
      </c>
      <c r="AB126" s="309"/>
      <c r="AC126" s="294"/>
      <c r="AD126" s="294"/>
      <c r="AE126" s="294"/>
      <c r="AF126" s="294"/>
      <c r="AG126" s="294"/>
      <c r="AH126" s="294"/>
      <c r="AI126" s="294"/>
      <c r="AJ126" s="294"/>
      <c r="AK126" s="294"/>
      <c r="AL126" s="294"/>
      <c r="AM126" s="294"/>
      <c r="AN126" s="294"/>
      <c r="AO126" s="294"/>
      <c r="AP126" s="294"/>
      <c r="AQ126" s="294"/>
      <c r="AR126" s="294"/>
      <c r="AS126" s="294"/>
      <c r="AT126" s="294"/>
      <c r="AU126" s="294"/>
      <c r="AV126" s="294"/>
    </row>
    <row r="127" ht="19.5" customHeight="1">
      <c r="A127" s="271" t="s">
        <v>215</v>
      </c>
      <c r="B127" s="272">
        <v>28.780001</v>
      </c>
      <c r="C127" s="273">
        <v>31.68</v>
      </c>
      <c r="D127" s="273">
        <v>27.389999</v>
      </c>
      <c r="E127" s="273">
        <v>27.530001</v>
      </c>
      <c r="F127" s="273">
        <v>24.056301</v>
      </c>
      <c r="G127" s="273">
        <v>3.3240742E9</v>
      </c>
      <c r="H127" s="278" t="s">
        <v>215</v>
      </c>
      <c r="I127" s="273">
        <v>0.776875</v>
      </c>
      <c r="J127" s="273">
        <v>0.940938</v>
      </c>
      <c r="K127" s="273">
        <v>0.6975</v>
      </c>
      <c r="L127" s="273">
        <v>0.70375</v>
      </c>
      <c r="M127" s="273">
        <v>0.691525</v>
      </c>
      <c r="N127" s="273">
        <v>2.3277392E10</v>
      </c>
      <c r="O127" s="273"/>
      <c r="P127" s="249">
        <f t="shared" si="21"/>
        <v>134900.4659</v>
      </c>
      <c r="Q127" s="249"/>
      <c r="R127" s="249"/>
      <c r="S127" s="249"/>
      <c r="T127" s="277"/>
      <c r="U127" s="253"/>
      <c r="V127" s="249"/>
      <c r="W127" s="249"/>
      <c r="X127" s="249">
        <f t="shared" si="16"/>
        <v>134900.4659</v>
      </c>
      <c r="Y127" s="253">
        <f t="shared" si="17"/>
        <v>0.1349004659</v>
      </c>
      <c r="Z127" s="323">
        <f t="shared" si="18"/>
        <v>134900.4659</v>
      </c>
      <c r="AA127" s="253">
        <f t="shared" si="19"/>
        <v>0.1349004659</v>
      </c>
      <c r="AB127" s="309"/>
      <c r="AC127" s="294"/>
      <c r="AD127" s="294"/>
      <c r="AE127" s="294"/>
      <c r="AF127" s="294"/>
      <c r="AG127" s="294"/>
      <c r="AH127" s="294"/>
      <c r="AI127" s="294"/>
      <c r="AJ127" s="294"/>
      <c r="AK127" s="294"/>
      <c r="AL127" s="294"/>
      <c r="AM127" s="294"/>
      <c r="AN127" s="294"/>
      <c r="AO127" s="294"/>
      <c r="AP127" s="294"/>
      <c r="AQ127" s="294"/>
      <c r="AR127" s="294"/>
      <c r="AS127" s="294"/>
      <c r="AT127" s="294"/>
      <c r="AU127" s="294"/>
      <c r="AV127" s="294"/>
    </row>
    <row r="128" ht="22.5" customHeight="1">
      <c r="A128" s="330" t="s">
        <v>216</v>
      </c>
      <c r="B128" s="331">
        <v>27.120001</v>
      </c>
      <c r="C128" s="332">
        <v>31.459999</v>
      </c>
      <c r="D128" s="332">
        <v>25.629999</v>
      </c>
      <c r="E128" s="332">
        <v>30.32</v>
      </c>
      <c r="F128" s="332">
        <v>26.494261</v>
      </c>
      <c r="G128" s="332">
        <v>3.8051238E9</v>
      </c>
      <c r="H128" s="333" t="s">
        <v>216</v>
      </c>
      <c r="I128" s="332">
        <v>0.683438</v>
      </c>
      <c r="J128" s="332">
        <v>0.90625</v>
      </c>
      <c r="K128" s="332">
        <v>0.608125</v>
      </c>
      <c r="L128" s="332">
        <v>0.844063</v>
      </c>
      <c r="M128" s="332">
        <v>0.8294</v>
      </c>
      <c r="N128" s="332">
        <v>2.59328192E10</v>
      </c>
      <c r="O128" s="332"/>
      <c r="P128" s="249">
        <f t="shared" si="21"/>
        <v>124565.4959</v>
      </c>
      <c r="Q128" s="249"/>
      <c r="R128" s="249"/>
      <c r="S128" s="249"/>
      <c r="T128" s="334"/>
      <c r="U128" s="340"/>
      <c r="V128" s="339"/>
      <c r="W128" s="339"/>
      <c r="X128" s="339">
        <f t="shared" si="16"/>
        <v>124565.4959</v>
      </c>
      <c r="Y128" s="340">
        <f t="shared" si="17"/>
        <v>0.1245654959</v>
      </c>
      <c r="Z128" s="341">
        <f t="shared" si="18"/>
        <v>124565.4959</v>
      </c>
      <c r="AA128" s="340">
        <f t="shared" si="19"/>
        <v>0.1245654959</v>
      </c>
      <c r="AB128" s="337"/>
      <c r="AC128" s="338"/>
      <c r="AD128" s="338"/>
      <c r="AE128" s="338"/>
      <c r="AF128" s="338"/>
      <c r="AG128" s="338"/>
      <c r="AH128" s="338"/>
      <c r="AI128" s="338"/>
      <c r="AJ128" s="338"/>
      <c r="AK128" s="338"/>
      <c r="AL128" s="338"/>
      <c r="AM128" s="338"/>
      <c r="AN128" s="338"/>
      <c r="AO128" s="338"/>
      <c r="AP128" s="338"/>
      <c r="AQ128" s="338"/>
      <c r="AR128" s="338"/>
      <c r="AS128" s="338"/>
      <c r="AT128" s="338"/>
      <c r="AU128" s="338"/>
      <c r="AV128" s="338"/>
    </row>
    <row r="129" ht="19.5" customHeight="1">
      <c r="A129" s="271" t="s">
        <v>217</v>
      </c>
      <c r="B129" s="272">
        <v>29.940001</v>
      </c>
      <c r="C129" s="273">
        <v>34.900002</v>
      </c>
      <c r="D129" s="273">
        <v>29.790001</v>
      </c>
      <c r="E129" s="273">
        <v>34.279999</v>
      </c>
      <c r="F129" s="273">
        <v>30.00412</v>
      </c>
      <c r="G129" s="273">
        <v>2.9916321E9</v>
      </c>
      <c r="H129" s="278" t="s">
        <v>217</v>
      </c>
      <c r="I129" s="273">
        <v>0.820313</v>
      </c>
      <c r="J129" s="273">
        <v>1.105313</v>
      </c>
      <c r="K129" s="273">
        <v>0.8125</v>
      </c>
      <c r="L129" s="273">
        <v>1.06625</v>
      </c>
      <c r="M129" s="273">
        <v>1.047727</v>
      </c>
      <c r="N129" s="273">
        <v>1.79410016E10</v>
      </c>
      <c r="O129" s="273"/>
      <c r="P129" s="249">
        <f t="shared" si="21"/>
        <v>143117.0396</v>
      </c>
      <c r="Q129" s="249"/>
      <c r="R129" s="249"/>
      <c r="S129" s="249"/>
      <c r="T129" s="277"/>
      <c r="U129" s="253"/>
      <c r="V129" s="249"/>
      <c r="W129" s="249"/>
      <c r="X129" s="249">
        <f t="shared" si="16"/>
        <v>143117.0396</v>
      </c>
      <c r="Y129" s="253">
        <f t="shared" si="17"/>
        <v>0.1431170396</v>
      </c>
      <c r="Z129" s="323">
        <f t="shared" si="18"/>
        <v>143117.0396</v>
      </c>
      <c r="AA129" s="253">
        <f t="shared" si="19"/>
        <v>0.1431170396</v>
      </c>
      <c r="AB129" s="309"/>
      <c r="AC129" s="294"/>
      <c r="AD129" s="294"/>
      <c r="AE129" s="294"/>
      <c r="AF129" s="294"/>
      <c r="AG129" s="294"/>
      <c r="AH129" s="294"/>
      <c r="AI129" s="294"/>
      <c r="AJ129" s="294"/>
      <c r="AK129" s="294"/>
      <c r="AL129" s="294"/>
      <c r="AM129" s="294"/>
      <c r="AN129" s="294"/>
      <c r="AO129" s="294"/>
      <c r="AP129" s="294"/>
      <c r="AQ129" s="294"/>
      <c r="AR129" s="294"/>
      <c r="AS129" s="294"/>
      <c r="AT129" s="294"/>
      <c r="AU129" s="294"/>
      <c r="AV129" s="294"/>
    </row>
    <row r="130" ht="19.5" customHeight="1">
      <c r="A130" s="271" t="s">
        <v>218</v>
      </c>
      <c r="B130" s="272">
        <v>34.27</v>
      </c>
      <c r="C130" s="273">
        <v>35.5</v>
      </c>
      <c r="D130" s="273">
        <v>32.959999</v>
      </c>
      <c r="E130" s="273">
        <v>35.380001</v>
      </c>
      <c r="F130" s="273">
        <v>30.966921</v>
      </c>
      <c r="G130" s="273">
        <v>2.7340762E9</v>
      </c>
      <c r="H130" s="278" t="s">
        <v>218</v>
      </c>
      <c r="I130" s="273">
        <v>1.0675</v>
      </c>
      <c r="J130" s="273">
        <v>1.132813</v>
      </c>
      <c r="K130" s="273">
        <v>0.985</v>
      </c>
      <c r="L130" s="273">
        <v>1.128125</v>
      </c>
      <c r="M130" s="273">
        <v>1.108527</v>
      </c>
      <c r="N130" s="273">
        <v>1.26884736E10</v>
      </c>
      <c r="O130" s="273"/>
      <c r="P130" s="249">
        <f t="shared" si="21"/>
        <v>156679.6684</v>
      </c>
      <c r="Q130" s="249"/>
      <c r="R130" s="249"/>
      <c r="S130" s="249"/>
      <c r="T130" s="277"/>
      <c r="U130" s="253"/>
      <c r="V130" s="249"/>
      <c r="W130" s="249"/>
      <c r="X130" s="249">
        <f t="shared" si="16"/>
        <v>156679.6684</v>
      </c>
      <c r="Y130" s="253">
        <f t="shared" si="17"/>
        <v>0.1566796684</v>
      </c>
      <c r="Z130" s="323">
        <f t="shared" si="18"/>
        <v>156679.6684</v>
      </c>
      <c r="AA130" s="253">
        <f t="shared" si="19"/>
        <v>0.1566796684</v>
      </c>
      <c r="AB130" s="309"/>
      <c r="AC130" s="294"/>
      <c r="AD130" s="294"/>
      <c r="AE130" s="294"/>
      <c r="AF130" s="294"/>
      <c r="AG130" s="294"/>
      <c r="AH130" s="294"/>
      <c r="AI130" s="294"/>
      <c r="AJ130" s="294"/>
      <c r="AK130" s="294"/>
      <c r="AL130" s="294"/>
      <c r="AM130" s="294"/>
      <c r="AN130" s="294"/>
      <c r="AO130" s="294"/>
      <c r="AP130" s="294"/>
      <c r="AQ130" s="294"/>
      <c r="AR130" s="294"/>
      <c r="AS130" s="294"/>
      <c r="AT130" s="294"/>
      <c r="AU130" s="294"/>
      <c r="AV130" s="294"/>
    </row>
    <row r="131" ht="19.5" customHeight="1">
      <c r="A131" s="271" t="s">
        <v>219</v>
      </c>
      <c r="B131" s="272">
        <v>35.759998</v>
      </c>
      <c r="C131" s="273">
        <v>37.23</v>
      </c>
      <c r="D131" s="273">
        <v>34.77</v>
      </c>
      <c r="E131" s="273">
        <v>36.380001</v>
      </c>
      <c r="F131" s="273">
        <v>31.842188</v>
      </c>
      <c r="G131" s="273">
        <v>2.511948E9</v>
      </c>
      <c r="H131" s="278" t="s">
        <v>219</v>
      </c>
      <c r="I131" s="273">
        <v>1.1525</v>
      </c>
      <c r="J131" s="273">
        <v>1.249375</v>
      </c>
      <c r="K131" s="273">
        <v>1.09</v>
      </c>
      <c r="L131" s="273">
        <v>1.190625</v>
      </c>
      <c r="M131" s="273">
        <v>1.169942</v>
      </c>
      <c r="N131" s="273">
        <v>1.22738016E10</v>
      </c>
      <c r="O131" s="273"/>
      <c r="P131" s="249">
        <f t="shared" si="21"/>
        <v>163617.0784</v>
      </c>
      <c r="Q131" s="249"/>
      <c r="R131" s="249"/>
      <c r="S131" s="249"/>
      <c r="T131" s="277"/>
      <c r="U131" s="253"/>
      <c r="V131" s="249"/>
      <c r="W131" s="249"/>
      <c r="X131" s="249">
        <f t="shared" si="16"/>
        <v>163617.0784</v>
      </c>
      <c r="Y131" s="253">
        <f t="shared" si="17"/>
        <v>0.1636170784</v>
      </c>
      <c r="Z131" s="323">
        <f t="shared" si="18"/>
        <v>163617.0784</v>
      </c>
      <c r="AA131" s="253">
        <f t="shared" si="19"/>
        <v>0.1636170784</v>
      </c>
      <c r="AB131" s="309"/>
      <c r="AC131" s="294"/>
      <c r="AD131" s="294"/>
      <c r="AE131" s="294"/>
      <c r="AF131" s="294"/>
      <c r="AG131" s="294"/>
      <c r="AH131" s="294"/>
      <c r="AI131" s="294"/>
      <c r="AJ131" s="294"/>
      <c r="AK131" s="294"/>
      <c r="AL131" s="294"/>
      <c r="AM131" s="294"/>
      <c r="AN131" s="294"/>
      <c r="AO131" s="294"/>
      <c r="AP131" s="294"/>
      <c r="AQ131" s="294"/>
      <c r="AR131" s="294"/>
      <c r="AS131" s="294"/>
      <c r="AT131" s="294"/>
      <c r="AU131" s="294"/>
      <c r="AV131" s="294"/>
    </row>
    <row r="132" ht="19.5" customHeight="1">
      <c r="A132" s="271" t="s">
        <v>220</v>
      </c>
      <c r="B132" s="272">
        <v>36.560001</v>
      </c>
      <c r="C132" s="273">
        <v>40.18</v>
      </c>
      <c r="D132" s="273">
        <v>34.299999</v>
      </c>
      <c r="E132" s="273">
        <v>39.450001</v>
      </c>
      <c r="F132" s="273">
        <v>34.571716</v>
      </c>
      <c r="G132" s="273">
        <v>2.5756078E9</v>
      </c>
      <c r="H132" s="278" t="s">
        <v>220</v>
      </c>
      <c r="I132" s="273">
        <v>1.201875</v>
      </c>
      <c r="J132" s="273">
        <v>1.446875</v>
      </c>
      <c r="K132" s="273">
        <v>1.05875</v>
      </c>
      <c r="L132" s="273">
        <v>1.393125</v>
      </c>
      <c r="M132" s="273">
        <v>1.368924</v>
      </c>
      <c r="N132" s="273">
        <v>9.5885504E9</v>
      </c>
      <c r="O132" s="273"/>
      <c r="P132" s="249">
        <f t="shared" si="21"/>
        <v>159738.7295</v>
      </c>
      <c r="Q132" s="249"/>
      <c r="R132" s="249"/>
      <c r="S132" s="249"/>
      <c r="T132" s="277"/>
      <c r="U132" s="253"/>
      <c r="V132" s="249"/>
      <c r="W132" s="249"/>
      <c r="X132" s="249">
        <f t="shared" si="16"/>
        <v>159738.7295</v>
      </c>
      <c r="Y132" s="253">
        <f t="shared" si="17"/>
        <v>0.1597387295</v>
      </c>
      <c r="Z132" s="323">
        <f t="shared" si="18"/>
        <v>159738.7295</v>
      </c>
      <c r="AA132" s="253">
        <f t="shared" si="19"/>
        <v>0.1597387295</v>
      </c>
      <c r="AB132" s="309"/>
      <c r="AC132" s="294"/>
      <c r="AD132" s="294"/>
      <c r="AE132" s="294"/>
      <c r="AF132" s="294"/>
      <c r="AG132" s="294"/>
      <c r="AH132" s="294"/>
      <c r="AI132" s="294"/>
      <c r="AJ132" s="294"/>
      <c r="AK132" s="294"/>
      <c r="AL132" s="294"/>
      <c r="AM132" s="294"/>
      <c r="AN132" s="294"/>
      <c r="AO132" s="294"/>
      <c r="AP132" s="294"/>
      <c r="AQ132" s="294"/>
      <c r="AR132" s="294"/>
      <c r="AS132" s="294"/>
      <c r="AT132" s="294"/>
      <c r="AU132" s="294"/>
      <c r="AV132" s="294"/>
    </row>
    <row r="133" ht="19.5" customHeight="1">
      <c r="A133" s="271" t="s">
        <v>221</v>
      </c>
      <c r="B133" s="272">
        <v>39.869999</v>
      </c>
      <c r="C133" s="273">
        <v>41.080002</v>
      </c>
      <c r="D133" s="273">
        <v>38.459999</v>
      </c>
      <c r="E133" s="273">
        <v>40.029999</v>
      </c>
      <c r="F133" s="273">
        <v>35.079987</v>
      </c>
      <c r="G133" s="273">
        <v>2.2481495E9</v>
      </c>
      <c r="H133" s="278" t="s">
        <v>221</v>
      </c>
      <c r="I133" s="273">
        <v>1.425938</v>
      </c>
      <c r="J133" s="273">
        <v>1.5075</v>
      </c>
      <c r="K133" s="273">
        <v>1.322813</v>
      </c>
      <c r="L133" s="273">
        <v>1.430313</v>
      </c>
      <c r="M133" s="273">
        <v>1.405466</v>
      </c>
      <c r="N133" s="273">
        <v>7.6431936E9</v>
      </c>
      <c r="O133" s="273"/>
      <c r="P133" s="249">
        <f t="shared" si="21"/>
        <v>177445.6236</v>
      </c>
      <c r="Q133" s="249"/>
      <c r="R133" s="249"/>
      <c r="S133" s="249"/>
      <c r="T133" s="277"/>
      <c r="U133" s="253"/>
      <c r="V133" s="249"/>
      <c r="W133" s="249"/>
      <c r="X133" s="249">
        <f t="shared" si="16"/>
        <v>177445.6236</v>
      </c>
      <c r="Y133" s="253">
        <f t="shared" si="17"/>
        <v>0.1774456236</v>
      </c>
      <c r="Z133" s="323">
        <f t="shared" si="18"/>
        <v>177445.6236</v>
      </c>
      <c r="AA133" s="253">
        <f t="shared" si="19"/>
        <v>0.1774456236</v>
      </c>
      <c r="AB133" s="309"/>
      <c r="AC133" s="294"/>
      <c r="AD133" s="294"/>
      <c r="AE133" s="294"/>
      <c r="AF133" s="294"/>
      <c r="AG133" s="294"/>
      <c r="AH133" s="294"/>
      <c r="AI133" s="294"/>
      <c r="AJ133" s="294"/>
      <c r="AK133" s="294"/>
      <c r="AL133" s="294"/>
      <c r="AM133" s="294"/>
      <c r="AN133" s="294"/>
      <c r="AO133" s="294"/>
      <c r="AP133" s="294"/>
      <c r="AQ133" s="294"/>
      <c r="AR133" s="294"/>
      <c r="AS133" s="294"/>
      <c r="AT133" s="294"/>
      <c r="AU133" s="294"/>
      <c r="AV133" s="294"/>
    </row>
    <row r="134" ht="19.5" customHeight="1">
      <c r="A134" s="271" t="s">
        <v>222</v>
      </c>
      <c r="B134" s="272">
        <v>39.889999</v>
      </c>
      <c r="C134" s="273">
        <v>43.169998</v>
      </c>
      <c r="D134" s="273">
        <v>39.02</v>
      </c>
      <c r="E134" s="273">
        <v>42.25</v>
      </c>
      <c r="F134" s="273">
        <v>37.025475</v>
      </c>
      <c r="G134" s="273">
        <v>2.1147749E9</v>
      </c>
      <c r="H134" s="278" t="s">
        <v>222</v>
      </c>
      <c r="I134" s="273">
        <v>1.420313</v>
      </c>
      <c r="J134" s="273">
        <v>1.664688</v>
      </c>
      <c r="K134" s="273">
        <v>1.36</v>
      </c>
      <c r="L134" s="273">
        <v>1.592813</v>
      </c>
      <c r="M134" s="273">
        <v>1.565143</v>
      </c>
      <c r="N134" s="273">
        <v>6.6059104E9</v>
      </c>
      <c r="O134" s="273"/>
      <c r="P134" s="249">
        <f t="shared" si="21"/>
        <v>178362.6732</v>
      </c>
      <c r="Q134" s="249"/>
      <c r="R134" s="249"/>
      <c r="S134" s="249"/>
      <c r="T134" s="277"/>
      <c r="U134" s="253"/>
      <c r="V134" s="249"/>
      <c r="W134" s="249"/>
      <c r="X134" s="249">
        <f t="shared" si="16"/>
        <v>178362.6732</v>
      </c>
      <c r="Y134" s="253">
        <f t="shared" si="17"/>
        <v>0.1783626732</v>
      </c>
      <c r="Z134" s="323">
        <f t="shared" si="18"/>
        <v>178362.6732</v>
      </c>
      <c r="AA134" s="253">
        <f t="shared" si="19"/>
        <v>0.1783626732</v>
      </c>
      <c r="AB134" s="309"/>
      <c r="AC134" s="294"/>
      <c r="AD134" s="294"/>
      <c r="AE134" s="294"/>
      <c r="AF134" s="294"/>
      <c r="AG134" s="294"/>
      <c r="AH134" s="294"/>
      <c r="AI134" s="294"/>
      <c r="AJ134" s="294"/>
      <c r="AK134" s="294"/>
      <c r="AL134" s="294"/>
      <c r="AM134" s="294"/>
      <c r="AN134" s="294"/>
      <c r="AO134" s="294"/>
      <c r="AP134" s="294"/>
      <c r="AQ134" s="294"/>
      <c r="AR134" s="294"/>
      <c r="AS134" s="294"/>
      <c r="AT134" s="294"/>
      <c r="AU134" s="294"/>
      <c r="AV134" s="294"/>
    </row>
    <row r="135" ht="19.5" customHeight="1">
      <c r="A135" s="271" t="s">
        <v>223</v>
      </c>
      <c r="B135" s="272">
        <v>42.099998</v>
      </c>
      <c r="C135" s="273">
        <v>43.82</v>
      </c>
      <c r="D135" s="273">
        <v>40.720001</v>
      </c>
      <c r="E135" s="273">
        <v>40.959999</v>
      </c>
      <c r="F135" s="273">
        <v>35.929726</v>
      </c>
      <c r="G135" s="273">
        <v>2.2910659E9</v>
      </c>
      <c r="H135" s="278" t="s">
        <v>223</v>
      </c>
      <c r="I135" s="273">
        <v>1.582188</v>
      </c>
      <c r="J135" s="273">
        <v>1.70875</v>
      </c>
      <c r="K135" s="273">
        <v>1.478438</v>
      </c>
      <c r="L135" s="273">
        <v>1.490625</v>
      </c>
      <c r="M135" s="273">
        <v>1.46473</v>
      </c>
      <c r="N135" s="273">
        <v>7.4376E9</v>
      </c>
      <c r="O135" s="273"/>
      <c r="P135" s="249">
        <f t="shared" si="21"/>
        <v>184466.8093</v>
      </c>
      <c r="Q135" s="249"/>
      <c r="R135" s="249"/>
      <c r="S135" s="249"/>
      <c r="T135" s="277"/>
      <c r="U135" s="253"/>
      <c r="V135" s="249"/>
      <c r="W135" s="249"/>
      <c r="X135" s="249">
        <f t="shared" si="16"/>
        <v>184466.8093</v>
      </c>
      <c r="Y135" s="253">
        <f t="shared" si="17"/>
        <v>0.1844668093</v>
      </c>
      <c r="Z135" s="323">
        <f t="shared" si="18"/>
        <v>184466.8093</v>
      </c>
      <c r="AA135" s="253">
        <f t="shared" si="19"/>
        <v>0.1844668093</v>
      </c>
      <c r="AB135" s="309"/>
      <c r="AC135" s="294"/>
      <c r="AD135" s="294"/>
      <c r="AE135" s="294"/>
      <c r="AF135" s="294"/>
      <c r="AG135" s="294"/>
      <c r="AH135" s="294"/>
      <c r="AI135" s="294"/>
      <c r="AJ135" s="294"/>
      <c r="AK135" s="294"/>
      <c r="AL135" s="294"/>
      <c r="AM135" s="294"/>
      <c r="AN135" s="294"/>
      <c r="AO135" s="294"/>
      <c r="AP135" s="294"/>
      <c r="AQ135" s="294"/>
      <c r="AR135" s="294"/>
      <c r="AS135" s="294"/>
      <c r="AT135" s="294"/>
      <c r="AU135" s="294"/>
      <c r="AV135" s="294"/>
    </row>
    <row r="136" ht="19.5" customHeight="1">
      <c r="A136" s="271" t="s">
        <v>224</v>
      </c>
      <c r="B136" s="272">
        <v>41.0</v>
      </c>
      <c r="C136" s="273">
        <v>44.650002</v>
      </c>
      <c r="D136" s="273">
        <v>40.639999</v>
      </c>
      <c r="E136" s="273">
        <v>43.560001</v>
      </c>
      <c r="F136" s="273">
        <v>38.210426</v>
      </c>
      <c r="G136" s="273">
        <v>1.8079224E9</v>
      </c>
      <c r="H136" s="278" t="s">
        <v>224</v>
      </c>
      <c r="I136" s="273">
        <v>1.494063</v>
      </c>
      <c r="J136" s="273">
        <v>1.76875</v>
      </c>
      <c r="K136" s="273">
        <v>1.467813</v>
      </c>
      <c r="L136" s="273">
        <v>1.67875</v>
      </c>
      <c r="M136" s="273">
        <v>1.649587</v>
      </c>
      <c r="N136" s="273">
        <v>5.7410208E9</v>
      </c>
      <c r="O136" s="273"/>
      <c r="P136" s="249">
        <f t="shared" si="21"/>
        <v>182437.7234</v>
      </c>
      <c r="Q136" s="249"/>
      <c r="R136" s="249"/>
      <c r="S136" s="249"/>
      <c r="T136" s="277"/>
      <c r="U136" s="253"/>
      <c r="V136" s="249"/>
      <c r="W136" s="249"/>
      <c r="X136" s="249">
        <f t="shared" si="16"/>
        <v>182437.7234</v>
      </c>
      <c r="Y136" s="253">
        <f t="shared" si="17"/>
        <v>0.1824377234</v>
      </c>
      <c r="Z136" s="323">
        <f t="shared" si="18"/>
        <v>182437.7234</v>
      </c>
      <c r="AA136" s="253">
        <f t="shared" si="19"/>
        <v>0.1824377234</v>
      </c>
      <c r="AB136" s="309"/>
      <c r="AC136" s="294"/>
      <c r="AD136" s="294"/>
      <c r="AE136" s="294"/>
      <c r="AF136" s="294"/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  <c r="AU136" s="294"/>
      <c r="AV136" s="294"/>
    </row>
    <row r="137" ht="19.5" customHeight="1">
      <c r="A137" s="271" t="s">
        <v>225</v>
      </c>
      <c r="B137" s="326">
        <v>43.889999</v>
      </c>
      <c r="C137" s="327">
        <v>46.299999</v>
      </c>
      <c r="D137" s="327">
        <v>43.32</v>
      </c>
      <c r="E137" s="327">
        <v>45.75</v>
      </c>
      <c r="F137" s="327">
        <v>40.13147</v>
      </c>
      <c r="G137" s="327">
        <v>1.5240367E9</v>
      </c>
      <c r="H137" s="329" t="s">
        <v>225</v>
      </c>
      <c r="I137" s="327">
        <v>1.705313</v>
      </c>
      <c r="J137" s="327">
        <v>1.900625</v>
      </c>
      <c r="K137" s="327">
        <v>1.657813</v>
      </c>
      <c r="L137" s="327">
        <v>1.85875</v>
      </c>
      <c r="M137" s="327">
        <v>1.82646</v>
      </c>
      <c r="N137" s="327">
        <v>4.1595232E9</v>
      </c>
      <c r="O137" s="327"/>
      <c r="P137" s="249">
        <f t="shared" si="21"/>
        <v>192801.8956</v>
      </c>
      <c r="Q137" s="249"/>
      <c r="R137" s="249"/>
      <c r="S137" s="249"/>
      <c r="T137" s="328">
        <f>(P137-P125)/P125</f>
        <v>0.4236830697</v>
      </c>
      <c r="U137" s="253"/>
      <c r="V137" s="249"/>
      <c r="W137" s="249"/>
      <c r="X137" s="249">
        <f t="shared" si="16"/>
        <v>192801.8956</v>
      </c>
      <c r="Y137" s="253">
        <f t="shared" si="17"/>
        <v>0.1928018956</v>
      </c>
      <c r="Z137" s="323">
        <f t="shared" si="18"/>
        <v>192801.8956</v>
      </c>
      <c r="AA137" s="253">
        <f t="shared" si="19"/>
        <v>0.1928018956</v>
      </c>
      <c r="AB137" s="309"/>
      <c r="AC137" s="294"/>
      <c r="AD137" s="294"/>
      <c r="AE137" s="294"/>
      <c r="AF137" s="294"/>
      <c r="AG137" s="294"/>
      <c r="AH137" s="294"/>
      <c r="AI137" s="294"/>
      <c r="AJ137" s="294"/>
      <c r="AK137" s="294"/>
      <c r="AL137" s="294"/>
      <c r="AM137" s="294"/>
      <c r="AN137" s="294"/>
      <c r="AO137" s="294"/>
      <c r="AP137" s="294"/>
      <c r="AQ137" s="294"/>
      <c r="AR137" s="294"/>
      <c r="AS137" s="294"/>
      <c r="AT137" s="294"/>
      <c r="AU137" s="294"/>
      <c r="AV137" s="294"/>
    </row>
    <row r="138" ht="19.5" customHeight="1">
      <c r="A138" s="271" t="s">
        <v>226</v>
      </c>
      <c r="B138" s="272">
        <v>46.330002</v>
      </c>
      <c r="C138" s="273">
        <v>46.639999</v>
      </c>
      <c r="D138" s="273">
        <v>42.630001</v>
      </c>
      <c r="E138" s="273">
        <v>42.790001</v>
      </c>
      <c r="F138" s="273">
        <v>37.597622</v>
      </c>
      <c r="G138" s="273">
        <v>2.3821525E9</v>
      </c>
      <c r="H138" s="278" t="s">
        <v>226</v>
      </c>
      <c r="I138" s="273">
        <v>1.900938</v>
      </c>
      <c r="J138" s="273">
        <v>1.928125</v>
      </c>
      <c r="K138" s="273">
        <v>1.604375</v>
      </c>
      <c r="L138" s="273">
        <v>1.616875</v>
      </c>
      <c r="M138" s="273">
        <v>1.588787</v>
      </c>
      <c r="N138" s="273">
        <v>5.4047488E9</v>
      </c>
      <c r="O138" s="273"/>
      <c r="P138" s="249">
        <f t="shared" si="21"/>
        <v>188064.2891</v>
      </c>
      <c r="Q138" s="249"/>
      <c r="R138" s="249"/>
      <c r="S138" s="249"/>
      <c r="T138" s="277"/>
      <c r="U138" s="253"/>
      <c r="V138" s="249"/>
      <c r="W138" s="249"/>
      <c r="X138" s="249">
        <f t="shared" si="16"/>
        <v>188064.2891</v>
      </c>
      <c r="Y138" s="253">
        <f t="shared" si="17"/>
        <v>0.1880642891</v>
      </c>
      <c r="Z138" s="323">
        <f t="shared" si="18"/>
        <v>188064.2891</v>
      </c>
      <c r="AA138" s="253">
        <f t="shared" si="19"/>
        <v>0.1880642891</v>
      </c>
      <c r="AB138" s="309"/>
      <c r="AC138" s="294"/>
      <c r="AD138" s="294"/>
      <c r="AE138" s="294"/>
      <c r="AF138" s="294"/>
      <c r="AG138" s="294"/>
      <c r="AH138" s="294"/>
      <c r="AI138" s="294"/>
      <c r="AJ138" s="294"/>
      <c r="AK138" s="294"/>
      <c r="AL138" s="294"/>
      <c r="AM138" s="294"/>
      <c r="AN138" s="294"/>
      <c r="AO138" s="294"/>
      <c r="AP138" s="294"/>
      <c r="AQ138" s="294"/>
      <c r="AR138" s="294"/>
      <c r="AS138" s="294"/>
      <c r="AT138" s="294"/>
      <c r="AU138" s="294"/>
      <c r="AV138" s="294"/>
    </row>
    <row r="139" ht="19.5" customHeight="1">
      <c r="A139" s="271" t="s">
        <v>227</v>
      </c>
      <c r="B139" s="272">
        <v>42.900002</v>
      </c>
      <c r="C139" s="273">
        <v>45.049999</v>
      </c>
      <c r="D139" s="273">
        <v>42.119999</v>
      </c>
      <c r="E139" s="273">
        <v>44.759998</v>
      </c>
      <c r="F139" s="273">
        <v>39.328568</v>
      </c>
      <c r="G139" s="273">
        <v>1.9321764E9</v>
      </c>
      <c r="H139" s="278" t="s">
        <v>227</v>
      </c>
      <c r="I139" s="273">
        <v>1.625625</v>
      </c>
      <c r="J139" s="273">
        <v>1.7875</v>
      </c>
      <c r="K139" s="273">
        <v>1.564063</v>
      </c>
      <c r="L139" s="273">
        <v>1.765</v>
      </c>
      <c r="M139" s="273">
        <v>1.734339</v>
      </c>
      <c r="N139" s="273">
        <v>5.1140704E9</v>
      </c>
      <c r="O139" s="273"/>
      <c r="P139" s="249">
        <f t="shared" si="21"/>
        <v>184147.7242</v>
      </c>
      <c r="Q139" s="249"/>
      <c r="R139" s="249"/>
      <c r="S139" s="249"/>
      <c r="T139" s="277"/>
      <c r="U139" s="253"/>
      <c r="V139" s="249"/>
      <c r="W139" s="249"/>
      <c r="X139" s="249">
        <f t="shared" si="16"/>
        <v>184147.7242</v>
      </c>
      <c r="Y139" s="253">
        <f t="shared" si="17"/>
        <v>0.1841477242</v>
      </c>
      <c r="Z139" s="323">
        <f t="shared" si="18"/>
        <v>184147.7242</v>
      </c>
      <c r="AA139" s="253">
        <f t="shared" si="19"/>
        <v>0.1841477242</v>
      </c>
      <c r="AB139" s="309"/>
      <c r="AC139" s="294"/>
      <c r="AD139" s="294"/>
      <c r="AE139" s="294"/>
      <c r="AF139" s="294"/>
      <c r="AG139" s="294"/>
      <c r="AH139" s="294"/>
      <c r="AI139" s="294"/>
      <c r="AJ139" s="294"/>
      <c r="AK139" s="294"/>
      <c r="AL139" s="294"/>
      <c r="AM139" s="294"/>
      <c r="AN139" s="294"/>
      <c r="AO139" s="294"/>
      <c r="AP139" s="294"/>
      <c r="AQ139" s="294"/>
      <c r="AR139" s="294"/>
      <c r="AS139" s="294"/>
      <c r="AT139" s="294"/>
      <c r="AU139" s="294"/>
      <c r="AV139" s="294"/>
    </row>
    <row r="140" ht="19.5" customHeight="1">
      <c r="A140" s="271" t="s">
        <v>228</v>
      </c>
      <c r="B140" s="272">
        <v>44.959999</v>
      </c>
      <c r="C140" s="273">
        <v>48.599998</v>
      </c>
      <c r="D140" s="273">
        <v>44.950001</v>
      </c>
      <c r="E140" s="273">
        <v>48.16</v>
      </c>
      <c r="F140" s="273">
        <v>42.31601</v>
      </c>
      <c r="G140" s="273">
        <v>1.6236069E9</v>
      </c>
      <c r="H140" s="278" t="s">
        <v>228</v>
      </c>
      <c r="I140" s="273">
        <v>1.778125</v>
      </c>
      <c r="J140" s="273">
        <v>2.080313</v>
      </c>
      <c r="K140" s="273">
        <v>1.778125</v>
      </c>
      <c r="L140" s="273">
        <v>2.045</v>
      </c>
      <c r="M140" s="273">
        <v>2.009475</v>
      </c>
      <c r="N140" s="273">
        <v>4.287104E9</v>
      </c>
      <c r="O140" s="273"/>
      <c r="P140" s="249">
        <f t="shared" si="21"/>
        <v>194853.765</v>
      </c>
      <c r="Q140" s="249"/>
      <c r="R140" s="249"/>
      <c r="S140" s="249"/>
      <c r="T140" s="277"/>
      <c r="U140" s="253"/>
      <c r="V140" s="249"/>
      <c r="W140" s="249"/>
      <c r="X140" s="249">
        <f t="shared" si="16"/>
        <v>194853.765</v>
      </c>
      <c r="Y140" s="253">
        <f t="shared" si="17"/>
        <v>0.194853765</v>
      </c>
      <c r="Z140" s="323">
        <f t="shared" si="18"/>
        <v>194853.765</v>
      </c>
      <c r="AA140" s="253">
        <f t="shared" si="19"/>
        <v>0.194853765</v>
      </c>
      <c r="AB140" s="309"/>
      <c r="AC140" s="294"/>
      <c r="AD140" s="294"/>
      <c r="AE140" s="294"/>
      <c r="AF140" s="294"/>
      <c r="AG140" s="294"/>
      <c r="AH140" s="294"/>
      <c r="AI140" s="294"/>
      <c r="AJ140" s="294"/>
      <c r="AK140" s="294"/>
      <c r="AL140" s="294"/>
      <c r="AM140" s="294"/>
      <c r="AN140" s="294"/>
      <c r="AO140" s="294"/>
      <c r="AP140" s="294"/>
      <c r="AQ140" s="294"/>
      <c r="AR140" s="294"/>
      <c r="AS140" s="294"/>
      <c r="AT140" s="294"/>
      <c r="AU140" s="294"/>
      <c r="AV140" s="294"/>
    </row>
    <row r="141" ht="19.5" customHeight="1">
      <c r="A141" s="271" t="s">
        <v>229</v>
      </c>
      <c r="B141" s="272">
        <v>48.360001</v>
      </c>
      <c r="C141" s="273">
        <v>50.650002</v>
      </c>
      <c r="D141" s="273">
        <v>47.790001</v>
      </c>
      <c r="E141" s="273">
        <v>49.240002</v>
      </c>
      <c r="F141" s="273">
        <v>43.311127</v>
      </c>
      <c r="G141" s="273">
        <v>1.7014575E9</v>
      </c>
      <c r="H141" s="278" t="s">
        <v>229</v>
      </c>
      <c r="I141" s="273">
        <v>2.058438</v>
      </c>
      <c r="J141" s="273">
        <v>2.255938</v>
      </c>
      <c r="K141" s="273">
        <v>2.010938</v>
      </c>
      <c r="L141" s="273">
        <v>2.13125</v>
      </c>
      <c r="M141" s="273">
        <v>2.094226</v>
      </c>
      <c r="N141" s="273">
        <v>5.2115232E9</v>
      </c>
      <c r="O141" s="273"/>
      <c r="P141" s="249">
        <f t="shared" si="21"/>
        <v>205498.2147</v>
      </c>
      <c r="Q141" s="249"/>
      <c r="R141" s="249"/>
      <c r="S141" s="249"/>
      <c r="T141" s="277"/>
      <c r="U141" s="253"/>
      <c r="V141" s="249"/>
      <c r="W141" s="249"/>
      <c r="X141" s="249">
        <f t="shared" si="16"/>
        <v>205498.2147</v>
      </c>
      <c r="Y141" s="253">
        <f t="shared" si="17"/>
        <v>0.2054982147</v>
      </c>
      <c r="Z141" s="323">
        <f t="shared" si="18"/>
        <v>205498.2147</v>
      </c>
      <c r="AA141" s="253">
        <f t="shared" si="19"/>
        <v>0.2054982147</v>
      </c>
      <c r="AB141" s="309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4"/>
      <c r="AN141" s="294"/>
      <c r="AO141" s="294"/>
      <c r="AP141" s="294"/>
      <c r="AQ141" s="294"/>
      <c r="AR141" s="294"/>
      <c r="AS141" s="294"/>
      <c r="AT141" s="294"/>
      <c r="AU141" s="294"/>
      <c r="AV141" s="294"/>
    </row>
    <row r="142" ht="19.5" customHeight="1">
      <c r="A142" s="271" t="s">
        <v>230</v>
      </c>
      <c r="B142" s="272">
        <v>49.450001</v>
      </c>
      <c r="C142" s="273">
        <v>50.169998</v>
      </c>
      <c r="D142" s="273">
        <v>42.639999</v>
      </c>
      <c r="E142" s="273">
        <v>45.599998</v>
      </c>
      <c r="F142" s="273">
        <v>40.109406</v>
      </c>
      <c r="G142" s="273">
        <v>2.9522281E9</v>
      </c>
      <c r="H142" s="278" t="s">
        <v>230</v>
      </c>
      <c r="I142" s="273">
        <v>2.145625</v>
      </c>
      <c r="J142" s="273">
        <v>2.209063</v>
      </c>
      <c r="K142" s="273">
        <v>1.504375</v>
      </c>
      <c r="L142" s="273">
        <v>1.805938</v>
      </c>
      <c r="M142" s="273">
        <v>1.774566</v>
      </c>
      <c r="N142" s="273">
        <v>7.4423808E9</v>
      </c>
      <c r="O142" s="273"/>
      <c r="P142" s="249">
        <f t="shared" si="21"/>
        <v>181686.409</v>
      </c>
      <c r="Q142" s="249"/>
      <c r="R142" s="249"/>
      <c r="S142" s="249"/>
      <c r="T142" s="277"/>
      <c r="U142" s="253"/>
      <c r="V142" s="249"/>
      <c r="W142" s="249"/>
      <c r="X142" s="249">
        <f t="shared" si="16"/>
        <v>181686.409</v>
      </c>
      <c r="Y142" s="253">
        <f t="shared" si="17"/>
        <v>0.181686409</v>
      </c>
      <c r="Z142" s="323">
        <f t="shared" si="18"/>
        <v>181686.409</v>
      </c>
      <c r="AA142" s="253">
        <f t="shared" si="19"/>
        <v>0.181686409</v>
      </c>
      <c r="AB142" s="309"/>
      <c r="AC142" s="294"/>
      <c r="AD142" s="294"/>
      <c r="AE142" s="294"/>
      <c r="AF142" s="294"/>
      <c r="AG142" s="294"/>
      <c r="AH142" s="294"/>
      <c r="AI142" s="294"/>
      <c r="AJ142" s="294"/>
      <c r="AK142" s="294"/>
      <c r="AL142" s="294"/>
      <c r="AM142" s="294"/>
      <c r="AN142" s="294"/>
      <c r="AO142" s="294"/>
      <c r="AP142" s="294"/>
      <c r="AQ142" s="294"/>
      <c r="AR142" s="294"/>
      <c r="AS142" s="294"/>
      <c r="AT142" s="294"/>
      <c r="AU142" s="294"/>
      <c r="AV142" s="294"/>
    </row>
    <row r="143" ht="19.5" customHeight="1">
      <c r="A143" s="271" t="s">
        <v>231</v>
      </c>
      <c r="B143" s="272">
        <v>45.43</v>
      </c>
      <c r="C143" s="273">
        <v>47.68</v>
      </c>
      <c r="D143" s="273">
        <v>42.639999</v>
      </c>
      <c r="E143" s="273">
        <v>42.709999</v>
      </c>
      <c r="F143" s="273">
        <v>37.567379</v>
      </c>
      <c r="G143" s="273">
        <v>2.0580886E9</v>
      </c>
      <c r="H143" s="278" t="s">
        <v>231</v>
      </c>
      <c r="I143" s="273">
        <v>1.795313</v>
      </c>
      <c r="J143" s="273">
        <v>1.973125</v>
      </c>
      <c r="K143" s="273">
        <v>1.573438</v>
      </c>
      <c r="L143" s="273">
        <v>1.58125</v>
      </c>
      <c r="M143" s="273">
        <v>1.553781</v>
      </c>
      <c r="N143" s="273">
        <v>5.6234048E9</v>
      </c>
      <c r="O143" s="273"/>
      <c r="P143" s="249">
        <f t="shared" si="21"/>
        <v>180019.7423</v>
      </c>
      <c r="Q143" s="249"/>
      <c r="R143" s="249"/>
      <c r="S143" s="249"/>
      <c r="T143" s="277"/>
      <c r="U143" s="253"/>
      <c r="V143" s="249"/>
      <c r="W143" s="249"/>
      <c r="X143" s="249">
        <f t="shared" si="16"/>
        <v>180019.7423</v>
      </c>
      <c r="Y143" s="253">
        <f t="shared" si="17"/>
        <v>0.1800197423</v>
      </c>
      <c r="Z143" s="323">
        <f t="shared" si="18"/>
        <v>180019.7423</v>
      </c>
      <c r="AA143" s="253">
        <f t="shared" si="19"/>
        <v>0.1800197423</v>
      </c>
      <c r="AB143" s="309"/>
      <c r="AC143" s="294"/>
      <c r="AD143" s="294"/>
      <c r="AE143" s="294"/>
      <c r="AF143" s="294"/>
      <c r="AG143" s="294"/>
      <c r="AH143" s="294"/>
      <c r="AI143" s="294"/>
      <c r="AJ143" s="294"/>
      <c r="AK143" s="294"/>
      <c r="AL143" s="294"/>
      <c r="AM143" s="294"/>
      <c r="AN143" s="294"/>
      <c r="AO143" s="294"/>
      <c r="AP143" s="294"/>
      <c r="AQ143" s="294"/>
      <c r="AR143" s="294"/>
      <c r="AS143" s="294"/>
      <c r="AT143" s="294"/>
      <c r="AU143" s="294"/>
      <c r="AV143" s="294"/>
    </row>
    <row r="144" ht="19.5" customHeight="1">
      <c r="A144" s="271" t="s">
        <v>232</v>
      </c>
      <c r="B144" s="272">
        <v>42.84</v>
      </c>
      <c r="C144" s="273">
        <v>46.720001</v>
      </c>
      <c r="D144" s="273">
        <v>41.77</v>
      </c>
      <c r="E144" s="273">
        <v>45.810001</v>
      </c>
      <c r="F144" s="273">
        <v>40.449875</v>
      </c>
      <c r="G144" s="273">
        <v>1.7486736E9</v>
      </c>
      <c r="H144" s="278" t="s">
        <v>232</v>
      </c>
      <c r="I144" s="273">
        <v>1.58875</v>
      </c>
      <c r="J144" s="273">
        <v>1.8825</v>
      </c>
      <c r="K144" s="273">
        <v>1.510625</v>
      </c>
      <c r="L144" s="273">
        <v>1.810625</v>
      </c>
      <c r="M144" s="273">
        <v>1.779171</v>
      </c>
      <c r="N144" s="273">
        <v>4.884784E9</v>
      </c>
      <c r="O144" s="273"/>
      <c r="P144" s="249">
        <f t="shared" si="21"/>
        <v>174680.0691</v>
      </c>
      <c r="Q144" s="249"/>
      <c r="R144" s="249"/>
      <c r="S144" s="249"/>
      <c r="T144" s="277"/>
      <c r="U144" s="253"/>
      <c r="V144" s="249"/>
      <c r="W144" s="249"/>
      <c r="X144" s="249">
        <f t="shared" si="16"/>
        <v>174680.0691</v>
      </c>
      <c r="Y144" s="253">
        <f t="shared" si="17"/>
        <v>0.1746800691</v>
      </c>
      <c r="Z144" s="323">
        <f t="shared" si="18"/>
        <v>174680.0691</v>
      </c>
      <c r="AA144" s="253">
        <f t="shared" si="19"/>
        <v>0.1746800691</v>
      </c>
      <c r="AB144" s="309"/>
      <c r="AC144" s="294"/>
      <c r="AD144" s="294"/>
      <c r="AE144" s="294"/>
      <c r="AF144" s="294"/>
      <c r="AG144" s="294"/>
      <c r="AH144" s="294"/>
      <c r="AI144" s="294"/>
      <c r="AJ144" s="294"/>
      <c r="AK144" s="294"/>
      <c r="AL144" s="294"/>
      <c r="AM144" s="294"/>
      <c r="AN144" s="294"/>
      <c r="AO144" s="294"/>
      <c r="AP144" s="294"/>
      <c r="AQ144" s="294"/>
      <c r="AR144" s="294"/>
      <c r="AS144" s="294"/>
      <c r="AT144" s="294"/>
      <c r="AU144" s="294"/>
      <c r="AV144" s="294"/>
    </row>
    <row r="145" ht="19.5" customHeight="1">
      <c r="A145" s="271" t="s">
        <v>233</v>
      </c>
      <c r="B145" s="272">
        <v>46.389999</v>
      </c>
      <c r="C145" s="273">
        <v>47.189999</v>
      </c>
      <c r="D145" s="273">
        <v>42.970001</v>
      </c>
      <c r="E145" s="273">
        <v>43.459999</v>
      </c>
      <c r="F145" s="273">
        <v>38.374847</v>
      </c>
      <c r="G145" s="273">
        <v>1.4832781E9</v>
      </c>
      <c r="H145" s="278" t="s">
        <v>233</v>
      </c>
      <c r="I145" s="273">
        <v>1.855</v>
      </c>
      <c r="J145" s="273">
        <v>1.91875</v>
      </c>
      <c r="K145" s="273">
        <v>1.586563</v>
      </c>
      <c r="L145" s="273">
        <v>1.625625</v>
      </c>
      <c r="M145" s="273">
        <v>1.597385</v>
      </c>
      <c r="N145" s="273">
        <v>4.2101088E9</v>
      </c>
      <c r="O145" s="273"/>
      <c r="P145" s="249">
        <f t="shared" si="21"/>
        <v>178031.7471</v>
      </c>
      <c r="Q145" s="249"/>
      <c r="R145" s="249"/>
      <c r="S145" s="249"/>
      <c r="T145" s="277"/>
      <c r="U145" s="253"/>
      <c r="V145" s="249"/>
      <c r="W145" s="249"/>
      <c r="X145" s="249">
        <f t="shared" si="16"/>
        <v>178031.7471</v>
      </c>
      <c r="Y145" s="253">
        <f t="shared" si="17"/>
        <v>0.1780317471</v>
      </c>
      <c r="Z145" s="323">
        <f t="shared" si="18"/>
        <v>178031.7471</v>
      </c>
      <c r="AA145" s="253">
        <f t="shared" si="19"/>
        <v>0.1780317471</v>
      </c>
      <c r="AB145" s="309"/>
      <c r="AC145" s="294"/>
      <c r="AD145" s="294"/>
      <c r="AE145" s="294"/>
      <c r="AF145" s="294"/>
      <c r="AG145" s="294"/>
      <c r="AH145" s="294"/>
      <c r="AI145" s="294"/>
      <c r="AJ145" s="294"/>
      <c r="AK145" s="294"/>
      <c r="AL145" s="294"/>
      <c r="AM145" s="294"/>
      <c r="AN145" s="294"/>
      <c r="AO145" s="294"/>
      <c r="AP145" s="294"/>
      <c r="AQ145" s="294"/>
      <c r="AR145" s="294"/>
      <c r="AS145" s="294"/>
      <c r="AT145" s="294"/>
      <c r="AU145" s="294"/>
      <c r="AV145" s="294"/>
    </row>
    <row r="146" ht="19.5" customHeight="1">
      <c r="A146" s="271" t="s">
        <v>234</v>
      </c>
      <c r="B146" s="272">
        <v>44.099998</v>
      </c>
      <c r="C146" s="273">
        <v>49.84</v>
      </c>
      <c r="D146" s="273">
        <v>44.07</v>
      </c>
      <c r="E146" s="273">
        <v>49.07</v>
      </c>
      <c r="F146" s="273">
        <v>43.328426</v>
      </c>
      <c r="G146" s="273">
        <v>1.5747432E9</v>
      </c>
      <c r="H146" s="278" t="s">
        <v>234</v>
      </c>
      <c r="I146" s="273">
        <v>1.67</v>
      </c>
      <c r="J146" s="273">
        <v>2.1375</v>
      </c>
      <c r="K146" s="273">
        <v>1.668438</v>
      </c>
      <c r="L146" s="273">
        <v>2.071563</v>
      </c>
      <c r="M146" s="273">
        <v>2.035576</v>
      </c>
      <c r="N146" s="273">
        <v>4.1785664E9</v>
      </c>
      <c r="O146" s="273"/>
      <c r="P146" s="249">
        <f t="shared" si="21"/>
        <v>180922.5564</v>
      </c>
      <c r="Q146" s="249"/>
      <c r="R146" s="249"/>
      <c r="S146" s="249"/>
      <c r="T146" s="277"/>
      <c r="U146" s="253"/>
      <c r="V146" s="249"/>
      <c r="W146" s="249"/>
      <c r="X146" s="249">
        <f t="shared" si="16"/>
        <v>180922.5564</v>
      </c>
      <c r="Y146" s="253">
        <f t="shared" si="17"/>
        <v>0.1809225564</v>
      </c>
      <c r="Z146" s="323">
        <f t="shared" si="18"/>
        <v>180922.5564</v>
      </c>
      <c r="AA146" s="253">
        <f t="shared" si="19"/>
        <v>0.1809225564</v>
      </c>
      <c r="AB146" s="309"/>
      <c r="AC146" s="294"/>
      <c r="AD146" s="294"/>
      <c r="AE146" s="294"/>
      <c r="AF146" s="294"/>
      <c r="AG146" s="294"/>
      <c r="AH146" s="294"/>
      <c r="AI146" s="294"/>
      <c r="AJ146" s="294"/>
      <c r="AK146" s="294"/>
      <c r="AL146" s="294"/>
      <c r="AM146" s="294"/>
      <c r="AN146" s="294"/>
      <c r="AO146" s="294"/>
      <c r="AP146" s="294"/>
      <c r="AQ146" s="294"/>
      <c r="AR146" s="294"/>
      <c r="AS146" s="294"/>
      <c r="AT146" s="294"/>
      <c r="AU146" s="294"/>
      <c r="AV146" s="294"/>
    </row>
    <row r="147" ht="19.5" customHeight="1">
      <c r="A147" s="271" t="s">
        <v>235</v>
      </c>
      <c r="B147" s="272">
        <v>49.48</v>
      </c>
      <c r="C147" s="273">
        <v>52.490002</v>
      </c>
      <c r="D147" s="273">
        <v>48.200001</v>
      </c>
      <c r="E147" s="273">
        <v>52.18</v>
      </c>
      <c r="F147" s="273">
        <v>46.182438</v>
      </c>
      <c r="G147" s="273">
        <v>1.5383548E9</v>
      </c>
      <c r="H147" s="278" t="s">
        <v>235</v>
      </c>
      <c r="I147" s="273">
        <v>2.105625</v>
      </c>
      <c r="J147" s="273">
        <v>2.364375</v>
      </c>
      <c r="K147" s="273">
        <v>1.99875</v>
      </c>
      <c r="L147" s="273">
        <v>2.339688</v>
      </c>
      <c r="M147" s="273">
        <v>2.299043</v>
      </c>
      <c r="N147" s="273">
        <v>3.9733408E9</v>
      </c>
      <c r="O147" s="273"/>
      <c r="P147" s="249">
        <f t="shared" si="21"/>
        <v>196210.9689</v>
      </c>
      <c r="Q147" s="249"/>
      <c r="R147" s="249"/>
      <c r="S147" s="249"/>
      <c r="T147" s="277"/>
      <c r="U147" s="253"/>
      <c r="V147" s="249"/>
      <c r="W147" s="249"/>
      <c r="X147" s="249">
        <f t="shared" si="16"/>
        <v>196210.9689</v>
      </c>
      <c r="Y147" s="253">
        <f t="shared" si="17"/>
        <v>0.1962109689</v>
      </c>
      <c r="Z147" s="323">
        <f t="shared" si="18"/>
        <v>196210.9689</v>
      </c>
      <c r="AA147" s="253">
        <f t="shared" si="19"/>
        <v>0.1962109689</v>
      </c>
      <c r="AB147" s="309"/>
      <c r="AC147" s="294"/>
      <c r="AD147" s="294"/>
      <c r="AE147" s="294"/>
      <c r="AF147" s="294"/>
      <c r="AG147" s="294"/>
      <c r="AH147" s="294"/>
      <c r="AI147" s="294"/>
      <c r="AJ147" s="294"/>
      <c r="AK147" s="294"/>
      <c r="AL147" s="294"/>
      <c r="AM147" s="294"/>
      <c r="AN147" s="294"/>
      <c r="AO147" s="294"/>
      <c r="AP147" s="294"/>
      <c r="AQ147" s="294"/>
      <c r="AR147" s="294"/>
      <c r="AS147" s="294"/>
      <c r="AT147" s="294"/>
      <c r="AU147" s="294"/>
      <c r="AV147" s="294"/>
    </row>
    <row r="148" ht="19.5" customHeight="1">
      <c r="A148" s="271" t="s">
        <v>236</v>
      </c>
      <c r="B148" s="272">
        <v>52.369999</v>
      </c>
      <c r="C148" s="273">
        <v>54.040001</v>
      </c>
      <c r="D148" s="273">
        <v>50.849998</v>
      </c>
      <c r="E148" s="273">
        <v>52.09</v>
      </c>
      <c r="F148" s="273">
        <v>46.102768</v>
      </c>
      <c r="G148" s="273">
        <v>1.5649947E9</v>
      </c>
      <c r="H148" s="278" t="s">
        <v>236</v>
      </c>
      <c r="I148" s="273">
        <v>2.355</v>
      </c>
      <c r="J148" s="273">
        <v>2.505313</v>
      </c>
      <c r="K148" s="273">
        <v>2.249063</v>
      </c>
      <c r="L148" s="273">
        <v>2.32</v>
      </c>
      <c r="M148" s="273">
        <v>2.279697</v>
      </c>
      <c r="N148" s="273">
        <v>3.4569632E9</v>
      </c>
      <c r="O148" s="273"/>
      <c r="P148" s="249">
        <f t="shared" si="21"/>
        <v>205331.8223</v>
      </c>
      <c r="Q148" s="249"/>
      <c r="R148" s="249"/>
      <c r="S148" s="249"/>
      <c r="T148" s="277"/>
      <c r="U148" s="253"/>
      <c r="V148" s="249"/>
      <c r="W148" s="249"/>
      <c r="X148" s="249">
        <f t="shared" si="16"/>
        <v>205331.8223</v>
      </c>
      <c r="Y148" s="253">
        <f t="shared" si="17"/>
        <v>0.2053318223</v>
      </c>
      <c r="Z148" s="323">
        <f t="shared" si="18"/>
        <v>205331.8223</v>
      </c>
      <c r="AA148" s="253">
        <f t="shared" si="19"/>
        <v>0.2053318223</v>
      </c>
      <c r="AB148" s="309"/>
      <c r="AC148" s="294"/>
      <c r="AD148" s="294"/>
      <c r="AE148" s="294"/>
      <c r="AF148" s="294"/>
      <c r="AG148" s="294"/>
      <c r="AH148" s="294"/>
      <c r="AI148" s="294"/>
      <c r="AJ148" s="294"/>
      <c r="AK148" s="294"/>
      <c r="AL148" s="294"/>
      <c r="AM148" s="294"/>
      <c r="AN148" s="294"/>
      <c r="AO148" s="294"/>
      <c r="AP148" s="294"/>
      <c r="AQ148" s="294"/>
      <c r="AR148" s="294"/>
      <c r="AS148" s="294"/>
      <c r="AT148" s="294"/>
      <c r="AU148" s="294"/>
      <c r="AV148" s="294"/>
    </row>
    <row r="149" ht="19.5" customHeight="1">
      <c r="A149" s="271" t="s">
        <v>237</v>
      </c>
      <c r="B149" s="326">
        <v>52.860001</v>
      </c>
      <c r="C149" s="327">
        <v>54.959999</v>
      </c>
      <c r="D149" s="327">
        <v>52.84</v>
      </c>
      <c r="E149" s="327">
        <v>54.459999</v>
      </c>
      <c r="F149" s="327">
        <v>48.200367</v>
      </c>
      <c r="G149" s="327">
        <v>1.0067669E9</v>
      </c>
      <c r="H149" s="329" t="s">
        <v>237</v>
      </c>
      <c r="I149" s="327">
        <v>2.391563</v>
      </c>
      <c r="J149" s="327">
        <v>2.591563</v>
      </c>
      <c r="K149" s="327">
        <v>2.388438</v>
      </c>
      <c r="L149" s="327">
        <v>2.544688</v>
      </c>
      <c r="M149" s="327">
        <v>2.500482</v>
      </c>
      <c r="N149" s="327">
        <v>2.3484E9</v>
      </c>
      <c r="O149" s="327"/>
      <c r="P149" s="249">
        <f t="shared" si="21"/>
        <v>211700.7653</v>
      </c>
      <c r="Q149" s="249"/>
      <c r="R149" s="249"/>
      <c r="S149" s="249"/>
      <c r="T149" s="328">
        <f>(P149-P137)/P137</f>
        <v>0.09802221936</v>
      </c>
      <c r="U149" s="253"/>
      <c r="V149" s="249"/>
      <c r="W149" s="249"/>
      <c r="X149" s="249">
        <f t="shared" si="16"/>
        <v>211700.7653</v>
      </c>
      <c r="Y149" s="253">
        <f t="shared" si="17"/>
        <v>0.2117007653</v>
      </c>
      <c r="Z149" s="323">
        <f t="shared" si="18"/>
        <v>211700.7653</v>
      </c>
      <c r="AA149" s="253">
        <f t="shared" si="19"/>
        <v>0.2117007653</v>
      </c>
      <c r="AB149" s="309"/>
      <c r="AC149" s="294"/>
      <c r="AD149" s="294"/>
      <c r="AE149" s="294"/>
      <c r="AF149" s="294"/>
      <c r="AG149" s="294"/>
      <c r="AH149" s="294"/>
      <c r="AI149" s="294"/>
      <c r="AJ149" s="294"/>
      <c r="AK149" s="294"/>
      <c r="AL149" s="294"/>
      <c r="AM149" s="294"/>
      <c r="AN149" s="294"/>
      <c r="AO149" s="294"/>
      <c r="AP149" s="294"/>
      <c r="AQ149" s="294"/>
      <c r="AR149" s="294"/>
      <c r="AS149" s="294"/>
      <c r="AT149" s="294"/>
      <c r="AU149" s="294"/>
      <c r="AV149" s="294"/>
    </row>
    <row r="150" ht="19.5" customHeight="1">
      <c r="A150" s="271" t="s">
        <v>238</v>
      </c>
      <c r="B150" s="272">
        <v>54.970001</v>
      </c>
      <c r="C150" s="273">
        <v>57.349998</v>
      </c>
      <c r="D150" s="273">
        <v>54.919998</v>
      </c>
      <c r="E150" s="273">
        <v>56.0</v>
      </c>
      <c r="F150" s="273">
        <v>49.661621</v>
      </c>
      <c r="G150" s="273">
        <v>1.2656086E9</v>
      </c>
      <c r="H150" s="278" t="s">
        <v>238</v>
      </c>
      <c r="I150" s="273">
        <v>2.59125</v>
      </c>
      <c r="J150" s="273">
        <v>2.815625</v>
      </c>
      <c r="K150" s="273">
        <v>2.586563</v>
      </c>
      <c r="L150" s="273">
        <v>2.684375</v>
      </c>
      <c r="M150" s="273">
        <v>2.637742</v>
      </c>
      <c r="N150" s="273">
        <v>2.50408E9</v>
      </c>
      <c r="O150" s="273"/>
      <c r="P150" s="249">
        <f t="shared" si="21"/>
        <v>218367.5045</v>
      </c>
      <c r="Q150" s="249"/>
      <c r="R150" s="249"/>
      <c r="S150" s="249"/>
      <c r="T150" s="277"/>
      <c r="U150" s="253"/>
      <c r="V150" s="249"/>
      <c r="W150" s="249"/>
      <c r="X150" s="249">
        <f t="shared" si="16"/>
        <v>218367.5045</v>
      </c>
      <c r="Y150" s="253">
        <f t="shared" si="17"/>
        <v>0.2183675045</v>
      </c>
      <c r="Z150" s="323">
        <f t="shared" si="18"/>
        <v>218367.5045</v>
      </c>
      <c r="AA150" s="253">
        <f t="shared" si="19"/>
        <v>0.2183675045</v>
      </c>
      <c r="AB150" s="309"/>
      <c r="AC150" s="294"/>
      <c r="AD150" s="294"/>
      <c r="AE150" s="294"/>
      <c r="AF150" s="294"/>
      <c r="AG150" s="294"/>
      <c r="AH150" s="294"/>
      <c r="AI150" s="294"/>
      <c r="AJ150" s="294"/>
      <c r="AK150" s="294"/>
      <c r="AL150" s="294"/>
      <c r="AM150" s="294"/>
      <c r="AN150" s="294"/>
      <c r="AO150" s="294"/>
      <c r="AP150" s="294"/>
      <c r="AQ150" s="294"/>
      <c r="AR150" s="294"/>
      <c r="AS150" s="294"/>
      <c r="AT150" s="294"/>
      <c r="AU150" s="294"/>
      <c r="AV150" s="294"/>
    </row>
    <row r="151" ht="19.5" customHeight="1">
      <c r="A151" s="271" t="s">
        <v>239</v>
      </c>
      <c r="B151" s="272">
        <v>56.419998</v>
      </c>
      <c r="C151" s="273">
        <v>59.040001</v>
      </c>
      <c r="D151" s="273">
        <v>56.130001</v>
      </c>
      <c r="E151" s="273">
        <v>57.77</v>
      </c>
      <c r="F151" s="273">
        <v>51.231285</v>
      </c>
      <c r="G151" s="273">
        <v>1.1015619E9</v>
      </c>
      <c r="H151" s="278" t="s">
        <v>239</v>
      </c>
      <c r="I151" s="273">
        <v>2.722188</v>
      </c>
      <c r="J151" s="273">
        <v>2.979688</v>
      </c>
      <c r="K151" s="273">
        <v>2.68875</v>
      </c>
      <c r="L151" s="273">
        <v>2.850938</v>
      </c>
      <c r="M151" s="273">
        <v>2.801412</v>
      </c>
      <c r="N151" s="273">
        <v>2.4418272E9</v>
      </c>
      <c r="O151" s="273"/>
      <c r="P151" s="249">
        <f t="shared" si="21"/>
        <v>221511.933</v>
      </c>
      <c r="Q151" s="249"/>
      <c r="R151" s="249"/>
      <c r="S151" s="249"/>
      <c r="T151" s="277"/>
      <c r="U151" s="253"/>
      <c r="V151" s="249"/>
      <c r="W151" s="249"/>
      <c r="X151" s="249">
        <f t="shared" si="16"/>
        <v>221511.933</v>
      </c>
      <c r="Y151" s="253">
        <f t="shared" si="17"/>
        <v>0.221511933</v>
      </c>
      <c r="Z151" s="323">
        <f t="shared" si="18"/>
        <v>221511.933</v>
      </c>
      <c r="AA151" s="253">
        <f t="shared" si="19"/>
        <v>0.221511933</v>
      </c>
      <c r="AB151" s="309"/>
      <c r="AC151" s="294"/>
      <c r="AD151" s="294"/>
      <c r="AE151" s="294"/>
      <c r="AF151" s="294"/>
      <c r="AG151" s="294"/>
      <c r="AH151" s="294"/>
      <c r="AI151" s="294"/>
      <c r="AJ151" s="294"/>
      <c r="AK151" s="294"/>
      <c r="AL151" s="294"/>
      <c r="AM151" s="294"/>
      <c r="AN151" s="294"/>
      <c r="AO151" s="294"/>
      <c r="AP151" s="294"/>
      <c r="AQ151" s="294"/>
      <c r="AR151" s="294"/>
      <c r="AS151" s="294"/>
      <c r="AT151" s="294"/>
      <c r="AU151" s="294"/>
      <c r="AV151" s="294"/>
    </row>
    <row r="152" ht="19.5" customHeight="1">
      <c r="A152" s="271" t="s">
        <v>240</v>
      </c>
      <c r="B152" s="272">
        <v>58.02</v>
      </c>
      <c r="C152" s="273">
        <v>58.369999</v>
      </c>
      <c r="D152" s="273">
        <v>53.77</v>
      </c>
      <c r="E152" s="273">
        <v>57.43</v>
      </c>
      <c r="F152" s="273">
        <v>50.929783</v>
      </c>
      <c r="G152" s="273">
        <v>1.7292433E9</v>
      </c>
      <c r="H152" s="278" t="s">
        <v>240</v>
      </c>
      <c r="I152" s="273">
        <v>2.87</v>
      </c>
      <c r="J152" s="273">
        <v>2.905</v>
      </c>
      <c r="K152" s="273">
        <v>2.460625</v>
      </c>
      <c r="L152" s="273">
        <v>2.811563</v>
      </c>
      <c r="M152" s="273">
        <v>2.762721</v>
      </c>
      <c r="N152" s="273">
        <v>3.536864E9</v>
      </c>
      <c r="O152" s="273"/>
      <c r="P152" s="249">
        <f t="shared" si="21"/>
        <v>210531.7375</v>
      </c>
      <c r="Q152" s="249"/>
      <c r="R152" s="249"/>
      <c r="S152" s="249"/>
      <c r="T152" s="277"/>
      <c r="U152" s="253"/>
      <c r="V152" s="249"/>
      <c r="W152" s="249"/>
      <c r="X152" s="249">
        <f t="shared" si="16"/>
        <v>210531.7375</v>
      </c>
      <c r="Y152" s="253">
        <f t="shared" si="17"/>
        <v>0.2105317375</v>
      </c>
      <c r="Z152" s="323">
        <f t="shared" si="18"/>
        <v>210531.7375</v>
      </c>
      <c r="AA152" s="253">
        <f t="shared" si="19"/>
        <v>0.2105317375</v>
      </c>
      <c r="AB152" s="309"/>
      <c r="AC152" s="294"/>
      <c r="AD152" s="294"/>
      <c r="AE152" s="294"/>
      <c r="AF152" s="294"/>
      <c r="AG152" s="294"/>
      <c r="AH152" s="294"/>
      <c r="AI152" s="294"/>
      <c r="AJ152" s="294"/>
      <c r="AK152" s="294"/>
      <c r="AL152" s="294"/>
      <c r="AM152" s="294"/>
      <c r="AN152" s="294"/>
      <c r="AO152" s="294"/>
      <c r="AP152" s="294"/>
      <c r="AQ152" s="294"/>
      <c r="AR152" s="294"/>
      <c r="AS152" s="294"/>
      <c r="AT152" s="294"/>
      <c r="AU152" s="294"/>
      <c r="AV152" s="294"/>
    </row>
    <row r="153" ht="19.5" customHeight="1">
      <c r="A153" s="271" t="s">
        <v>241</v>
      </c>
      <c r="B153" s="272">
        <v>57.720001</v>
      </c>
      <c r="C153" s="273">
        <v>59.290001</v>
      </c>
      <c r="D153" s="273">
        <v>55.32</v>
      </c>
      <c r="E153" s="273">
        <v>59.080002</v>
      </c>
      <c r="F153" s="273">
        <v>52.466946</v>
      </c>
      <c r="G153" s="273">
        <v>1.0328912E9</v>
      </c>
      <c r="H153" s="278" t="s">
        <v>241</v>
      </c>
      <c r="I153" s="273">
        <v>2.841563</v>
      </c>
      <c r="J153" s="273">
        <v>2.990938</v>
      </c>
      <c r="K153" s="273">
        <v>2.605938</v>
      </c>
      <c r="L153" s="273">
        <v>2.97375</v>
      </c>
      <c r="M153" s="273">
        <v>2.922091</v>
      </c>
      <c r="N153" s="273">
        <v>1.9320576E9</v>
      </c>
      <c r="O153" s="273"/>
      <c r="P153" s="249">
        <f t="shared" si="21"/>
        <v>214933.9604</v>
      </c>
      <c r="Q153" s="249"/>
      <c r="R153" s="249"/>
      <c r="S153" s="249"/>
      <c r="T153" s="277"/>
      <c r="U153" s="253"/>
      <c r="V153" s="249"/>
      <c r="W153" s="249"/>
      <c r="X153" s="249">
        <f t="shared" si="16"/>
        <v>214933.9604</v>
      </c>
      <c r="Y153" s="253">
        <f t="shared" si="17"/>
        <v>0.2149339604</v>
      </c>
      <c r="Z153" s="323">
        <f t="shared" si="18"/>
        <v>214933.9604</v>
      </c>
      <c r="AA153" s="253">
        <f t="shared" si="19"/>
        <v>0.2149339604</v>
      </c>
      <c r="AB153" s="309"/>
      <c r="AC153" s="294"/>
      <c r="AD153" s="294"/>
      <c r="AE153" s="294"/>
      <c r="AF153" s="294"/>
      <c r="AG153" s="294"/>
      <c r="AH153" s="294"/>
      <c r="AI153" s="294"/>
      <c r="AJ153" s="294"/>
      <c r="AK153" s="294"/>
      <c r="AL153" s="294"/>
      <c r="AM153" s="294"/>
      <c r="AN153" s="294"/>
      <c r="AO153" s="294"/>
      <c r="AP153" s="294"/>
      <c r="AQ153" s="294"/>
      <c r="AR153" s="294"/>
      <c r="AS153" s="294"/>
      <c r="AT153" s="294"/>
      <c r="AU153" s="294"/>
      <c r="AV153" s="294"/>
    </row>
    <row r="154" ht="19.5" customHeight="1">
      <c r="A154" s="271" t="s">
        <v>242</v>
      </c>
      <c r="B154" s="272">
        <v>59.169998</v>
      </c>
      <c r="C154" s="273">
        <v>59.34</v>
      </c>
      <c r="D154" s="273">
        <v>56.470001</v>
      </c>
      <c r="E154" s="273">
        <v>58.360001</v>
      </c>
      <c r="F154" s="273">
        <v>51.827534</v>
      </c>
      <c r="G154" s="273">
        <v>1.0546225E9</v>
      </c>
      <c r="H154" s="278" t="s">
        <v>242</v>
      </c>
      <c r="I154" s="273">
        <v>2.980938</v>
      </c>
      <c r="J154" s="273">
        <v>2.996875</v>
      </c>
      <c r="K154" s="273">
        <v>2.708438</v>
      </c>
      <c r="L154" s="273">
        <v>2.889063</v>
      </c>
      <c r="M154" s="273">
        <v>2.838874</v>
      </c>
      <c r="N154" s="273">
        <v>2.5996992E9</v>
      </c>
      <c r="O154" s="273"/>
      <c r="P154" s="249">
        <f t="shared" si="21"/>
        <v>217735.3753</v>
      </c>
      <c r="Q154" s="249"/>
      <c r="R154" s="249"/>
      <c r="S154" s="249"/>
      <c r="T154" s="277"/>
      <c r="U154" s="253"/>
      <c r="V154" s="249"/>
      <c r="W154" s="249"/>
      <c r="X154" s="249">
        <f t="shared" si="16"/>
        <v>217735.3753</v>
      </c>
      <c r="Y154" s="253">
        <f t="shared" si="17"/>
        <v>0.2177353753</v>
      </c>
      <c r="Z154" s="323">
        <f t="shared" si="18"/>
        <v>217735.3753</v>
      </c>
      <c r="AA154" s="253">
        <f t="shared" si="19"/>
        <v>0.2177353753</v>
      </c>
      <c r="AB154" s="309"/>
      <c r="AC154" s="294"/>
      <c r="AD154" s="294"/>
      <c r="AE154" s="294"/>
      <c r="AF154" s="294"/>
      <c r="AG154" s="294"/>
      <c r="AH154" s="294"/>
      <c r="AI154" s="294"/>
      <c r="AJ154" s="294"/>
      <c r="AK154" s="294"/>
      <c r="AL154" s="294"/>
      <c r="AM154" s="294"/>
      <c r="AN154" s="294"/>
      <c r="AO154" s="294"/>
      <c r="AP154" s="294"/>
      <c r="AQ154" s="294"/>
      <c r="AR154" s="294"/>
      <c r="AS154" s="294"/>
      <c r="AT154" s="294"/>
      <c r="AU154" s="294"/>
      <c r="AV154" s="294"/>
    </row>
    <row r="155" ht="19.5" customHeight="1">
      <c r="A155" s="271" t="s">
        <v>243</v>
      </c>
      <c r="B155" s="272">
        <v>58.220001</v>
      </c>
      <c r="C155" s="273">
        <v>58.360001</v>
      </c>
      <c r="D155" s="273">
        <v>53.619999</v>
      </c>
      <c r="E155" s="273">
        <v>57.049999</v>
      </c>
      <c r="F155" s="273">
        <v>50.664169</v>
      </c>
      <c r="G155" s="273">
        <v>1.1556285E9</v>
      </c>
      <c r="H155" s="278" t="s">
        <v>243</v>
      </c>
      <c r="I155" s="273">
        <v>2.877813</v>
      </c>
      <c r="J155" s="273">
        <v>2.891563</v>
      </c>
      <c r="K155" s="273">
        <v>2.435</v>
      </c>
      <c r="L155" s="273">
        <v>2.763438</v>
      </c>
      <c r="M155" s="273">
        <v>2.715432</v>
      </c>
      <c r="N155" s="273">
        <v>2.6717856E9</v>
      </c>
      <c r="O155" s="273"/>
      <c r="P155" s="249">
        <f t="shared" si="21"/>
        <v>205079.7544</v>
      </c>
      <c r="Q155" s="249"/>
      <c r="R155" s="249"/>
      <c r="S155" s="249"/>
      <c r="T155" s="277"/>
      <c r="U155" s="253"/>
      <c r="V155" s="249"/>
      <c r="W155" s="249"/>
      <c r="X155" s="249">
        <f t="shared" si="16"/>
        <v>205079.7544</v>
      </c>
      <c r="Y155" s="253">
        <f t="shared" si="17"/>
        <v>0.2050797544</v>
      </c>
      <c r="Z155" s="323">
        <f t="shared" si="18"/>
        <v>205079.7544</v>
      </c>
      <c r="AA155" s="253">
        <f t="shared" si="19"/>
        <v>0.2050797544</v>
      </c>
      <c r="AB155" s="309"/>
      <c r="AC155" s="294"/>
      <c r="AD155" s="294"/>
      <c r="AE155" s="294"/>
      <c r="AF155" s="294"/>
      <c r="AG155" s="294"/>
      <c r="AH155" s="294"/>
      <c r="AI155" s="294"/>
      <c r="AJ155" s="294"/>
      <c r="AK155" s="294"/>
      <c r="AL155" s="294"/>
      <c r="AM155" s="294"/>
      <c r="AN155" s="294"/>
      <c r="AO155" s="294"/>
      <c r="AP155" s="294"/>
      <c r="AQ155" s="294"/>
      <c r="AR155" s="294"/>
      <c r="AS155" s="294"/>
      <c r="AT155" s="294"/>
      <c r="AU155" s="294"/>
      <c r="AV155" s="294"/>
    </row>
    <row r="156" ht="19.5" customHeight="1">
      <c r="A156" s="271" t="s">
        <v>244</v>
      </c>
      <c r="B156" s="272">
        <v>57.080002</v>
      </c>
      <c r="C156" s="273">
        <v>59.830002</v>
      </c>
      <c r="D156" s="273">
        <v>56.869999</v>
      </c>
      <c r="E156" s="273">
        <v>58.0</v>
      </c>
      <c r="F156" s="273">
        <v>51.623325</v>
      </c>
      <c r="G156" s="273">
        <v>1.2774184E9</v>
      </c>
      <c r="H156" s="278" t="s">
        <v>244</v>
      </c>
      <c r="I156" s="273">
        <v>2.769063</v>
      </c>
      <c r="J156" s="273">
        <v>3.03375</v>
      </c>
      <c r="K156" s="273">
        <v>2.74375</v>
      </c>
      <c r="L156" s="273">
        <v>2.847188</v>
      </c>
      <c r="M156" s="273">
        <v>2.797728</v>
      </c>
      <c r="N156" s="273">
        <v>2.3166816E9</v>
      </c>
      <c r="O156" s="273"/>
      <c r="P156" s="249">
        <f t="shared" si="21"/>
        <v>215843.323</v>
      </c>
      <c r="Q156" s="249"/>
      <c r="R156" s="249"/>
      <c r="S156" s="249"/>
      <c r="T156" s="277"/>
      <c r="U156" s="253"/>
      <c r="V156" s="249"/>
      <c r="W156" s="249"/>
      <c r="X156" s="249">
        <f t="shared" si="16"/>
        <v>215843.323</v>
      </c>
      <c r="Y156" s="253">
        <f t="shared" si="17"/>
        <v>0.215843323</v>
      </c>
      <c r="Z156" s="323">
        <f t="shared" si="18"/>
        <v>215843.323</v>
      </c>
      <c r="AA156" s="253">
        <f t="shared" si="19"/>
        <v>0.215843323</v>
      </c>
      <c r="AB156" s="309"/>
      <c r="AC156" s="294"/>
      <c r="AD156" s="294"/>
      <c r="AE156" s="294"/>
      <c r="AF156" s="294"/>
      <c r="AG156" s="294"/>
      <c r="AH156" s="294"/>
      <c r="AI156" s="294"/>
      <c r="AJ156" s="294"/>
      <c r="AK156" s="294"/>
      <c r="AL156" s="294"/>
      <c r="AM156" s="294"/>
      <c r="AN156" s="294"/>
      <c r="AO156" s="294"/>
      <c r="AP156" s="294"/>
      <c r="AQ156" s="294"/>
      <c r="AR156" s="294"/>
      <c r="AS156" s="294"/>
      <c r="AT156" s="294"/>
      <c r="AU156" s="294"/>
      <c r="AV156" s="294"/>
    </row>
    <row r="157" ht="19.5" customHeight="1">
      <c r="A157" s="271" t="s">
        <v>245</v>
      </c>
      <c r="B157" s="272">
        <v>58.700001</v>
      </c>
      <c r="C157" s="273">
        <v>58.82</v>
      </c>
      <c r="D157" s="273">
        <v>49.93</v>
      </c>
      <c r="E157" s="273">
        <v>55.060001</v>
      </c>
      <c r="F157" s="273">
        <v>49.006561</v>
      </c>
      <c r="G157" s="273">
        <v>2.5261456E9</v>
      </c>
      <c r="H157" s="278" t="s">
        <v>245</v>
      </c>
      <c r="I157" s="273">
        <v>2.91375</v>
      </c>
      <c r="J157" s="273">
        <v>2.928438</v>
      </c>
      <c r="K157" s="273">
        <v>2.080625</v>
      </c>
      <c r="L157" s="273">
        <v>2.51625</v>
      </c>
      <c r="M157" s="273">
        <v>2.472538</v>
      </c>
      <c r="N157" s="273">
        <v>5.567472E9</v>
      </c>
      <c r="O157" s="273"/>
      <c r="P157" s="249">
        <f t="shared" si="21"/>
        <v>187836.7148</v>
      </c>
      <c r="Q157" s="249"/>
      <c r="R157" s="249"/>
      <c r="S157" s="249"/>
      <c r="T157" s="277"/>
      <c r="U157" s="253"/>
      <c r="V157" s="249"/>
      <c r="W157" s="249"/>
      <c r="X157" s="249">
        <f t="shared" si="16"/>
        <v>187836.7148</v>
      </c>
      <c r="Y157" s="253">
        <f t="shared" si="17"/>
        <v>0.1878367148</v>
      </c>
      <c r="Z157" s="323">
        <f t="shared" si="18"/>
        <v>187836.7148</v>
      </c>
      <c r="AA157" s="253">
        <f t="shared" si="19"/>
        <v>0.1878367148</v>
      </c>
      <c r="AB157" s="309"/>
      <c r="AC157" s="294"/>
      <c r="AD157" s="294"/>
      <c r="AE157" s="294"/>
      <c r="AF157" s="294"/>
      <c r="AG157" s="294"/>
      <c r="AH157" s="294"/>
      <c r="AI157" s="294"/>
      <c r="AJ157" s="294"/>
      <c r="AK157" s="294"/>
      <c r="AL157" s="294"/>
      <c r="AM157" s="294"/>
      <c r="AN157" s="294"/>
      <c r="AO157" s="294"/>
      <c r="AP157" s="294"/>
      <c r="AQ157" s="294"/>
      <c r="AR157" s="294"/>
      <c r="AS157" s="294"/>
      <c r="AT157" s="294"/>
      <c r="AU157" s="294"/>
      <c r="AV157" s="294"/>
    </row>
    <row r="158" ht="19.5" customHeight="1">
      <c r="A158" s="271" t="s">
        <v>246</v>
      </c>
      <c r="B158" s="272">
        <v>55.200001</v>
      </c>
      <c r="C158" s="273">
        <v>57.349998</v>
      </c>
      <c r="D158" s="273">
        <v>51.91</v>
      </c>
      <c r="E158" s="273">
        <v>52.490002</v>
      </c>
      <c r="F158" s="273">
        <v>46.71912</v>
      </c>
      <c r="G158" s="273">
        <v>1.6668778E9</v>
      </c>
      <c r="H158" s="278" t="s">
        <v>246</v>
      </c>
      <c r="I158" s="273">
        <v>2.527188</v>
      </c>
      <c r="J158" s="273">
        <v>2.728438</v>
      </c>
      <c r="K158" s="273">
        <v>2.231563</v>
      </c>
      <c r="L158" s="273">
        <v>2.279688</v>
      </c>
      <c r="M158" s="273">
        <v>2.240086</v>
      </c>
      <c r="N158" s="273">
        <v>4.3196224E9</v>
      </c>
      <c r="O158" s="273"/>
      <c r="P158" s="249">
        <f t="shared" si="21"/>
        <v>193618.8104</v>
      </c>
      <c r="Q158" s="249"/>
      <c r="R158" s="249"/>
      <c r="S158" s="249"/>
      <c r="T158" s="277"/>
      <c r="U158" s="253"/>
      <c r="V158" s="249"/>
      <c r="W158" s="249"/>
      <c r="X158" s="249">
        <f t="shared" si="16"/>
        <v>193618.8104</v>
      </c>
      <c r="Y158" s="253">
        <f t="shared" si="17"/>
        <v>0.1936188104</v>
      </c>
      <c r="Z158" s="323">
        <f t="shared" si="18"/>
        <v>193618.8104</v>
      </c>
      <c r="AA158" s="253">
        <f t="shared" si="19"/>
        <v>0.1936188104</v>
      </c>
      <c r="AB158" s="309"/>
      <c r="AC158" s="294"/>
      <c r="AD158" s="294"/>
      <c r="AE158" s="294"/>
      <c r="AF158" s="294"/>
      <c r="AG158" s="294"/>
      <c r="AH158" s="294"/>
      <c r="AI158" s="294"/>
      <c r="AJ158" s="294"/>
      <c r="AK158" s="294"/>
      <c r="AL158" s="294"/>
      <c r="AM158" s="294"/>
      <c r="AN158" s="294"/>
      <c r="AO158" s="294"/>
      <c r="AP158" s="294"/>
      <c r="AQ158" s="294"/>
      <c r="AR158" s="294"/>
      <c r="AS158" s="294"/>
      <c r="AT158" s="294"/>
      <c r="AU158" s="294"/>
      <c r="AV158" s="294"/>
    </row>
    <row r="159" ht="19.5" customHeight="1">
      <c r="A159" s="271" t="s">
        <v>247</v>
      </c>
      <c r="B159" s="272">
        <v>52.02</v>
      </c>
      <c r="C159" s="273">
        <v>59.200001</v>
      </c>
      <c r="D159" s="273">
        <v>50.099998</v>
      </c>
      <c r="E159" s="273">
        <v>57.950001</v>
      </c>
      <c r="F159" s="273">
        <v>51.6745</v>
      </c>
      <c r="G159" s="273">
        <v>1.6167851E9</v>
      </c>
      <c r="H159" s="278" t="s">
        <v>247</v>
      </c>
      <c r="I159" s="273">
        <v>2.23875</v>
      </c>
      <c r="J159" s="273">
        <v>2.8775</v>
      </c>
      <c r="K159" s="273">
        <v>2.074063</v>
      </c>
      <c r="L159" s="273">
        <v>2.758438</v>
      </c>
      <c r="M159" s="273">
        <v>2.710519</v>
      </c>
      <c r="N159" s="273">
        <v>3.3797888E9</v>
      </c>
      <c r="O159" s="273"/>
      <c r="P159" s="249">
        <f t="shared" si="21"/>
        <v>185201.0276</v>
      </c>
      <c r="Q159" s="249"/>
      <c r="R159" s="249"/>
      <c r="S159" s="249"/>
      <c r="T159" s="277"/>
      <c r="U159" s="253"/>
      <c r="V159" s="249"/>
      <c r="W159" s="249"/>
      <c r="X159" s="249">
        <f t="shared" si="16"/>
        <v>185201.0276</v>
      </c>
      <c r="Y159" s="253">
        <f t="shared" si="17"/>
        <v>0.1852010276</v>
      </c>
      <c r="Z159" s="323">
        <f t="shared" si="18"/>
        <v>185201.0276</v>
      </c>
      <c r="AA159" s="253">
        <f t="shared" si="19"/>
        <v>0.1852010276</v>
      </c>
      <c r="AB159" s="309"/>
      <c r="AC159" s="294"/>
      <c r="AD159" s="294"/>
      <c r="AE159" s="294"/>
      <c r="AF159" s="294"/>
      <c r="AG159" s="294"/>
      <c r="AH159" s="294"/>
      <c r="AI159" s="294"/>
      <c r="AJ159" s="294"/>
      <c r="AK159" s="294"/>
      <c r="AL159" s="294"/>
      <c r="AM159" s="294"/>
      <c r="AN159" s="294"/>
      <c r="AO159" s="294"/>
      <c r="AP159" s="294"/>
      <c r="AQ159" s="294"/>
      <c r="AR159" s="294"/>
      <c r="AS159" s="294"/>
      <c r="AT159" s="294"/>
      <c r="AU159" s="294"/>
      <c r="AV159" s="294"/>
    </row>
    <row r="160" ht="19.5" customHeight="1">
      <c r="A160" s="271" t="s">
        <v>248</v>
      </c>
      <c r="B160" s="272">
        <v>56.52</v>
      </c>
      <c r="C160" s="273">
        <v>58.98</v>
      </c>
      <c r="D160" s="273">
        <v>52.869999</v>
      </c>
      <c r="E160" s="273">
        <v>56.389999</v>
      </c>
      <c r="F160" s="273">
        <v>50.283432</v>
      </c>
      <c r="G160" s="273">
        <v>1.2950705E9</v>
      </c>
      <c r="H160" s="278" t="s">
        <v>248</v>
      </c>
      <c r="I160" s="273">
        <v>2.627188</v>
      </c>
      <c r="J160" s="273">
        <v>2.851875</v>
      </c>
      <c r="K160" s="273">
        <v>2.282188</v>
      </c>
      <c r="L160" s="273">
        <v>2.587813</v>
      </c>
      <c r="M160" s="273">
        <v>2.542858</v>
      </c>
      <c r="N160" s="273">
        <v>2.5101696E9</v>
      </c>
      <c r="O160" s="273"/>
      <c r="P160" s="249">
        <f t="shared" si="21"/>
        <v>193774.0227</v>
      </c>
      <c r="Q160" s="249"/>
      <c r="R160" s="249"/>
      <c r="S160" s="249"/>
      <c r="T160" s="277"/>
      <c r="U160" s="253"/>
      <c r="V160" s="249"/>
      <c r="W160" s="249"/>
      <c r="X160" s="249">
        <f t="shared" si="16"/>
        <v>193774.0227</v>
      </c>
      <c r="Y160" s="253">
        <f t="shared" si="17"/>
        <v>0.1937740227</v>
      </c>
      <c r="Z160" s="323">
        <f t="shared" si="18"/>
        <v>193774.0227</v>
      </c>
      <c r="AA160" s="253">
        <f t="shared" si="19"/>
        <v>0.1937740227</v>
      </c>
      <c r="AB160" s="309"/>
      <c r="AC160" s="294"/>
      <c r="AD160" s="294"/>
      <c r="AE160" s="294"/>
      <c r="AF160" s="294"/>
      <c r="AG160" s="294"/>
      <c r="AH160" s="294"/>
      <c r="AI160" s="294"/>
      <c r="AJ160" s="294"/>
      <c r="AK160" s="294"/>
      <c r="AL160" s="294"/>
      <c r="AM160" s="294"/>
      <c r="AN160" s="294"/>
      <c r="AO160" s="294"/>
      <c r="AP160" s="294"/>
      <c r="AQ160" s="294"/>
      <c r="AR160" s="294"/>
      <c r="AS160" s="294"/>
      <c r="AT160" s="294"/>
      <c r="AU160" s="294"/>
      <c r="AV160" s="294"/>
    </row>
    <row r="161" ht="19.5" customHeight="1">
      <c r="A161" s="271" t="s">
        <v>249</v>
      </c>
      <c r="B161" s="326">
        <v>56.380001</v>
      </c>
      <c r="C161" s="327">
        <v>57.619999</v>
      </c>
      <c r="D161" s="327">
        <v>54.169998</v>
      </c>
      <c r="E161" s="327">
        <v>55.830002</v>
      </c>
      <c r="F161" s="327">
        <v>49.784069</v>
      </c>
      <c r="G161" s="327">
        <v>1.0043616E9</v>
      </c>
      <c r="H161" s="329" t="s">
        <v>249</v>
      </c>
      <c r="I161" s="327">
        <v>2.5875</v>
      </c>
      <c r="J161" s="327">
        <v>2.701563</v>
      </c>
      <c r="K161" s="327">
        <v>2.399063</v>
      </c>
      <c r="L161" s="327">
        <v>2.545625</v>
      </c>
      <c r="M161" s="327">
        <v>2.501403</v>
      </c>
      <c r="N161" s="327">
        <v>1.9215488E9</v>
      </c>
      <c r="O161" s="327"/>
      <c r="P161" s="249">
        <f t="shared" si="21"/>
        <v>196871.987</v>
      </c>
      <c r="Q161" s="249"/>
      <c r="R161" s="249"/>
      <c r="S161" s="249"/>
      <c r="T161" s="328">
        <f>(P161-P149)/P149</f>
        <v>-0.07004593612</v>
      </c>
      <c r="U161" s="253"/>
      <c r="V161" s="249"/>
      <c r="W161" s="249"/>
      <c r="X161" s="249">
        <f t="shared" si="16"/>
        <v>196871.987</v>
      </c>
      <c r="Y161" s="253">
        <f t="shared" si="17"/>
        <v>0.196871987</v>
      </c>
      <c r="Z161" s="323">
        <f t="shared" si="18"/>
        <v>196871.987</v>
      </c>
      <c r="AA161" s="253">
        <f t="shared" si="19"/>
        <v>0.196871987</v>
      </c>
      <c r="AB161" s="309"/>
      <c r="AC161" s="294"/>
      <c r="AD161" s="294"/>
      <c r="AE161" s="294"/>
      <c r="AF161" s="294"/>
      <c r="AG161" s="294"/>
      <c r="AH161" s="294"/>
      <c r="AI161" s="294"/>
      <c r="AJ161" s="294"/>
      <c r="AK161" s="294"/>
      <c r="AL161" s="294"/>
      <c r="AM161" s="294"/>
      <c r="AN161" s="294"/>
      <c r="AO161" s="294"/>
      <c r="AP161" s="294"/>
      <c r="AQ161" s="294"/>
      <c r="AR161" s="294"/>
      <c r="AS161" s="294"/>
      <c r="AT161" s="294"/>
      <c r="AU161" s="294"/>
      <c r="AV161" s="294"/>
    </row>
    <row r="162" ht="19.5" customHeight="1">
      <c r="A162" s="271" t="s">
        <v>250</v>
      </c>
      <c r="B162" s="272">
        <v>56.91</v>
      </c>
      <c r="C162" s="273">
        <v>60.860001</v>
      </c>
      <c r="D162" s="273">
        <v>56.560001</v>
      </c>
      <c r="E162" s="273">
        <v>60.529999</v>
      </c>
      <c r="F162" s="273">
        <v>54.181671</v>
      </c>
      <c r="G162" s="273">
        <v>8.288839E8</v>
      </c>
      <c r="H162" s="278" t="s">
        <v>250</v>
      </c>
      <c r="I162" s="273">
        <v>2.642188</v>
      </c>
      <c r="J162" s="273">
        <v>3.017813</v>
      </c>
      <c r="K162" s="273">
        <v>2.610625</v>
      </c>
      <c r="L162" s="273">
        <v>2.985313</v>
      </c>
      <c r="M162" s="273">
        <v>2.933453</v>
      </c>
      <c r="N162" s="273">
        <v>1.9026016E9</v>
      </c>
      <c r="O162" s="273"/>
      <c r="P162" s="249">
        <f t="shared" si="21"/>
        <v>203891.3949</v>
      </c>
      <c r="Q162" s="249"/>
      <c r="R162" s="249"/>
      <c r="S162" s="249"/>
      <c r="T162" s="277"/>
      <c r="U162" s="253"/>
      <c r="V162" s="249"/>
      <c r="W162" s="249"/>
      <c r="X162" s="249">
        <f t="shared" si="16"/>
        <v>203891.3949</v>
      </c>
      <c r="Y162" s="253">
        <f t="shared" si="17"/>
        <v>0.2038913949</v>
      </c>
      <c r="Z162" s="323">
        <f t="shared" si="18"/>
        <v>203891.3949</v>
      </c>
      <c r="AA162" s="253">
        <f t="shared" si="19"/>
        <v>0.2038913949</v>
      </c>
      <c r="AB162" s="309"/>
      <c r="AC162" s="294"/>
      <c r="AD162" s="294"/>
      <c r="AE162" s="294"/>
      <c r="AF162" s="294"/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  <c r="AU162" s="294"/>
      <c r="AV162" s="294"/>
    </row>
    <row r="163" ht="19.5" customHeight="1">
      <c r="A163" s="271" t="s">
        <v>251</v>
      </c>
      <c r="B163" s="272">
        <v>60.880001</v>
      </c>
      <c r="C163" s="273">
        <v>64.959999</v>
      </c>
      <c r="D163" s="273">
        <v>60.66</v>
      </c>
      <c r="E163" s="273">
        <v>64.410004</v>
      </c>
      <c r="F163" s="273">
        <v>57.654736</v>
      </c>
      <c r="G163" s="273">
        <v>1.0186025E9</v>
      </c>
      <c r="H163" s="278" t="s">
        <v>251</v>
      </c>
      <c r="I163" s="273">
        <v>3.016563</v>
      </c>
      <c r="J163" s="273">
        <v>3.433438</v>
      </c>
      <c r="K163" s="273">
        <v>2.99875</v>
      </c>
      <c r="L163" s="273">
        <v>3.376563</v>
      </c>
      <c r="M163" s="273">
        <v>3.317907</v>
      </c>
      <c r="N163" s="273">
        <v>2.1716416E9</v>
      </c>
      <c r="O163" s="273"/>
      <c r="P163" s="249">
        <f t="shared" si="21"/>
        <v>217004.6875</v>
      </c>
      <c r="Q163" s="249"/>
      <c r="R163" s="249"/>
      <c r="S163" s="249"/>
      <c r="T163" s="277"/>
      <c r="U163" s="253"/>
      <c r="V163" s="249"/>
      <c r="W163" s="249"/>
      <c r="X163" s="249">
        <f t="shared" si="16"/>
        <v>217004.6875</v>
      </c>
      <c r="Y163" s="253">
        <f t="shared" si="17"/>
        <v>0.2170046875</v>
      </c>
      <c r="Z163" s="323">
        <f t="shared" si="18"/>
        <v>217004.6875</v>
      </c>
      <c r="AA163" s="253">
        <f t="shared" si="19"/>
        <v>0.2170046875</v>
      </c>
      <c r="AB163" s="309"/>
      <c r="AC163" s="294"/>
      <c r="AD163" s="294"/>
      <c r="AE163" s="294"/>
      <c r="AF163" s="294"/>
      <c r="AG163" s="294"/>
      <c r="AH163" s="294"/>
      <c r="AI163" s="294"/>
      <c r="AJ163" s="294"/>
      <c r="AK163" s="294"/>
      <c r="AL163" s="294"/>
      <c r="AM163" s="294"/>
      <c r="AN163" s="294"/>
      <c r="AO163" s="294"/>
      <c r="AP163" s="294"/>
      <c r="AQ163" s="294"/>
      <c r="AR163" s="294"/>
      <c r="AS163" s="294"/>
      <c r="AT163" s="294"/>
      <c r="AU163" s="294"/>
      <c r="AV163" s="294"/>
    </row>
    <row r="164" ht="19.5" customHeight="1">
      <c r="A164" s="271" t="s">
        <v>252</v>
      </c>
      <c r="B164" s="272">
        <v>64.650002</v>
      </c>
      <c r="C164" s="273">
        <v>68.510002</v>
      </c>
      <c r="D164" s="273">
        <v>63.23</v>
      </c>
      <c r="E164" s="273">
        <v>67.550003</v>
      </c>
      <c r="F164" s="273">
        <v>60.465412</v>
      </c>
      <c r="G164" s="273">
        <v>1.0700543E9</v>
      </c>
      <c r="H164" s="278" t="s">
        <v>252</v>
      </c>
      <c r="I164" s="273">
        <v>3.400625</v>
      </c>
      <c r="J164" s="273">
        <v>3.824688</v>
      </c>
      <c r="K164" s="273">
        <v>3.251875</v>
      </c>
      <c r="L164" s="273">
        <v>3.717188</v>
      </c>
      <c r="M164" s="273">
        <v>3.652614</v>
      </c>
      <c r="N164" s="273">
        <v>2.2573664E9</v>
      </c>
      <c r="O164" s="273"/>
      <c r="P164" s="249">
        <f t="shared" si="21"/>
        <v>224531.9221</v>
      </c>
      <c r="Q164" s="249"/>
      <c r="R164" s="249"/>
      <c r="S164" s="249"/>
      <c r="T164" s="277"/>
      <c r="U164" s="253"/>
      <c r="V164" s="249"/>
      <c r="W164" s="249"/>
      <c r="X164" s="249">
        <f t="shared" si="16"/>
        <v>224531.9221</v>
      </c>
      <c r="Y164" s="253">
        <f t="shared" si="17"/>
        <v>0.2245319221</v>
      </c>
      <c r="Z164" s="323">
        <f t="shared" si="18"/>
        <v>224531.9221</v>
      </c>
      <c r="AA164" s="253">
        <f t="shared" si="19"/>
        <v>0.2245319221</v>
      </c>
      <c r="AB164" s="309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4"/>
      <c r="AU164" s="294"/>
      <c r="AV164" s="294"/>
    </row>
    <row r="165" ht="19.5" customHeight="1">
      <c r="A165" s="271" t="s">
        <v>253</v>
      </c>
      <c r="B165" s="272">
        <v>67.480003</v>
      </c>
      <c r="C165" s="273">
        <v>68.550003</v>
      </c>
      <c r="D165" s="273">
        <v>64.449997</v>
      </c>
      <c r="E165" s="273">
        <v>66.760002</v>
      </c>
      <c r="F165" s="273">
        <v>59.859676</v>
      </c>
      <c r="G165" s="273">
        <v>1.0561849E9</v>
      </c>
      <c r="H165" s="278" t="s">
        <v>253</v>
      </c>
      <c r="I165" s="273">
        <v>3.70875</v>
      </c>
      <c r="J165" s="273">
        <v>3.8275</v>
      </c>
      <c r="K165" s="273">
        <v>3.377188</v>
      </c>
      <c r="L165" s="273">
        <v>3.621563</v>
      </c>
      <c r="M165" s="273">
        <v>3.55865</v>
      </c>
      <c r="N165" s="273">
        <v>2.2638368E9</v>
      </c>
      <c r="O165" s="273"/>
      <c r="P165" s="249">
        <f t="shared" si="21"/>
        <v>227197.5071</v>
      </c>
      <c r="Q165" s="249"/>
      <c r="R165" s="249"/>
      <c r="S165" s="249"/>
      <c r="T165" s="277"/>
      <c r="U165" s="253"/>
      <c r="V165" s="249"/>
      <c r="W165" s="249"/>
      <c r="X165" s="249">
        <f t="shared" si="16"/>
        <v>227197.5071</v>
      </c>
      <c r="Y165" s="253">
        <f t="shared" si="17"/>
        <v>0.2271975071</v>
      </c>
      <c r="Z165" s="323">
        <f t="shared" si="18"/>
        <v>227197.5071</v>
      </c>
      <c r="AA165" s="253">
        <f t="shared" si="19"/>
        <v>0.2271975071</v>
      </c>
      <c r="AB165" s="309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  <c r="AU165" s="294"/>
      <c r="AV165" s="294"/>
    </row>
    <row r="166" ht="19.5" customHeight="1">
      <c r="A166" s="271" t="s">
        <v>254</v>
      </c>
      <c r="B166" s="272">
        <v>66.690002</v>
      </c>
      <c r="C166" s="273">
        <v>67.629997</v>
      </c>
      <c r="D166" s="273">
        <v>60.759998</v>
      </c>
      <c r="E166" s="273">
        <v>62.060001</v>
      </c>
      <c r="F166" s="273">
        <v>55.645493</v>
      </c>
      <c r="G166" s="273">
        <v>1.3003288E9</v>
      </c>
      <c r="H166" s="278" t="s">
        <v>254</v>
      </c>
      <c r="I166" s="273">
        <v>3.610938</v>
      </c>
      <c r="J166" s="273">
        <v>3.712813</v>
      </c>
      <c r="K166" s="273">
        <v>2.908125</v>
      </c>
      <c r="L166" s="273">
        <v>3.116875</v>
      </c>
      <c r="M166" s="273">
        <v>3.062729</v>
      </c>
      <c r="N166" s="273">
        <v>1.6379808E9</v>
      </c>
      <c r="O166" s="273"/>
      <c r="P166" s="249">
        <f t="shared" si="21"/>
        <v>212522.9488</v>
      </c>
      <c r="Q166" s="249"/>
      <c r="R166" s="249"/>
      <c r="S166" s="249"/>
      <c r="T166" s="277"/>
      <c r="U166" s="253"/>
      <c r="V166" s="249"/>
      <c r="W166" s="249"/>
      <c r="X166" s="249">
        <f t="shared" si="16"/>
        <v>212522.9488</v>
      </c>
      <c r="Y166" s="253">
        <f t="shared" si="17"/>
        <v>0.2125229488</v>
      </c>
      <c r="Z166" s="323">
        <f t="shared" si="18"/>
        <v>212522.9488</v>
      </c>
      <c r="AA166" s="253">
        <f t="shared" si="19"/>
        <v>0.2125229488</v>
      </c>
      <c r="AB166" s="309"/>
      <c r="AC166" s="294"/>
      <c r="AD166" s="294"/>
      <c r="AE166" s="294"/>
      <c r="AF166" s="294"/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  <c r="AU166" s="294"/>
      <c r="AV166" s="294"/>
    </row>
    <row r="167" ht="19.5" customHeight="1">
      <c r="A167" s="271" t="s">
        <v>255</v>
      </c>
      <c r="B167" s="272">
        <v>60.939999</v>
      </c>
      <c r="C167" s="273">
        <v>64.57</v>
      </c>
      <c r="D167" s="273">
        <v>60.040001</v>
      </c>
      <c r="E167" s="273">
        <v>64.160004</v>
      </c>
      <c r="F167" s="273">
        <v>57.528454</v>
      </c>
      <c r="G167" s="273">
        <v>9.738152E8</v>
      </c>
      <c r="H167" s="278" t="s">
        <v>255</v>
      </c>
      <c r="I167" s="273">
        <v>3.0075</v>
      </c>
      <c r="J167" s="273">
        <v>3.379375</v>
      </c>
      <c r="K167" s="273">
        <v>2.91375</v>
      </c>
      <c r="L167" s="273">
        <v>3.3275</v>
      </c>
      <c r="M167" s="273">
        <v>3.269695</v>
      </c>
      <c r="N167" s="273">
        <v>1.1723376E9</v>
      </c>
      <c r="O167" s="273"/>
      <c r="P167" s="249">
        <f t="shared" si="21"/>
        <v>208337.9166</v>
      </c>
      <c r="Q167" s="249"/>
      <c r="R167" s="249"/>
      <c r="S167" s="249"/>
      <c r="T167" s="277"/>
      <c r="U167" s="253"/>
      <c r="V167" s="249"/>
      <c r="W167" s="249"/>
      <c r="X167" s="249">
        <f t="shared" si="16"/>
        <v>208337.9166</v>
      </c>
      <c r="Y167" s="253">
        <f t="shared" si="17"/>
        <v>0.2083379166</v>
      </c>
      <c r="Z167" s="323">
        <f t="shared" si="18"/>
        <v>208337.9166</v>
      </c>
      <c r="AA167" s="253">
        <f t="shared" si="19"/>
        <v>0.2083379166</v>
      </c>
      <c r="AB167" s="309"/>
      <c r="AC167" s="294"/>
      <c r="AD167" s="294"/>
      <c r="AE167" s="294"/>
      <c r="AF167" s="294"/>
      <c r="AG167" s="294"/>
      <c r="AH167" s="294"/>
      <c r="AI167" s="294"/>
      <c r="AJ167" s="294"/>
      <c r="AK167" s="294"/>
      <c r="AL167" s="294"/>
      <c r="AM167" s="294"/>
      <c r="AN167" s="294"/>
      <c r="AO167" s="294"/>
      <c r="AP167" s="294"/>
      <c r="AQ167" s="294"/>
      <c r="AR167" s="294"/>
      <c r="AS167" s="294"/>
      <c r="AT167" s="294"/>
      <c r="AU167" s="294"/>
      <c r="AV167" s="294"/>
    </row>
    <row r="168" ht="19.5" customHeight="1">
      <c r="A168" s="271" t="s">
        <v>256</v>
      </c>
      <c r="B168" s="272">
        <v>64.25</v>
      </c>
      <c r="C168" s="273">
        <v>65.309998</v>
      </c>
      <c r="D168" s="273">
        <v>61.860001</v>
      </c>
      <c r="E168" s="273">
        <v>64.800003</v>
      </c>
      <c r="F168" s="273">
        <v>58.235828</v>
      </c>
      <c r="G168" s="273">
        <v>8.608051E8</v>
      </c>
      <c r="H168" s="278" t="s">
        <v>256</v>
      </c>
      <c r="I168" s="273">
        <v>3.3375</v>
      </c>
      <c r="J168" s="273">
        <v>3.443125</v>
      </c>
      <c r="K168" s="273">
        <v>3.091875</v>
      </c>
      <c r="L168" s="273">
        <v>3.381875</v>
      </c>
      <c r="M168" s="273">
        <v>3.323126</v>
      </c>
      <c r="N168" s="273">
        <v>1.2018048E9</v>
      </c>
      <c r="O168" s="273"/>
      <c r="P168" s="249">
        <f t="shared" si="21"/>
        <v>212986.623</v>
      </c>
      <c r="Q168" s="249"/>
      <c r="R168" s="249"/>
      <c r="S168" s="249"/>
      <c r="T168" s="277"/>
      <c r="U168" s="253"/>
      <c r="V168" s="249"/>
      <c r="W168" s="249"/>
      <c r="X168" s="249">
        <f t="shared" si="16"/>
        <v>212986.623</v>
      </c>
      <c r="Y168" s="253">
        <f t="shared" si="17"/>
        <v>0.212986623</v>
      </c>
      <c r="Z168" s="323">
        <f t="shared" si="18"/>
        <v>212986.623</v>
      </c>
      <c r="AA168" s="253">
        <f t="shared" si="19"/>
        <v>0.212986623</v>
      </c>
      <c r="AB168" s="309"/>
      <c r="AC168" s="294"/>
      <c r="AD168" s="294"/>
      <c r="AE168" s="294"/>
      <c r="AF168" s="294"/>
      <c r="AG168" s="294"/>
      <c r="AH168" s="294"/>
      <c r="AI168" s="294"/>
      <c r="AJ168" s="294"/>
      <c r="AK168" s="294"/>
      <c r="AL168" s="294"/>
      <c r="AM168" s="294"/>
      <c r="AN168" s="294"/>
      <c r="AO168" s="294"/>
      <c r="AP168" s="294"/>
      <c r="AQ168" s="294"/>
      <c r="AR168" s="294"/>
      <c r="AS168" s="294"/>
      <c r="AT168" s="294"/>
      <c r="AU168" s="294"/>
      <c r="AV168" s="294"/>
    </row>
    <row r="169" ht="19.5" customHeight="1">
      <c r="A169" s="271" t="s">
        <v>257</v>
      </c>
      <c r="B169" s="272">
        <v>65.260002</v>
      </c>
      <c r="C169" s="273">
        <v>68.879997</v>
      </c>
      <c r="D169" s="273">
        <v>63.91</v>
      </c>
      <c r="E169" s="273">
        <v>68.160004</v>
      </c>
      <c r="F169" s="273">
        <v>61.255489</v>
      </c>
      <c r="G169" s="273">
        <v>6.798662E8</v>
      </c>
      <c r="H169" s="278" t="s">
        <v>257</v>
      </c>
      <c r="I169" s="273">
        <v>3.43375</v>
      </c>
      <c r="J169" s="273">
        <v>3.820625</v>
      </c>
      <c r="K169" s="273">
        <v>3.293125</v>
      </c>
      <c r="L169" s="273">
        <v>3.741875</v>
      </c>
      <c r="M169" s="273">
        <v>3.676871</v>
      </c>
      <c r="N169" s="273">
        <v>9.327584E8</v>
      </c>
      <c r="O169" s="273"/>
      <c r="P169" s="249">
        <f t="shared" si="21"/>
        <v>218378.1904</v>
      </c>
      <c r="Q169" s="249"/>
      <c r="R169" s="249"/>
      <c r="S169" s="249"/>
      <c r="T169" s="277"/>
      <c r="U169" s="253"/>
      <c r="V169" s="249"/>
      <c r="W169" s="249"/>
      <c r="X169" s="249">
        <f t="shared" si="16"/>
        <v>218378.1904</v>
      </c>
      <c r="Y169" s="253">
        <f t="shared" si="17"/>
        <v>0.2183781904</v>
      </c>
      <c r="Z169" s="323">
        <f t="shared" si="18"/>
        <v>218378.1904</v>
      </c>
      <c r="AA169" s="253">
        <f t="shared" si="19"/>
        <v>0.2183781904</v>
      </c>
      <c r="AB169" s="309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  <c r="AU169" s="294"/>
      <c r="AV169" s="294"/>
    </row>
    <row r="170" ht="19.5" customHeight="1">
      <c r="A170" s="271" t="s">
        <v>258</v>
      </c>
      <c r="B170" s="272">
        <v>68.029999</v>
      </c>
      <c r="C170" s="273">
        <v>70.580002</v>
      </c>
      <c r="D170" s="273">
        <v>67.419998</v>
      </c>
      <c r="E170" s="273">
        <v>68.57</v>
      </c>
      <c r="F170" s="273">
        <v>61.623928</v>
      </c>
      <c r="G170" s="273">
        <v>6.395219E8</v>
      </c>
      <c r="H170" s="278" t="s">
        <v>258</v>
      </c>
      <c r="I170" s="273">
        <v>3.729375</v>
      </c>
      <c r="J170" s="273">
        <v>4.0225</v>
      </c>
      <c r="K170" s="273">
        <v>3.65875</v>
      </c>
      <c r="L170" s="273">
        <v>3.801875</v>
      </c>
      <c r="M170" s="273">
        <v>3.735829</v>
      </c>
      <c r="N170" s="273">
        <v>6.999328E8</v>
      </c>
      <c r="O170" s="273"/>
      <c r="P170" s="249">
        <f t="shared" si="21"/>
        <v>228705.0617</v>
      </c>
      <c r="Q170" s="249"/>
      <c r="R170" s="249"/>
      <c r="S170" s="249"/>
      <c r="T170" s="277"/>
      <c r="U170" s="253"/>
      <c r="V170" s="249"/>
      <c r="W170" s="249"/>
      <c r="X170" s="249">
        <f t="shared" si="16"/>
        <v>228705.0617</v>
      </c>
      <c r="Y170" s="253">
        <f t="shared" si="17"/>
        <v>0.2287050617</v>
      </c>
      <c r="Z170" s="323">
        <f t="shared" si="18"/>
        <v>228705.0617</v>
      </c>
      <c r="AA170" s="253">
        <f t="shared" si="19"/>
        <v>0.2287050617</v>
      </c>
      <c r="AB170" s="309"/>
      <c r="AC170" s="294"/>
      <c r="AD170" s="294"/>
      <c r="AE170" s="294"/>
      <c r="AF170" s="294"/>
      <c r="AG170" s="294"/>
      <c r="AH170" s="294"/>
      <c r="AI170" s="294"/>
      <c r="AJ170" s="294"/>
      <c r="AK170" s="294"/>
      <c r="AL170" s="294"/>
      <c r="AM170" s="294"/>
      <c r="AN170" s="294"/>
      <c r="AO170" s="294"/>
      <c r="AP170" s="294"/>
      <c r="AQ170" s="294"/>
      <c r="AR170" s="294"/>
      <c r="AS170" s="294"/>
      <c r="AT170" s="294"/>
      <c r="AU170" s="294"/>
      <c r="AV170" s="294"/>
    </row>
    <row r="171" ht="19.5" customHeight="1">
      <c r="A171" s="271" t="s">
        <v>259</v>
      </c>
      <c r="B171" s="272">
        <v>68.900002</v>
      </c>
      <c r="C171" s="273">
        <v>69.800003</v>
      </c>
      <c r="D171" s="273">
        <v>64.650002</v>
      </c>
      <c r="E171" s="273">
        <v>64.949997</v>
      </c>
      <c r="F171" s="273">
        <v>58.537086</v>
      </c>
      <c r="G171" s="273">
        <v>8.631242E8</v>
      </c>
      <c r="H171" s="278" t="s">
        <v>259</v>
      </c>
      <c r="I171" s="273">
        <v>3.8375</v>
      </c>
      <c r="J171" s="273">
        <v>3.93375</v>
      </c>
      <c r="K171" s="273">
        <v>3.369375</v>
      </c>
      <c r="L171" s="273">
        <v>3.398125</v>
      </c>
      <c r="M171" s="273">
        <v>3.339093</v>
      </c>
      <c r="N171" s="273">
        <v>1.0152896E9</v>
      </c>
      <c r="O171" s="273"/>
      <c r="P171" s="249">
        <f t="shared" si="21"/>
        <v>217641.8936</v>
      </c>
      <c r="Q171" s="249"/>
      <c r="R171" s="249"/>
      <c r="S171" s="249"/>
      <c r="T171" s="277"/>
      <c r="U171" s="253"/>
      <c r="V171" s="249"/>
      <c r="W171" s="249"/>
      <c r="X171" s="249">
        <f t="shared" si="16"/>
        <v>217641.8936</v>
      </c>
      <c r="Y171" s="253">
        <f t="shared" si="17"/>
        <v>0.2176418936</v>
      </c>
      <c r="Z171" s="323">
        <f t="shared" si="18"/>
        <v>217641.8936</v>
      </c>
      <c r="AA171" s="253">
        <f t="shared" si="19"/>
        <v>0.2176418936</v>
      </c>
      <c r="AB171" s="309"/>
      <c r="AC171" s="294"/>
      <c r="AD171" s="294"/>
      <c r="AE171" s="294"/>
      <c r="AF171" s="294"/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  <c r="AU171" s="294"/>
      <c r="AV171" s="294"/>
    </row>
    <row r="172" ht="19.5" customHeight="1">
      <c r="A172" s="271" t="s">
        <v>260</v>
      </c>
      <c r="B172" s="272">
        <v>65.360001</v>
      </c>
      <c r="C172" s="273">
        <v>66.209999</v>
      </c>
      <c r="D172" s="273">
        <v>61.310001</v>
      </c>
      <c r="E172" s="273">
        <v>65.800003</v>
      </c>
      <c r="F172" s="273">
        <v>59.303185</v>
      </c>
      <c r="G172" s="273">
        <v>9.017839E8</v>
      </c>
      <c r="H172" s="278" t="s">
        <v>260</v>
      </c>
      <c r="I172" s="273">
        <v>3.439375</v>
      </c>
      <c r="J172" s="273">
        <v>3.53125</v>
      </c>
      <c r="K172" s="273">
        <v>3.02125</v>
      </c>
      <c r="L172" s="273">
        <v>3.48</v>
      </c>
      <c r="M172" s="273">
        <v>3.419546</v>
      </c>
      <c r="N172" s="273">
        <v>1.1633408E9</v>
      </c>
      <c r="O172" s="273"/>
      <c r="P172" s="249">
        <f t="shared" si="21"/>
        <v>204731.2344</v>
      </c>
      <c r="Q172" s="249"/>
      <c r="R172" s="249"/>
      <c r="S172" s="249"/>
      <c r="T172" s="277"/>
      <c r="U172" s="253"/>
      <c r="V172" s="249"/>
      <c r="W172" s="249"/>
      <c r="X172" s="249">
        <f t="shared" si="16"/>
        <v>204731.2344</v>
      </c>
      <c r="Y172" s="253">
        <f t="shared" si="17"/>
        <v>0.2047312344</v>
      </c>
      <c r="Z172" s="323">
        <f t="shared" si="18"/>
        <v>204731.2344</v>
      </c>
      <c r="AA172" s="253">
        <f t="shared" si="19"/>
        <v>0.2047312344</v>
      </c>
      <c r="AB172" s="309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  <c r="AU172" s="294"/>
      <c r="AV172" s="294"/>
    </row>
    <row r="173" ht="19.5" customHeight="1">
      <c r="A173" s="271" t="s">
        <v>261</v>
      </c>
      <c r="B173" s="326">
        <v>66.309998</v>
      </c>
      <c r="C173" s="327">
        <v>66.760002</v>
      </c>
      <c r="D173" s="327">
        <v>63.580002</v>
      </c>
      <c r="E173" s="327">
        <v>65.129997</v>
      </c>
      <c r="F173" s="327">
        <v>58.699341</v>
      </c>
      <c r="G173" s="327">
        <v>8.15856E8</v>
      </c>
      <c r="H173" s="329" t="s">
        <v>261</v>
      </c>
      <c r="I173" s="327">
        <v>3.5325</v>
      </c>
      <c r="J173" s="327">
        <v>3.575</v>
      </c>
      <c r="K173" s="327">
        <v>3.271875</v>
      </c>
      <c r="L173" s="327">
        <v>3.425625</v>
      </c>
      <c r="M173" s="327">
        <v>3.366116</v>
      </c>
      <c r="N173" s="327">
        <v>9.62888E8</v>
      </c>
      <c r="O173" s="327"/>
      <c r="P173" s="249">
        <f t="shared" si="21"/>
        <v>210644.7357</v>
      </c>
      <c r="Q173" s="249"/>
      <c r="R173" s="249"/>
      <c r="S173" s="249"/>
      <c r="T173" s="328">
        <f>(P173-P161)/P161</f>
        <v>0.06995788941</v>
      </c>
      <c r="U173" s="253"/>
      <c r="V173" s="249"/>
      <c r="W173" s="249"/>
      <c r="X173" s="249">
        <f t="shared" si="16"/>
        <v>210644.7357</v>
      </c>
      <c r="Y173" s="253">
        <f t="shared" si="17"/>
        <v>0.2106447357</v>
      </c>
      <c r="Z173" s="323">
        <f t="shared" si="18"/>
        <v>210644.7357</v>
      </c>
      <c r="AA173" s="253">
        <f t="shared" si="19"/>
        <v>0.2106447357</v>
      </c>
      <c r="AB173" s="309"/>
      <c r="AC173" s="294"/>
      <c r="AD173" s="294"/>
      <c r="AE173" s="294"/>
      <c r="AF173" s="294"/>
      <c r="AG173" s="294"/>
      <c r="AH173" s="294"/>
      <c r="AI173" s="294"/>
      <c r="AJ173" s="294"/>
      <c r="AK173" s="294"/>
      <c r="AL173" s="294"/>
      <c r="AM173" s="294"/>
      <c r="AN173" s="294"/>
      <c r="AO173" s="294"/>
      <c r="AP173" s="294"/>
      <c r="AQ173" s="294"/>
      <c r="AR173" s="294"/>
      <c r="AS173" s="294"/>
      <c r="AT173" s="294"/>
      <c r="AU173" s="294"/>
      <c r="AV173" s="294"/>
    </row>
    <row r="174" ht="19.5" customHeight="1">
      <c r="A174" s="271" t="s">
        <v>262</v>
      </c>
      <c r="B174" s="272">
        <v>66.730003</v>
      </c>
      <c r="C174" s="273">
        <v>67.790001</v>
      </c>
      <c r="D174" s="273">
        <v>66.169998</v>
      </c>
      <c r="E174" s="273">
        <v>66.870003</v>
      </c>
      <c r="F174" s="273">
        <v>60.603191</v>
      </c>
      <c r="G174" s="273">
        <v>7.418367E8</v>
      </c>
      <c r="H174" s="278" t="s">
        <v>262</v>
      </c>
      <c r="I174" s="273">
        <v>3.596875</v>
      </c>
      <c r="J174" s="273">
        <v>3.71</v>
      </c>
      <c r="K174" s="273">
        <v>3.53875</v>
      </c>
      <c r="L174" s="273">
        <v>3.6075</v>
      </c>
      <c r="M174" s="273">
        <v>3.550136</v>
      </c>
      <c r="N174" s="273">
        <v>8.87544E8</v>
      </c>
      <c r="O174" s="273"/>
      <c r="P174" s="249">
        <f t="shared" si="21"/>
        <v>217558.8964</v>
      </c>
      <c r="Q174" s="249"/>
      <c r="R174" s="249"/>
      <c r="S174" s="249"/>
      <c r="T174" s="277"/>
      <c r="U174" s="253"/>
      <c r="V174" s="249"/>
      <c r="W174" s="249"/>
      <c r="X174" s="249">
        <f t="shared" si="16"/>
        <v>217558.8964</v>
      </c>
      <c r="Y174" s="253">
        <f t="shared" si="17"/>
        <v>0.2175588964</v>
      </c>
      <c r="Z174" s="323">
        <f t="shared" si="18"/>
        <v>217558.8964</v>
      </c>
      <c r="AA174" s="253">
        <f t="shared" si="19"/>
        <v>0.2175588964</v>
      </c>
      <c r="AB174" s="309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  <c r="AU174" s="294"/>
      <c r="AV174" s="294"/>
    </row>
    <row r="175" ht="19.5" customHeight="1">
      <c r="A175" s="271" t="s">
        <v>263</v>
      </c>
      <c r="B175" s="272">
        <v>67.339996</v>
      </c>
      <c r="C175" s="273">
        <v>68.260002</v>
      </c>
      <c r="D175" s="273">
        <v>65.959999</v>
      </c>
      <c r="E175" s="273">
        <v>67.099998</v>
      </c>
      <c r="F175" s="273">
        <v>60.811634</v>
      </c>
      <c r="G175" s="273">
        <v>6.565621E8</v>
      </c>
      <c r="H175" s="278" t="s">
        <v>263</v>
      </c>
      <c r="I175" s="273">
        <v>3.66</v>
      </c>
      <c r="J175" s="273">
        <v>3.754375</v>
      </c>
      <c r="K175" s="273">
        <v>3.504375</v>
      </c>
      <c r="L175" s="273">
        <v>3.625</v>
      </c>
      <c r="M175" s="273">
        <v>3.567357</v>
      </c>
      <c r="N175" s="273">
        <v>7.831952E8</v>
      </c>
      <c r="O175" s="273"/>
      <c r="P175" s="249">
        <f t="shared" si="21"/>
        <v>215201.7786</v>
      </c>
      <c r="Q175" s="249"/>
      <c r="R175" s="249"/>
      <c r="S175" s="249"/>
      <c r="T175" s="277"/>
      <c r="U175" s="253"/>
      <c r="V175" s="249"/>
      <c r="W175" s="249"/>
      <c r="X175" s="249">
        <f t="shared" si="16"/>
        <v>215201.7786</v>
      </c>
      <c r="Y175" s="253">
        <f t="shared" si="17"/>
        <v>0.2152017786</v>
      </c>
      <c r="Z175" s="323">
        <f t="shared" si="18"/>
        <v>215201.7786</v>
      </c>
      <c r="AA175" s="253">
        <f t="shared" si="19"/>
        <v>0.2152017786</v>
      </c>
      <c r="AB175" s="309"/>
      <c r="AC175" s="294"/>
      <c r="AD175" s="294"/>
      <c r="AE175" s="294"/>
      <c r="AF175" s="294"/>
      <c r="AG175" s="294"/>
      <c r="AH175" s="294"/>
      <c r="AI175" s="294"/>
      <c r="AJ175" s="294"/>
      <c r="AK175" s="294"/>
      <c r="AL175" s="294"/>
      <c r="AM175" s="294"/>
      <c r="AN175" s="294"/>
      <c r="AO175" s="294"/>
      <c r="AP175" s="294"/>
      <c r="AQ175" s="294"/>
      <c r="AR175" s="294"/>
      <c r="AS175" s="294"/>
      <c r="AT175" s="294"/>
      <c r="AU175" s="294"/>
      <c r="AV175" s="294"/>
    </row>
    <row r="176" ht="19.5" customHeight="1">
      <c r="A176" s="271" t="s">
        <v>264</v>
      </c>
      <c r="B176" s="272">
        <v>66.870003</v>
      </c>
      <c r="C176" s="273">
        <v>69.059998</v>
      </c>
      <c r="D176" s="273">
        <v>66.540001</v>
      </c>
      <c r="E176" s="273">
        <v>68.970001</v>
      </c>
      <c r="F176" s="273">
        <v>62.506378</v>
      </c>
      <c r="G176" s="273">
        <v>5.579793E8</v>
      </c>
      <c r="H176" s="278" t="s">
        <v>264</v>
      </c>
      <c r="I176" s="273">
        <v>3.600625</v>
      </c>
      <c r="J176" s="273">
        <v>3.843125</v>
      </c>
      <c r="K176" s="273">
        <v>3.565</v>
      </c>
      <c r="L176" s="273">
        <v>3.836875</v>
      </c>
      <c r="M176" s="273">
        <v>3.775863</v>
      </c>
      <c r="N176" s="273">
        <v>6.32136E8</v>
      </c>
      <c r="O176" s="273"/>
      <c r="P176" s="249">
        <f t="shared" si="21"/>
        <v>215427.4325</v>
      </c>
      <c r="Q176" s="249"/>
      <c r="R176" s="249"/>
      <c r="S176" s="249"/>
      <c r="T176" s="277"/>
      <c r="U176" s="253"/>
      <c r="V176" s="249"/>
      <c r="W176" s="249"/>
      <c r="X176" s="249">
        <f t="shared" si="16"/>
        <v>215427.4325</v>
      </c>
      <c r="Y176" s="253">
        <f t="shared" si="17"/>
        <v>0.2154274325</v>
      </c>
      <c r="Z176" s="323">
        <f t="shared" si="18"/>
        <v>215427.4325</v>
      </c>
      <c r="AA176" s="253">
        <f t="shared" si="19"/>
        <v>0.2154274325</v>
      </c>
      <c r="AB176" s="309"/>
      <c r="AC176" s="294"/>
      <c r="AD176" s="294"/>
      <c r="AE176" s="294"/>
      <c r="AF176" s="294"/>
      <c r="AG176" s="294"/>
      <c r="AH176" s="294"/>
      <c r="AI176" s="294"/>
      <c r="AJ176" s="294"/>
      <c r="AK176" s="294"/>
      <c r="AL176" s="294"/>
      <c r="AM176" s="294"/>
      <c r="AN176" s="294"/>
      <c r="AO176" s="294"/>
      <c r="AP176" s="294"/>
      <c r="AQ176" s="294"/>
      <c r="AR176" s="294"/>
      <c r="AS176" s="294"/>
      <c r="AT176" s="294"/>
      <c r="AU176" s="294"/>
      <c r="AV176" s="294"/>
    </row>
    <row r="177" ht="19.5" customHeight="1">
      <c r="A177" s="271" t="s">
        <v>265</v>
      </c>
      <c r="B177" s="272">
        <v>69.019997</v>
      </c>
      <c r="C177" s="273">
        <v>70.730003</v>
      </c>
      <c r="D177" s="273">
        <v>66.879997</v>
      </c>
      <c r="E177" s="273">
        <v>70.720001</v>
      </c>
      <c r="F177" s="273">
        <v>64.2407</v>
      </c>
      <c r="G177" s="273">
        <v>8.355377E8</v>
      </c>
      <c r="H177" s="278" t="s">
        <v>265</v>
      </c>
      <c r="I177" s="273">
        <v>3.84</v>
      </c>
      <c r="J177" s="273">
        <v>4.019375</v>
      </c>
      <c r="K177" s="273">
        <v>3.59625</v>
      </c>
      <c r="L177" s="273">
        <v>4.015625</v>
      </c>
      <c r="M177" s="273">
        <v>3.960384</v>
      </c>
      <c r="N177" s="273">
        <v>8.536224E8</v>
      </c>
      <c r="O177" s="273"/>
      <c r="P177" s="249">
        <f t="shared" si="21"/>
        <v>214861.5243</v>
      </c>
      <c r="Q177" s="249"/>
      <c r="R177" s="249"/>
      <c r="S177" s="249"/>
      <c r="T177" s="277"/>
      <c r="U177" s="253"/>
      <c r="V177" s="249"/>
      <c r="W177" s="249"/>
      <c r="X177" s="249">
        <f t="shared" si="16"/>
        <v>214861.5243</v>
      </c>
      <c r="Y177" s="253">
        <f t="shared" si="17"/>
        <v>0.2148615243</v>
      </c>
      <c r="Z177" s="323">
        <f t="shared" si="18"/>
        <v>214861.5243</v>
      </c>
      <c r="AA177" s="253">
        <f t="shared" si="19"/>
        <v>0.2148615243</v>
      </c>
      <c r="AB177" s="309"/>
      <c r="AC177" s="294"/>
      <c r="AD177" s="294"/>
      <c r="AE177" s="294"/>
      <c r="AF177" s="294"/>
      <c r="AG177" s="294"/>
      <c r="AH177" s="294"/>
      <c r="AI177" s="294"/>
      <c r="AJ177" s="294"/>
      <c r="AK177" s="294"/>
      <c r="AL177" s="294"/>
      <c r="AM177" s="294"/>
      <c r="AN177" s="294"/>
      <c r="AO177" s="294"/>
      <c r="AP177" s="294"/>
      <c r="AQ177" s="294"/>
      <c r="AR177" s="294"/>
      <c r="AS177" s="294"/>
      <c r="AT177" s="294"/>
      <c r="AU177" s="294"/>
      <c r="AV177" s="294"/>
    </row>
    <row r="178" ht="19.5" customHeight="1">
      <c r="A178" s="271" t="s">
        <v>266</v>
      </c>
      <c r="B178" s="272">
        <v>70.739998</v>
      </c>
      <c r="C178" s="273">
        <v>74.949997</v>
      </c>
      <c r="D178" s="273">
        <v>70.25</v>
      </c>
      <c r="E178" s="273">
        <v>73.25</v>
      </c>
      <c r="F178" s="273">
        <v>66.538933</v>
      </c>
      <c r="G178" s="273">
        <v>6.804142E8</v>
      </c>
      <c r="H178" s="278" t="s">
        <v>266</v>
      </c>
      <c r="I178" s="273">
        <v>4.019375</v>
      </c>
      <c r="J178" s="273">
        <v>4.5075</v>
      </c>
      <c r="K178" s="273">
        <v>3.965</v>
      </c>
      <c r="L178" s="273">
        <v>4.30125</v>
      </c>
      <c r="M178" s="273">
        <v>4.242079</v>
      </c>
      <c r="N178" s="273">
        <v>7.738592E8</v>
      </c>
      <c r="O178" s="273"/>
      <c r="P178" s="249">
        <f t="shared" si="21"/>
        <v>224021.4726</v>
      </c>
      <c r="Q178" s="249"/>
      <c r="R178" s="249"/>
      <c r="S178" s="249"/>
      <c r="T178" s="277"/>
      <c r="U178" s="253"/>
      <c r="V178" s="249"/>
      <c r="W178" s="249"/>
      <c r="X178" s="249">
        <f t="shared" si="16"/>
        <v>224021.4726</v>
      </c>
      <c r="Y178" s="253">
        <f t="shared" si="17"/>
        <v>0.2240214726</v>
      </c>
      <c r="Z178" s="323">
        <f t="shared" si="18"/>
        <v>224021.4726</v>
      </c>
      <c r="AA178" s="253">
        <f t="shared" si="19"/>
        <v>0.2240214726</v>
      </c>
      <c r="AB178" s="309"/>
      <c r="AC178" s="294"/>
      <c r="AD178" s="294"/>
      <c r="AE178" s="294"/>
      <c r="AF178" s="294"/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  <c r="AU178" s="294"/>
      <c r="AV178" s="294"/>
    </row>
    <row r="179" ht="19.5" customHeight="1">
      <c r="A179" s="271" t="s">
        <v>267</v>
      </c>
      <c r="B179" s="272">
        <v>73.260002</v>
      </c>
      <c r="C179" s="273">
        <v>73.82</v>
      </c>
      <c r="D179" s="273">
        <v>69.150002</v>
      </c>
      <c r="E179" s="273">
        <v>71.269997</v>
      </c>
      <c r="F179" s="273">
        <v>64.740334</v>
      </c>
      <c r="G179" s="273">
        <v>7.485616E8</v>
      </c>
      <c r="H179" s="278" t="s">
        <v>267</v>
      </c>
      <c r="I179" s="273">
        <v>4.30875</v>
      </c>
      <c r="J179" s="273">
        <v>4.37</v>
      </c>
      <c r="K179" s="273">
        <v>3.84875</v>
      </c>
      <c r="L179" s="273">
        <v>4.07875</v>
      </c>
      <c r="M179" s="273">
        <v>4.022641</v>
      </c>
      <c r="N179" s="273">
        <v>8.854848E8</v>
      </c>
      <c r="O179" s="273"/>
      <c r="P179" s="249">
        <f t="shared" si="21"/>
        <v>218847.0028</v>
      </c>
      <c r="Q179" s="249"/>
      <c r="R179" s="249"/>
      <c r="S179" s="249"/>
      <c r="T179" s="277"/>
      <c r="U179" s="253"/>
      <c r="V179" s="249"/>
      <c r="W179" s="249"/>
      <c r="X179" s="249">
        <f t="shared" si="16"/>
        <v>218847.0028</v>
      </c>
      <c r="Y179" s="253">
        <f t="shared" si="17"/>
        <v>0.2188470028</v>
      </c>
      <c r="Z179" s="323">
        <f t="shared" si="18"/>
        <v>218847.0028</v>
      </c>
      <c r="AA179" s="253">
        <f t="shared" si="19"/>
        <v>0.2188470028</v>
      </c>
      <c r="AB179" s="309"/>
      <c r="AC179" s="294"/>
      <c r="AD179" s="294"/>
      <c r="AE179" s="294"/>
      <c r="AF179" s="294"/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4"/>
      <c r="AU179" s="294"/>
      <c r="AV179" s="294"/>
    </row>
    <row r="180" ht="19.5" customHeight="1">
      <c r="A180" s="271" t="s">
        <v>268</v>
      </c>
      <c r="B180" s="272">
        <v>71.75</v>
      </c>
      <c r="C180" s="273">
        <v>76.209999</v>
      </c>
      <c r="D180" s="273">
        <v>71.349998</v>
      </c>
      <c r="E180" s="273">
        <v>75.769997</v>
      </c>
      <c r="F180" s="273">
        <v>69.045784</v>
      </c>
      <c r="G180" s="273">
        <v>5.816957E8</v>
      </c>
      <c r="H180" s="278" t="s">
        <v>268</v>
      </c>
      <c r="I180" s="273">
        <v>4.141875</v>
      </c>
      <c r="J180" s="273">
        <v>4.66375</v>
      </c>
      <c r="K180" s="273">
        <v>4.09625</v>
      </c>
      <c r="L180" s="273">
        <v>4.61125</v>
      </c>
      <c r="M180" s="273">
        <v>4.547815</v>
      </c>
      <c r="N180" s="273">
        <v>5.136864E8</v>
      </c>
      <c r="O180" s="273"/>
      <c r="P180" s="249">
        <f t="shared" si="21"/>
        <v>224142.9177</v>
      </c>
      <c r="Q180" s="249"/>
      <c r="R180" s="249"/>
      <c r="S180" s="249"/>
      <c r="T180" s="277"/>
      <c r="U180" s="253"/>
      <c r="V180" s="249"/>
      <c r="W180" s="249"/>
      <c r="X180" s="249">
        <f t="shared" si="16"/>
        <v>224142.9177</v>
      </c>
      <c r="Y180" s="253">
        <f t="shared" si="17"/>
        <v>0.2241429177</v>
      </c>
      <c r="Z180" s="323">
        <f t="shared" si="18"/>
        <v>224142.9177</v>
      </c>
      <c r="AA180" s="253">
        <f t="shared" si="19"/>
        <v>0.2241429177</v>
      </c>
      <c r="AB180" s="309"/>
      <c r="AC180" s="294"/>
      <c r="AD180" s="294"/>
      <c r="AE180" s="294"/>
      <c r="AF180" s="294"/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  <c r="AU180" s="294"/>
      <c r="AV180" s="294"/>
    </row>
    <row r="181" ht="19.5" customHeight="1">
      <c r="A181" s="271" t="s">
        <v>269</v>
      </c>
      <c r="B181" s="272">
        <v>76.290001</v>
      </c>
      <c r="C181" s="273">
        <v>77.279999</v>
      </c>
      <c r="D181" s="273">
        <v>74.959999</v>
      </c>
      <c r="E181" s="273">
        <v>75.470001</v>
      </c>
      <c r="F181" s="273">
        <v>68.772423</v>
      </c>
      <c r="G181" s="273">
        <v>5.292455E8</v>
      </c>
      <c r="H181" s="278" t="s">
        <v>269</v>
      </c>
      <c r="I181" s="273">
        <v>4.674375</v>
      </c>
      <c r="J181" s="273">
        <v>4.793125</v>
      </c>
      <c r="K181" s="273">
        <v>4.505</v>
      </c>
      <c r="L181" s="273">
        <v>4.563125</v>
      </c>
      <c r="M181" s="273">
        <v>4.500352</v>
      </c>
      <c r="N181" s="273">
        <v>6.56376E8</v>
      </c>
      <c r="O181" s="273"/>
      <c r="P181" s="249">
        <f t="shared" si="21"/>
        <v>233816.9123</v>
      </c>
      <c r="Q181" s="249"/>
      <c r="R181" s="249"/>
      <c r="S181" s="249"/>
      <c r="T181" s="277"/>
      <c r="U181" s="253"/>
      <c r="V181" s="249"/>
      <c r="W181" s="249"/>
      <c r="X181" s="249">
        <f t="shared" si="16"/>
        <v>233816.9123</v>
      </c>
      <c r="Y181" s="253">
        <f t="shared" si="17"/>
        <v>0.2338169123</v>
      </c>
      <c r="Z181" s="323">
        <f t="shared" si="18"/>
        <v>233816.9123</v>
      </c>
      <c r="AA181" s="253">
        <f t="shared" si="19"/>
        <v>0.2338169123</v>
      </c>
      <c r="AB181" s="309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  <c r="AU181" s="294"/>
      <c r="AV181" s="294"/>
    </row>
    <row r="182" ht="19.5" customHeight="1">
      <c r="A182" s="271" t="s">
        <v>270</v>
      </c>
      <c r="B182" s="272">
        <v>76.089996</v>
      </c>
      <c r="C182" s="273">
        <v>79.690002</v>
      </c>
      <c r="D182" s="273">
        <v>75.540001</v>
      </c>
      <c r="E182" s="273">
        <v>78.879997</v>
      </c>
      <c r="F182" s="273">
        <v>71.879791</v>
      </c>
      <c r="G182" s="273">
        <v>5.039888E8</v>
      </c>
      <c r="H182" s="278" t="s">
        <v>270</v>
      </c>
      <c r="I182" s="273">
        <v>4.640625</v>
      </c>
      <c r="J182" s="273">
        <v>5.09375</v>
      </c>
      <c r="K182" s="273">
        <v>4.575</v>
      </c>
      <c r="L182" s="273">
        <v>4.999375</v>
      </c>
      <c r="M182" s="273">
        <v>4.9306</v>
      </c>
      <c r="N182" s="273">
        <v>5.019808E8</v>
      </c>
      <c r="O182" s="273"/>
      <c r="P182" s="249">
        <f t="shared" si="21"/>
        <v>233959.4009</v>
      </c>
      <c r="Q182" s="249"/>
      <c r="R182" s="249"/>
      <c r="S182" s="249"/>
      <c r="T182" s="277"/>
      <c r="U182" s="253"/>
      <c r="V182" s="249"/>
      <c r="W182" s="249"/>
      <c r="X182" s="249">
        <f t="shared" si="16"/>
        <v>233959.4009</v>
      </c>
      <c r="Y182" s="253">
        <f t="shared" si="17"/>
        <v>0.2339594009</v>
      </c>
      <c r="Z182" s="323">
        <f t="shared" si="18"/>
        <v>233959.4009</v>
      </c>
      <c r="AA182" s="253">
        <f t="shared" si="19"/>
        <v>0.2339594009</v>
      </c>
      <c r="AB182" s="309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  <c r="AV182" s="294"/>
    </row>
    <row r="183" ht="19.5" customHeight="1">
      <c r="A183" s="271" t="s">
        <v>271</v>
      </c>
      <c r="B183" s="272">
        <v>78.889999</v>
      </c>
      <c r="C183" s="273">
        <v>83.489998</v>
      </c>
      <c r="D183" s="273">
        <v>76.349998</v>
      </c>
      <c r="E183" s="273">
        <v>82.790001</v>
      </c>
      <c r="F183" s="273">
        <v>75.669327</v>
      </c>
      <c r="G183" s="273">
        <v>8.173537E8</v>
      </c>
      <c r="H183" s="278" t="s">
        <v>271</v>
      </c>
      <c r="I183" s="273">
        <v>5.01</v>
      </c>
      <c r="J183" s="273">
        <v>5.595</v>
      </c>
      <c r="K183" s="273">
        <v>4.68875</v>
      </c>
      <c r="L183" s="273">
        <v>5.5025</v>
      </c>
      <c r="M183" s="273">
        <v>5.426805</v>
      </c>
      <c r="N183" s="273">
        <v>9.615136E8</v>
      </c>
      <c r="O183" s="273"/>
      <c r="P183" s="249">
        <f t="shared" si="21"/>
        <v>234801.4238</v>
      </c>
      <c r="Q183" s="249"/>
      <c r="R183" s="249"/>
      <c r="S183" s="249"/>
      <c r="T183" s="277"/>
      <c r="U183" s="253"/>
      <c r="V183" s="249"/>
      <c r="W183" s="249"/>
      <c r="X183" s="249">
        <f t="shared" si="16"/>
        <v>234801.4238</v>
      </c>
      <c r="Y183" s="253">
        <f t="shared" si="17"/>
        <v>0.2348014238</v>
      </c>
      <c r="Z183" s="323">
        <f t="shared" si="18"/>
        <v>234801.4238</v>
      </c>
      <c r="AA183" s="253">
        <f t="shared" si="19"/>
        <v>0.2348014238</v>
      </c>
      <c r="AB183" s="309"/>
      <c r="AC183" s="294"/>
      <c r="AD183" s="294"/>
      <c r="AE183" s="294"/>
      <c r="AF183" s="294"/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  <c r="AU183" s="294"/>
      <c r="AV183" s="294"/>
    </row>
    <row r="184" ht="19.5" customHeight="1">
      <c r="A184" s="271" t="s">
        <v>272</v>
      </c>
      <c r="B184" s="272">
        <v>83.07</v>
      </c>
      <c r="C184" s="273">
        <v>85.839996</v>
      </c>
      <c r="D184" s="273">
        <v>81.370003</v>
      </c>
      <c r="E184" s="273">
        <v>85.730003</v>
      </c>
      <c r="F184" s="273">
        <v>78.356483</v>
      </c>
      <c r="G184" s="273">
        <v>5.423394E8</v>
      </c>
      <c r="H184" s="278" t="s">
        <v>272</v>
      </c>
      <c r="I184" s="273">
        <v>5.535</v>
      </c>
      <c r="J184" s="273">
        <v>5.905625</v>
      </c>
      <c r="K184" s="273">
        <v>5.31375</v>
      </c>
      <c r="L184" s="273">
        <v>5.8825</v>
      </c>
      <c r="M184" s="273">
        <v>5.801578</v>
      </c>
      <c r="N184" s="273">
        <v>9.258976E8</v>
      </c>
      <c r="O184" s="273"/>
      <c r="P184" s="249">
        <f t="shared" si="21"/>
        <v>248572.9281</v>
      </c>
      <c r="Q184" s="249"/>
      <c r="R184" s="249"/>
      <c r="S184" s="249"/>
      <c r="T184" s="277"/>
      <c r="U184" s="253"/>
      <c r="V184" s="249"/>
      <c r="W184" s="249"/>
      <c r="X184" s="249">
        <f t="shared" si="16"/>
        <v>248572.9281</v>
      </c>
      <c r="Y184" s="253">
        <f t="shared" si="17"/>
        <v>0.2485729281</v>
      </c>
      <c r="Z184" s="323">
        <f t="shared" si="18"/>
        <v>248572.9281</v>
      </c>
      <c r="AA184" s="253">
        <f t="shared" si="19"/>
        <v>0.2485729281</v>
      </c>
      <c r="AB184" s="309"/>
      <c r="AC184" s="294"/>
      <c r="AD184" s="294"/>
      <c r="AE184" s="294"/>
      <c r="AF184" s="294"/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  <c r="AU184" s="294"/>
      <c r="AV184" s="294"/>
    </row>
    <row r="185" ht="19.5" customHeight="1">
      <c r="A185" s="271" t="s">
        <v>273</v>
      </c>
      <c r="B185" s="326">
        <v>85.830002</v>
      </c>
      <c r="C185" s="327">
        <v>87.959999</v>
      </c>
      <c r="D185" s="327">
        <v>84.050003</v>
      </c>
      <c r="E185" s="327">
        <v>87.959999</v>
      </c>
      <c r="F185" s="327">
        <v>80.394691</v>
      </c>
      <c r="G185" s="327">
        <v>6.516492E8</v>
      </c>
      <c r="H185" s="329" t="s">
        <v>273</v>
      </c>
      <c r="I185" s="327">
        <v>5.90375</v>
      </c>
      <c r="J185" s="327">
        <v>6.225</v>
      </c>
      <c r="K185" s="327">
        <v>5.65125</v>
      </c>
      <c r="L185" s="327">
        <v>6.225</v>
      </c>
      <c r="M185" s="327">
        <v>6.139365</v>
      </c>
      <c r="N185" s="327">
        <v>8.507456E8</v>
      </c>
      <c r="O185" s="327"/>
      <c r="P185" s="249">
        <f t="shared" si="21"/>
        <v>255093.252</v>
      </c>
      <c r="Q185" s="249"/>
      <c r="R185" s="249"/>
      <c r="S185" s="249"/>
      <c r="T185" s="328">
        <f>(P185-P173)/P173</f>
        <v>0.2110117594</v>
      </c>
      <c r="U185" s="253"/>
      <c r="V185" s="249"/>
      <c r="W185" s="249"/>
      <c r="X185" s="249">
        <f t="shared" si="16"/>
        <v>255093.252</v>
      </c>
      <c r="Y185" s="253">
        <f t="shared" si="17"/>
        <v>0.255093252</v>
      </c>
      <c r="Z185" s="323">
        <f t="shared" si="18"/>
        <v>255093.252</v>
      </c>
      <c r="AA185" s="253">
        <f t="shared" si="19"/>
        <v>0.255093252</v>
      </c>
      <c r="AB185" s="309"/>
      <c r="AC185" s="294"/>
      <c r="AD185" s="294"/>
      <c r="AE185" s="294"/>
      <c r="AF185" s="294"/>
      <c r="AG185" s="294"/>
      <c r="AH185" s="294"/>
      <c r="AI185" s="294"/>
      <c r="AJ185" s="294"/>
      <c r="AK185" s="294"/>
      <c r="AL185" s="294"/>
      <c r="AM185" s="294"/>
      <c r="AN185" s="294"/>
      <c r="AO185" s="294"/>
      <c r="AP185" s="294"/>
      <c r="AQ185" s="294"/>
      <c r="AR185" s="294"/>
      <c r="AS185" s="294"/>
      <c r="AT185" s="294"/>
      <c r="AU185" s="294"/>
      <c r="AV185" s="294"/>
    </row>
    <row r="186" ht="19.5" customHeight="1">
      <c r="A186" s="271" t="s">
        <v>274</v>
      </c>
      <c r="B186" s="272">
        <v>87.550003</v>
      </c>
      <c r="C186" s="273">
        <v>89.0</v>
      </c>
      <c r="D186" s="273">
        <v>84.760002</v>
      </c>
      <c r="E186" s="273">
        <v>86.269997</v>
      </c>
      <c r="F186" s="273">
        <v>79.100487</v>
      </c>
      <c r="G186" s="273">
        <v>8.317327E8</v>
      </c>
      <c r="H186" s="278" t="s">
        <v>274</v>
      </c>
      <c r="I186" s="273">
        <v>6.17</v>
      </c>
      <c r="J186" s="273">
        <v>6.363125</v>
      </c>
      <c r="K186" s="273">
        <v>5.766875</v>
      </c>
      <c r="L186" s="273">
        <v>5.97125</v>
      </c>
      <c r="M186" s="273">
        <v>5.889106</v>
      </c>
      <c r="N186" s="273">
        <v>1.1935552E9</v>
      </c>
      <c r="O186" s="273"/>
      <c r="P186" s="249">
        <f t="shared" si="21"/>
        <v>255581.4449</v>
      </c>
      <c r="Q186" s="249"/>
      <c r="R186" s="249"/>
      <c r="S186" s="249"/>
      <c r="T186" s="277"/>
      <c r="U186" s="253"/>
      <c r="V186" s="249"/>
      <c r="W186" s="249"/>
      <c r="X186" s="249">
        <f t="shared" si="16"/>
        <v>255581.4449</v>
      </c>
      <c r="Y186" s="253">
        <f t="shared" si="17"/>
        <v>0.2555814449</v>
      </c>
      <c r="Z186" s="323">
        <f t="shared" si="18"/>
        <v>255581.4449</v>
      </c>
      <c r="AA186" s="253">
        <f t="shared" si="19"/>
        <v>0.2555814449</v>
      </c>
      <c r="AB186" s="309"/>
      <c r="AC186" s="294"/>
      <c r="AD186" s="294"/>
      <c r="AE186" s="294"/>
      <c r="AF186" s="294"/>
      <c r="AG186" s="294"/>
      <c r="AH186" s="294"/>
      <c r="AI186" s="294"/>
      <c r="AJ186" s="294"/>
      <c r="AK186" s="294"/>
      <c r="AL186" s="294"/>
      <c r="AM186" s="294"/>
      <c r="AN186" s="294"/>
      <c r="AO186" s="294"/>
      <c r="AP186" s="294"/>
      <c r="AQ186" s="294"/>
      <c r="AR186" s="294"/>
      <c r="AS186" s="294"/>
      <c r="AT186" s="294"/>
      <c r="AU186" s="294"/>
      <c r="AV186" s="294"/>
    </row>
    <row r="187" ht="19.5" customHeight="1">
      <c r="A187" s="271" t="s">
        <v>275</v>
      </c>
      <c r="B187" s="272">
        <v>86.110001</v>
      </c>
      <c r="C187" s="273">
        <v>90.959999</v>
      </c>
      <c r="D187" s="273">
        <v>83.739998</v>
      </c>
      <c r="E187" s="273">
        <v>90.339996</v>
      </c>
      <c r="F187" s="273">
        <v>82.832245</v>
      </c>
      <c r="G187" s="273">
        <v>7.135587E8</v>
      </c>
      <c r="H187" s="278" t="s">
        <v>275</v>
      </c>
      <c r="I187" s="273">
        <v>5.953125</v>
      </c>
      <c r="J187" s="273">
        <v>6.67625</v>
      </c>
      <c r="K187" s="273">
        <v>5.620625</v>
      </c>
      <c r="L187" s="273">
        <v>6.58375</v>
      </c>
      <c r="M187" s="273">
        <v>6.493181</v>
      </c>
      <c r="N187" s="273">
        <v>9.816912E8</v>
      </c>
      <c r="O187" s="273"/>
      <c r="P187" s="249">
        <f t="shared" si="21"/>
        <v>250839.1047</v>
      </c>
      <c r="Q187" s="249"/>
      <c r="R187" s="249"/>
      <c r="S187" s="249"/>
      <c r="T187" s="277"/>
      <c r="U187" s="253"/>
      <c r="V187" s="249"/>
      <c r="W187" s="249"/>
      <c r="X187" s="249">
        <f t="shared" si="16"/>
        <v>250839.1047</v>
      </c>
      <c r="Y187" s="253">
        <f t="shared" si="17"/>
        <v>0.2508391047</v>
      </c>
      <c r="Z187" s="323">
        <f t="shared" si="18"/>
        <v>250839.1047</v>
      </c>
      <c r="AA187" s="253">
        <f t="shared" si="19"/>
        <v>0.2508391047</v>
      </c>
      <c r="AB187" s="309"/>
      <c r="AC187" s="294"/>
      <c r="AD187" s="294"/>
      <c r="AE187" s="294"/>
      <c r="AF187" s="294"/>
      <c r="AG187" s="294"/>
      <c r="AH187" s="294"/>
      <c r="AI187" s="294"/>
      <c r="AJ187" s="294"/>
      <c r="AK187" s="294"/>
      <c r="AL187" s="294"/>
      <c r="AM187" s="294"/>
      <c r="AN187" s="294"/>
      <c r="AO187" s="294"/>
      <c r="AP187" s="294"/>
      <c r="AQ187" s="294"/>
      <c r="AR187" s="294"/>
      <c r="AS187" s="294"/>
      <c r="AT187" s="294"/>
      <c r="AU187" s="294"/>
      <c r="AV187" s="294"/>
    </row>
    <row r="188" ht="19.5" customHeight="1">
      <c r="A188" s="271" t="s">
        <v>276</v>
      </c>
      <c r="B188" s="272">
        <v>89.489998</v>
      </c>
      <c r="C188" s="273">
        <v>91.360001</v>
      </c>
      <c r="D188" s="273">
        <v>86.400002</v>
      </c>
      <c r="E188" s="273">
        <v>87.669998</v>
      </c>
      <c r="F188" s="273">
        <v>80.717819</v>
      </c>
      <c r="G188" s="273">
        <v>8.093454E8</v>
      </c>
      <c r="H188" s="278" t="s">
        <v>276</v>
      </c>
      <c r="I188" s="273">
        <v>6.45875</v>
      </c>
      <c r="J188" s="273">
        <v>6.731875</v>
      </c>
      <c r="K188" s="273">
        <v>6.040625</v>
      </c>
      <c r="L188" s="273">
        <v>6.215625</v>
      </c>
      <c r="M188" s="273">
        <v>6.130119</v>
      </c>
      <c r="N188" s="273">
        <v>1.3196624E9</v>
      </c>
      <c r="O188" s="273"/>
      <c r="P188" s="249">
        <f t="shared" si="21"/>
        <v>257140.3511</v>
      </c>
      <c r="Q188" s="249"/>
      <c r="R188" s="249"/>
      <c r="S188" s="249"/>
      <c r="T188" s="277"/>
      <c r="U188" s="253"/>
      <c r="V188" s="249"/>
      <c r="W188" s="249"/>
      <c r="X188" s="249">
        <f t="shared" si="16"/>
        <v>257140.3511</v>
      </c>
      <c r="Y188" s="253">
        <f t="shared" si="17"/>
        <v>0.2571403511</v>
      </c>
      <c r="Z188" s="323">
        <f t="shared" si="18"/>
        <v>257140.3511</v>
      </c>
      <c r="AA188" s="253">
        <f t="shared" si="19"/>
        <v>0.2571403511</v>
      </c>
      <c r="AB188" s="309"/>
      <c r="AC188" s="294"/>
      <c r="AD188" s="294"/>
      <c r="AE188" s="294"/>
      <c r="AF188" s="294"/>
      <c r="AG188" s="294"/>
      <c r="AH188" s="294"/>
      <c r="AI188" s="294"/>
      <c r="AJ188" s="294"/>
      <c r="AK188" s="294"/>
      <c r="AL188" s="294"/>
      <c r="AM188" s="294"/>
      <c r="AN188" s="294"/>
      <c r="AO188" s="294"/>
      <c r="AP188" s="294"/>
      <c r="AQ188" s="294"/>
      <c r="AR188" s="294"/>
      <c r="AS188" s="294"/>
      <c r="AT188" s="294"/>
      <c r="AU188" s="294"/>
      <c r="AV188" s="294"/>
    </row>
    <row r="189" ht="19.5" customHeight="1">
      <c r="A189" s="271" t="s">
        <v>277</v>
      </c>
      <c r="B189" s="272">
        <v>88.099998</v>
      </c>
      <c r="C189" s="273">
        <v>89.68</v>
      </c>
      <c r="D189" s="273">
        <v>83.279999</v>
      </c>
      <c r="E189" s="273">
        <v>87.389999</v>
      </c>
      <c r="F189" s="273">
        <v>80.64402</v>
      </c>
      <c r="G189" s="273">
        <v>1.1413982E9</v>
      </c>
      <c r="H189" s="278" t="s">
        <v>277</v>
      </c>
      <c r="I189" s="273">
        <v>6.275</v>
      </c>
      <c r="J189" s="273">
        <v>6.50125</v>
      </c>
      <c r="K189" s="273">
        <v>5.5875</v>
      </c>
      <c r="L189" s="273">
        <v>6.148125</v>
      </c>
      <c r="M189" s="273">
        <v>6.063548</v>
      </c>
      <c r="N189" s="273">
        <v>1.2642224E9</v>
      </c>
      <c r="O189" s="273"/>
      <c r="P189" s="249">
        <f t="shared" si="21"/>
        <v>246188.0519</v>
      </c>
      <c r="Q189" s="249"/>
      <c r="R189" s="249"/>
      <c r="S189" s="249"/>
      <c r="T189" s="277"/>
      <c r="U189" s="253"/>
      <c r="V189" s="249"/>
      <c r="W189" s="249"/>
      <c r="X189" s="249">
        <f t="shared" si="16"/>
        <v>246188.0519</v>
      </c>
      <c r="Y189" s="253">
        <f t="shared" si="17"/>
        <v>0.2461880519</v>
      </c>
      <c r="Z189" s="323">
        <f t="shared" si="18"/>
        <v>246188.0519</v>
      </c>
      <c r="AA189" s="253">
        <f t="shared" si="19"/>
        <v>0.2461880519</v>
      </c>
      <c r="AB189" s="309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  <c r="AU189" s="294"/>
      <c r="AV189" s="294"/>
    </row>
    <row r="190" ht="19.5" customHeight="1">
      <c r="A190" s="271" t="s">
        <v>278</v>
      </c>
      <c r="B190" s="272">
        <v>87.529999</v>
      </c>
      <c r="C190" s="273">
        <v>91.449997</v>
      </c>
      <c r="D190" s="273">
        <v>85.529999</v>
      </c>
      <c r="E190" s="273">
        <v>91.309998</v>
      </c>
      <c r="F190" s="273">
        <v>84.261452</v>
      </c>
      <c r="G190" s="273">
        <v>7.891937E8</v>
      </c>
      <c r="H190" s="278" t="s">
        <v>278</v>
      </c>
      <c r="I190" s="273">
        <v>6.163125</v>
      </c>
      <c r="J190" s="273">
        <v>6.72125</v>
      </c>
      <c r="K190" s="273">
        <v>5.8875</v>
      </c>
      <c r="L190" s="273">
        <v>6.700625</v>
      </c>
      <c r="M190" s="273">
        <v>6.608448</v>
      </c>
      <c r="N190" s="273">
        <v>6.280752E8</v>
      </c>
      <c r="O190" s="273"/>
      <c r="P190" s="249">
        <f t="shared" si="21"/>
        <v>251172.7196</v>
      </c>
      <c r="Q190" s="249"/>
      <c r="R190" s="249"/>
      <c r="S190" s="249"/>
      <c r="T190" s="277"/>
      <c r="U190" s="253"/>
      <c r="V190" s="249"/>
      <c r="W190" s="249"/>
      <c r="X190" s="249">
        <f t="shared" si="16"/>
        <v>251172.7196</v>
      </c>
      <c r="Y190" s="253">
        <f t="shared" si="17"/>
        <v>0.2511727196</v>
      </c>
      <c r="Z190" s="323">
        <f t="shared" si="18"/>
        <v>251172.7196</v>
      </c>
      <c r="AA190" s="253">
        <f t="shared" si="19"/>
        <v>0.2511727196</v>
      </c>
      <c r="AB190" s="309"/>
      <c r="AC190" s="294"/>
      <c r="AD190" s="294"/>
      <c r="AE190" s="294"/>
      <c r="AF190" s="294"/>
      <c r="AG190" s="294"/>
      <c r="AH190" s="294"/>
      <c r="AI190" s="294"/>
      <c r="AJ190" s="294"/>
      <c r="AK190" s="294"/>
      <c r="AL190" s="294"/>
      <c r="AM190" s="294"/>
      <c r="AN190" s="294"/>
      <c r="AO190" s="294"/>
      <c r="AP190" s="294"/>
      <c r="AQ190" s="294"/>
      <c r="AR190" s="294"/>
      <c r="AS190" s="294"/>
      <c r="AT190" s="294"/>
      <c r="AU190" s="294"/>
      <c r="AV190" s="294"/>
    </row>
    <row r="191" ht="19.5" customHeight="1">
      <c r="A191" s="271" t="s">
        <v>279</v>
      </c>
      <c r="B191" s="272">
        <v>91.419998</v>
      </c>
      <c r="C191" s="273">
        <v>94.139999</v>
      </c>
      <c r="D191" s="273">
        <v>90.639999</v>
      </c>
      <c r="E191" s="273">
        <v>93.910004</v>
      </c>
      <c r="F191" s="273">
        <v>86.660728</v>
      </c>
      <c r="G191" s="273">
        <v>5.670129E8</v>
      </c>
      <c r="H191" s="278" t="s">
        <v>279</v>
      </c>
      <c r="I191" s="273">
        <v>6.715625</v>
      </c>
      <c r="J191" s="273">
        <v>7.139375</v>
      </c>
      <c r="K191" s="273">
        <v>6.601875</v>
      </c>
      <c r="L191" s="273">
        <v>7.10625</v>
      </c>
      <c r="M191" s="273">
        <v>7.008492</v>
      </c>
      <c r="N191" s="273">
        <v>3.869664E8</v>
      </c>
      <c r="O191" s="273"/>
      <c r="P191" s="249">
        <f t="shared" si="21"/>
        <v>264512.397</v>
      </c>
      <c r="Q191" s="249"/>
      <c r="R191" s="249"/>
      <c r="S191" s="249"/>
      <c r="T191" s="277"/>
      <c r="U191" s="253"/>
      <c r="V191" s="249"/>
      <c r="W191" s="249"/>
      <c r="X191" s="249">
        <f t="shared" si="16"/>
        <v>264512.397</v>
      </c>
      <c r="Y191" s="253">
        <f t="shared" si="17"/>
        <v>0.264512397</v>
      </c>
      <c r="Z191" s="323">
        <f t="shared" si="18"/>
        <v>264512.397</v>
      </c>
      <c r="AA191" s="253">
        <f t="shared" si="19"/>
        <v>0.264512397</v>
      </c>
      <c r="AB191" s="309"/>
      <c r="AC191" s="294"/>
      <c r="AD191" s="294"/>
      <c r="AE191" s="294"/>
      <c r="AF191" s="294"/>
      <c r="AG191" s="294"/>
      <c r="AH191" s="294"/>
      <c r="AI191" s="294"/>
      <c r="AJ191" s="294"/>
      <c r="AK191" s="294"/>
      <c r="AL191" s="294"/>
      <c r="AM191" s="294"/>
      <c r="AN191" s="294"/>
      <c r="AO191" s="294"/>
      <c r="AP191" s="294"/>
      <c r="AQ191" s="294"/>
      <c r="AR191" s="294"/>
      <c r="AS191" s="294"/>
      <c r="AT191" s="294"/>
      <c r="AU191" s="294"/>
      <c r="AV191" s="294"/>
    </row>
    <row r="192" ht="19.5" customHeight="1">
      <c r="A192" s="271" t="s">
        <v>280</v>
      </c>
      <c r="B192" s="272">
        <v>94.239998</v>
      </c>
      <c r="C192" s="273">
        <v>97.510002</v>
      </c>
      <c r="D192" s="273">
        <v>93.629997</v>
      </c>
      <c r="E192" s="273">
        <v>95.019997</v>
      </c>
      <c r="F192" s="273">
        <v>87.920654</v>
      </c>
      <c r="G192" s="273">
        <v>6.615304E8</v>
      </c>
      <c r="H192" s="278" t="s">
        <v>280</v>
      </c>
      <c r="I192" s="273">
        <v>7.150625</v>
      </c>
      <c r="J192" s="273">
        <v>7.64625</v>
      </c>
      <c r="K192" s="273">
        <v>7.05625</v>
      </c>
      <c r="L192" s="273">
        <v>7.255</v>
      </c>
      <c r="M192" s="273">
        <v>7.166822</v>
      </c>
      <c r="N192" s="273">
        <v>4.590912E8</v>
      </c>
      <c r="O192" s="273"/>
      <c r="P192" s="249">
        <f t="shared" si="21"/>
        <v>271571.3652</v>
      </c>
      <c r="Q192" s="249"/>
      <c r="R192" s="249"/>
      <c r="S192" s="249"/>
      <c r="T192" s="277"/>
      <c r="U192" s="253"/>
      <c r="V192" s="249"/>
      <c r="W192" s="249"/>
      <c r="X192" s="249">
        <f t="shared" si="16"/>
        <v>271571.3652</v>
      </c>
      <c r="Y192" s="253">
        <f t="shared" si="17"/>
        <v>0.2715713652</v>
      </c>
      <c r="Z192" s="323">
        <f t="shared" si="18"/>
        <v>271571.3652</v>
      </c>
      <c r="AA192" s="253">
        <f t="shared" si="19"/>
        <v>0.2715713652</v>
      </c>
      <c r="AB192" s="309"/>
      <c r="AC192" s="294"/>
      <c r="AD192" s="294"/>
      <c r="AE192" s="294"/>
      <c r="AF192" s="294"/>
      <c r="AG192" s="294"/>
      <c r="AH192" s="294"/>
      <c r="AI192" s="294"/>
      <c r="AJ192" s="294"/>
      <c r="AK192" s="294"/>
      <c r="AL192" s="294"/>
      <c r="AM192" s="294"/>
      <c r="AN192" s="294"/>
      <c r="AO192" s="294"/>
      <c r="AP192" s="294"/>
      <c r="AQ192" s="294"/>
      <c r="AR192" s="294"/>
      <c r="AS192" s="294"/>
      <c r="AT192" s="294"/>
      <c r="AU192" s="294"/>
      <c r="AV192" s="294"/>
    </row>
    <row r="193" ht="19.5" customHeight="1">
      <c r="A193" s="271" t="s">
        <v>281</v>
      </c>
      <c r="B193" s="272">
        <v>94.82</v>
      </c>
      <c r="C193" s="273">
        <v>99.910004</v>
      </c>
      <c r="D193" s="273">
        <v>93.889999</v>
      </c>
      <c r="E193" s="273">
        <v>99.779999</v>
      </c>
      <c r="F193" s="273">
        <v>92.324989</v>
      </c>
      <c r="G193" s="273">
        <v>6.459047E8</v>
      </c>
      <c r="H193" s="278" t="s">
        <v>281</v>
      </c>
      <c r="I193" s="273">
        <v>7.2275</v>
      </c>
      <c r="J193" s="273">
        <v>7.991875</v>
      </c>
      <c r="K193" s="273">
        <v>7.080625</v>
      </c>
      <c r="L193" s="273">
        <v>7.99125</v>
      </c>
      <c r="M193" s="273">
        <v>7.894124</v>
      </c>
      <c r="N193" s="273">
        <v>3.72584E8</v>
      </c>
      <c r="O193" s="273"/>
      <c r="P193" s="249">
        <f t="shared" si="21"/>
        <v>270658.8276</v>
      </c>
      <c r="Q193" s="249"/>
      <c r="R193" s="249"/>
      <c r="S193" s="249"/>
      <c r="T193" s="277"/>
      <c r="U193" s="253"/>
      <c r="V193" s="249"/>
      <c r="W193" s="249"/>
      <c r="X193" s="249">
        <f t="shared" si="16"/>
        <v>270658.8276</v>
      </c>
      <c r="Y193" s="253">
        <f t="shared" si="17"/>
        <v>0.2706588276</v>
      </c>
      <c r="Z193" s="323">
        <f t="shared" si="18"/>
        <v>270658.8276</v>
      </c>
      <c r="AA193" s="253">
        <f t="shared" si="19"/>
        <v>0.2706588276</v>
      </c>
      <c r="AB193" s="309"/>
      <c r="AC193" s="294"/>
      <c r="AD193" s="294"/>
      <c r="AE193" s="294"/>
      <c r="AF193" s="294"/>
      <c r="AG193" s="294"/>
      <c r="AH193" s="294"/>
      <c r="AI193" s="294"/>
      <c r="AJ193" s="294"/>
      <c r="AK193" s="294"/>
      <c r="AL193" s="294"/>
      <c r="AM193" s="294"/>
      <c r="AN193" s="294"/>
      <c r="AO193" s="294"/>
      <c r="AP193" s="294"/>
      <c r="AQ193" s="294"/>
      <c r="AR193" s="294"/>
      <c r="AS193" s="294"/>
      <c r="AT193" s="294"/>
      <c r="AU193" s="294"/>
      <c r="AV193" s="294"/>
    </row>
    <row r="194" ht="19.5" customHeight="1">
      <c r="A194" s="271" t="s">
        <v>282</v>
      </c>
      <c r="B194" s="272">
        <v>100.019997</v>
      </c>
      <c r="C194" s="273">
        <v>100.559998</v>
      </c>
      <c r="D194" s="273">
        <v>97.699997</v>
      </c>
      <c r="E194" s="273">
        <v>98.790001</v>
      </c>
      <c r="F194" s="273">
        <v>91.408981</v>
      </c>
      <c r="G194" s="273">
        <v>7.559587E8</v>
      </c>
      <c r="H194" s="278" t="s">
        <v>282</v>
      </c>
      <c r="I194" s="273">
        <v>8.030625</v>
      </c>
      <c r="J194" s="273">
        <v>8.130625</v>
      </c>
      <c r="K194" s="273">
        <v>7.683125</v>
      </c>
      <c r="L194" s="273">
        <v>7.8575</v>
      </c>
      <c r="M194" s="273">
        <v>7.762</v>
      </c>
      <c r="N194" s="273">
        <v>5.165328E8</v>
      </c>
      <c r="O194" s="273"/>
      <c r="P194" s="249">
        <f t="shared" si="21"/>
        <v>279975.3285</v>
      </c>
      <c r="Q194" s="249"/>
      <c r="R194" s="249"/>
      <c r="S194" s="249"/>
      <c r="T194" s="277"/>
      <c r="U194" s="253"/>
      <c r="V194" s="249"/>
      <c r="W194" s="249"/>
      <c r="X194" s="249">
        <f t="shared" si="16"/>
        <v>279975.3285</v>
      </c>
      <c r="Y194" s="253">
        <f t="shared" si="17"/>
        <v>0.2799753285</v>
      </c>
      <c r="Z194" s="323">
        <f t="shared" si="18"/>
        <v>279975.3285</v>
      </c>
      <c r="AA194" s="253">
        <f t="shared" si="19"/>
        <v>0.2799753285</v>
      </c>
      <c r="AB194" s="309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  <c r="AU194" s="294"/>
      <c r="AV194" s="294"/>
    </row>
    <row r="195" ht="19.5" customHeight="1">
      <c r="A195" s="271" t="s">
        <v>283</v>
      </c>
      <c r="B195" s="272">
        <v>98.510002</v>
      </c>
      <c r="C195" s="273">
        <v>101.75</v>
      </c>
      <c r="D195" s="273">
        <v>90.239998</v>
      </c>
      <c r="E195" s="273">
        <v>101.400002</v>
      </c>
      <c r="F195" s="273">
        <v>94.047188</v>
      </c>
      <c r="G195" s="273">
        <v>1.2850375E9</v>
      </c>
      <c r="H195" s="278" t="s">
        <v>283</v>
      </c>
      <c r="I195" s="273">
        <v>7.8125</v>
      </c>
      <c r="J195" s="273">
        <v>8.284375</v>
      </c>
      <c r="K195" s="273">
        <v>6.528125</v>
      </c>
      <c r="L195" s="273">
        <v>8.22875</v>
      </c>
      <c r="M195" s="273">
        <v>8.128737</v>
      </c>
      <c r="N195" s="273">
        <v>1.031152E9</v>
      </c>
      <c r="O195" s="273"/>
      <c r="P195" s="249">
        <f t="shared" si="21"/>
        <v>256930.814</v>
      </c>
      <c r="Q195" s="249"/>
      <c r="R195" s="249"/>
      <c r="S195" s="249"/>
      <c r="T195" s="277"/>
      <c r="U195" s="253"/>
      <c r="V195" s="249"/>
      <c r="W195" s="249"/>
      <c r="X195" s="249">
        <f t="shared" si="16"/>
        <v>256930.814</v>
      </c>
      <c r="Y195" s="253">
        <f t="shared" si="17"/>
        <v>0.256930814</v>
      </c>
      <c r="Z195" s="323">
        <f t="shared" si="18"/>
        <v>256930.814</v>
      </c>
      <c r="AA195" s="253">
        <f t="shared" si="19"/>
        <v>0.256930814</v>
      </c>
      <c r="AB195" s="309"/>
      <c r="AC195" s="294"/>
      <c r="AD195" s="294"/>
      <c r="AE195" s="294"/>
      <c r="AF195" s="294"/>
      <c r="AG195" s="294"/>
      <c r="AH195" s="294"/>
      <c r="AI195" s="294"/>
      <c r="AJ195" s="294"/>
      <c r="AK195" s="294"/>
      <c r="AL195" s="294"/>
      <c r="AM195" s="294"/>
      <c r="AN195" s="294"/>
      <c r="AO195" s="294"/>
      <c r="AP195" s="294"/>
      <c r="AQ195" s="294"/>
      <c r="AR195" s="294"/>
      <c r="AS195" s="294"/>
      <c r="AT195" s="294"/>
      <c r="AU195" s="294"/>
      <c r="AV195" s="294"/>
    </row>
    <row r="196" ht="19.5" customHeight="1">
      <c r="A196" s="271" t="s">
        <v>284</v>
      </c>
      <c r="B196" s="272">
        <v>101.580002</v>
      </c>
      <c r="C196" s="273">
        <v>106.25</v>
      </c>
      <c r="D196" s="273">
        <v>100.669998</v>
      </c>
      <c r="E196" s="273">
        <v>106.010002</v>
      </c>
      <c r="F196" s="273">
        <v>98.322922</v>
      </c>
      <c r="G196" s="273">
        <v>4.349901E8</v>
      </c>
      <c r="H196" s="278" t="s">
        <v>284</v>
      </c>
      <c r="I196" s="273">
        <v>8.245</v>
      </c>
      <c r="J196" s="273">
        <v>9.02625</v>
      </c>
      <c r="K196" s="273">
        <v>8.11</v>
      </c>
      <c r="L196" s="273">
        <v>8.985</v>
      </c>
      <c r="M196" s="273">
        <v>8.875795</v>
      </c>
      <c r="N196" s="273">
        <v>3.266832E8</v>
      </c>
      <c r="O196" s="273"/>
      <c r="P196" s="249">
        <f t="shared" si="21"/>
        <v>284960.3846</v>
      </c>
      <c r="Q196" s="249"/>
      <c r="R196" s="249"/>
      <c r="S196" s="249"/>
      <c r="T196" s="277"/>
      <c r="U196" s="253"/>
      <c r="V196" s="249"/>
      <c r="W196" s="249"/>
      <c r="X196" s="249">
        <f t="shared" si="16"/>
        <v>284960.3846</v>
      </c>
      <c r="Y196" s="253">
        <f t="shared" si="17"/>
        <v>0.2849603846</v>
      </c>
      <c r="Z196" s="323">
        <f t="shared" si="18"/>
        <v>284960.3846</v>
      </c>
      <c r="AA196" s="253">
        <f t="shared" si="19"/>
        <v>0.2849603846</v>
      </c>
      <c r="AB196" s="309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  <c r="AU196" s="294"/>
      <c r="AV196" s="294"/>
    </row>
    <row r="197" ht="19.5" customHeight="1">
      <c r="A197" s="271" t="s">
        <v>285</v>
      </c>
      <c r="B197" s="326">
        <v>105.720001</v>
      </c>
      <c r="C197" s="327">
        <v>105.919998</v>
      </c>
      <c r="D197" s="327">
        <v>99.919998</v>
      </c>
      <c r="E197" s="327">
        <v>103.25</v>
      </c>
      <c r="F197" s="327">
        <v>95.763062</v>
      </c>
      <c r="G197" s="327">
        <v>8.157022E8</v>
      </c>
      <c r="H197" s="329" t="s">
        <v>285</v>
      </c>
      <c r="I197" s="327">
        <v>8.93625</v>
      </c>
      <c r="J197" s="327">
        <v>8.96875</v>
      </c>
      <c r="K197" s="327">
        <v>7.96875</v>
      </c>
      <c r="L197" s="327">
        <v>8.54625</v>
      </c>
      <c r="M197" s="327">
        <v>8.44238</v>
      </c>
      <c r="N197" s="327">
        <v>4.611296E8</v>
      </c>
      <c r="O197" s="327"/>
      <c r="P197" s="249">
        <f t="shared" si="21"/>
        <v>281170.7389</v>
      </c>
      <c r="Q197" s="249"/>
      <c r="R197" s="249"/>
      <c r="S197" s="249"/>
      <c r="T197" s="328">
        <f>(P197-P185)/P185</f>
        <v>0.1022272707</v>
      </c>
      <c r="U197" s="253"/>
      <c r="V197" s="249"/>
      <c r="W197" s="249"/>
      <c r="X197" s="249">
        <f t="shared" si="16"/>
        <v>281170.7389</v>
      </c>
      <c r="Y197" s="253">
        <f t="shared" si="17"/>
        <v>0.2811707389</v>
      </c>
      <c r="Z197" s="323">
        <f t="shared" si="18"/>
        <v>281170.7389</v>
      </c>
      <c r="AA197" s="253">
        <f t="shared" si="19"/>
        <v>0.2811707389</v>
      </c>
      <c r="AB197" s="309"/>
      <c r="AC197" s="294"/>
      <c r="AD197" s="294"/>
      <c r="AE197" s="294"/>
      <c r="AF197" s="294"/>
      <c r="AG197" s="294"/>
      <c r="AH197" s="294"/>
      <c r="AI197" s="294"/>
      <c r="AJ197" s="294"/>
      <c r="AK197" s="294"/>
      <c r="AL197" s="294"/>
      <c r="AM197" s="294"/>
      <c r="AN197" s="294"/>
      <c r="AO197" s="294"/>
      <c r="AP197" s="294"/>
      <c r="AQ197" s="294"/>
      <c r="AR197" s="294"/>
      <c r="AS197" s="294"/>
      <c r="AT197" s="294"/>
      <c r="AU197" s="294"/>
      <c r="AV197" s="294"/>
    </row>
    <row r="198" ht="19.5" customHeight="1">
      <c r="A198" s="271" t="s">
        <v>286</v>
      </c>
      <c r="B198" s="272">
        <v>103.760002</v>
      </c>
      <c r="C198" s="273">
        <v>104.580002</v>
      </c>
      <c r="D198" s="273">
        <v>99.360001</v>
      </c>
      <c r="E198" s="273">
        <v>101.099998</v>
      </c>
      <c r="F198" s="273">
        <v>94.118324</v>
      </c>
      <c r="G198" s="273">
        <v>8.262916E8</v>
      </c>
      <c r="H198" s="278" t="s">
        <v>286</v>
      </c>
      <c r="I198" s="273">
        <v>8.63125</v>
      </c>
      <c r="J198" s="273">
        <v>8.75125</v>
      </c>
      <c r="K198" s="273">
        <v>7.908125</v>
      </c>
      <c r="L198" s="273">
        <v>8.174375</v>
      </c>
      <c r="M198" s="273">
        <v>8.079652</v>
      </c>
      <c r="N198" s="273">
        <v>5.83728E8</v>
      </c>
      <c r="O198" s="273"/>
      <c r="P198" s="249">
        <f t="shared" si="21"/>
        <v>277928.2639</v>
      </c>
      <c r="Q198" s="249"/>
      <c r="R198" s="249"/>
      <c r="S198" s="249"/>
      <c r="T198" s="277"/>
      <c r="U198" s="253"/>
      <c r="V198" s="249"/>
      <c r="W198" s="249"/>
      <c r="X198" s="249">
        <f t="shared" si="16"/>
        <v>277928.2639</v>
      </c>
      <c r="Y198" s="253">
        <f t="shared" si="17"/>
        <v>0.2779282639</v>
      </c>
      <c r="Z198" s="323">
        <f t="shared" si="18"/>
        <v>277928.2639</v>
      </c>
      <c r="AA198" s="253">
        <f t="shared" si="19"/>
        <v>0.2779282639</v>
      </c>
      <c r="AB198" s="309"/>
      <c r="AC198" s="294"/>
      <c r="AD198" s="294"/>
      <c r="AE198" s="294"/>
      <c r="AF198" s="294"/>
      <c r="AG198" s="294"/>
      <c r="AH198" s="294"/>
      <c r="AI198" s="294"/>
      <c r="AJ198" s="294"/>
      <c r="AK198" s="294"/>
      <c r="AL198" s="294"/>
      <c r="AM198" s="294"/>
      <c r="AN198" s="294"/>
      <c r="AO198" s="294"/>
      <c r="AP198" s="294"/>
      <c r="AQ198" s="294"/>
      <c r="AR198" s="294"/>
      <c r="AS198" s="294"/>
      <c r="AT198" s="294"/>
      <c r="AU198" s="294"/>
      <c r="AV198" s="294"/>
    </row>
    <row r="199" ht="19.5" customHeight="1">
      <c r="A199" s="271" t="s">
        <v>287</v>
      </c>
      <c r="B199" s="272">
        <v>101.330002</v>
      </c>
      <c r="C199" s="273">
        <v>108.940002</v>
      </c>
      <c r="D199" s="273">
        <v>99.75</v>
      </c>
      <c r="E199" s="273">
        <v>108.400002</v>
      </c>
      <c r="F199" s="273">
        <v>100.91423</v>
      </c>
      <c r="G199" s="273">
        <v>4.724565E8</v>
      </c>
      <c r="H199" s="278" t="s">
        <v>287</v>
      </c>
      <c r="I199" s="273">
        <v>8.204375</v>
      </c>
      <c r="J199" s="273">
        <v>9.47</v>
      </c>
      <c r="K199" s="273">
        <v>7.955625</v>
      </c>
      <c r="L199" s="273">
        <v>9.37875</v>
      </c>
      <c r="M199" s="273">
        <v>9.270071</v>
      </c>
      <c r="N199" s="273">
        <v>3.683216E8</v>
      </c>
      <c r="O199" s="273"/>
      <c r="P199" s="249">
        <f t="shared" si="21"/>
        <v>277352.4964</v>
      </c>
      <c r="Q199" s="249"/>
      <c r="R199" s="249"/>
      <c r="S199" s="249"/>
      <c r="T199" s="277"/>
      <c r="U199" s="253"/>
      <c r="V199" s="249"/>
      <c r="W199" s="249"/>
      <c r="X199" s="249">
        <f t="shared" si="16"/>
        <v>277352.4964</v>
      </c>
      <c r="Y199" s="253">
        <f t="shared" si="17"/>
        <v>0.2773524964</v>
      </c>
      <c r="Z199" s="323">
        <f t="shared" si="18"/>
        <v>277352.4964</v>
      </c>
      <c r="AA199" s="253">
        <f t="shared" si="19"/>
        <v>0.2773524964</v>
      </c>
      <c r="AB199" s="309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  <c r="AU199" s="294"/>
      <c r="AV199" s="294"/>
    </row>
    <row r="200" ht="19.5" customHeight="1">
      <c r="A200" s="271" t="s">
        <v>288</v>
      </c>
      <c r="B200" s="272">
        <v>108.610001</v>
      </c>
      <c r="C200" s="273">
        <v>109.419998</v>
      </c>
      <c r="D200" s="273">
        <v>104.239998</v>
      </c>
      <c r="E200" s="273">
        <v>105.599998</v>
      </c>
      <c r="F200" s="273">
        <v>98.307579</v>
      </c>
      <c r="G200" s="273">
        <v>6.336356E8</v>
      </c>
      <c r="H200" s="278" t="s">
        <v>288</v>
      </c>
      <c r="I200" s="273">
        <v>9.410625</v>
      </c>
      <c r="J200" s="273">
        <v>9.5525</v>
      </c>
      <c r="K200" s="273">
        <v>8.685625</v>
      </c>
      <c r="L200" s="273">
        <v>8.909375</v>
      </c>
      <c r="M200" s="273">
        <v>8.806135</v>
      </c>
      <c r="N200" s="273">
        <v>4.663744E8</v>
      </c>
      <c r="O200" s="273"/>
      <c r="P200" s="249">
        <f t="shared" si="21"/>
        <v>288170.1621</v>
      </c>
      <c r="Q200" s="249"/>
      <c r="R200" s="249"/>
      <c r="S200" s="249"/>
      <c r="T200" s="277"/>
      <c r="U200" s="253"/>
      <c r="V200" s="249"/>
      <c r="W200" s="249"/>
      <c r="X200" s="249">
        <f t="shared" si="16"/>
        <v>288170.1621</v>
      </c>
      <c r="Y200" s="253">
        <f t="shared" si="17"/>
        <v>0.2881701621</v>
      </c>
      <c r="Z200" s="323">
        <f t="shared" si="18"/>
        <v>288170.1621</v>
      </c>
      <c r="AA200" s="253">
        <f t="shared" si="19"/>
        <v>0.2881701621</v>
      </c>
      <c r="AB200" s="309"/>
      <c r="AC200" s="294"/>
      <c r="AD200" s="294"/>
      <c r="AE200" s="294"/>
      <c r="AF200" s="294"/>
      <c r="AG200" s="294"/>
      <c r="AH200" s="294"/>
      <c r="AI200" s="294"/>
      <c r="AJ200" s="294"/>
      <c r="AK200" s="294"/>
      <c r="AL200" s="294"/>
      <c r="AM200" s="294"/>
      <c r="AN200" s="294"/>
      <c r="AO200" s="294"/>
      <c r="AP200" s="294"/>
      <c r="AQ200" s="294"/>
      <c r="AR200" s="294"/>
      <c r="AS200" s="294"/>
      <c r="AT200" s="294"/>
      <c r="AU200" s="294"/>
      <c r="AV200" s="294"/>
    </row>
    <row r="201" ht="19.5" customHeight="1">
      <c r="A201" s="271" t="s">
        <v>289</v>
      </c>
      <c r="B201" s="272">
        <v>105.599998</v>
      </c>
      <c r="C201" s="273">
        <v>111.160004</v>
      </c>
      <c r="D201" s="273">
        <v>104.339996</v>
      </c>
      <c r="E201" s="273">
        <v>107.629997</v>
      </c>
      <c r="F201" s="273">
        <v>100.427818</v>
      </c>
      <c r="G201" s="273">
        <v>5.686993E8</v>
      </c>
      <c r="H201" s="278" t="s">
        <v>289</v>
      </c>
      <c r="I201" s="273">
        <v>8.90625</v>
      </c>
      <c r="J201" s="273">
        <v>9.8525</v>
      </c>
      <c r="K201" s="273">
        <v>8.6975</v>
      </c>
      <c r="L201" s="273">
        <v>9.22875</v>
      </c>
      <c r="M201" s="273">
        <v>9.126643</v>
      </c>
      <c r="N201" s="273">
        <v>4.135088E8</v>
      </c>
      <c r="O201" s="273"/>
      <c r="P201" s="249">
        <f t="shared" si="21"/>
        <v>286779.9387</v>
      </c>
      <c r="Q201" s="249"/>
      <c r="R201" s="249"/>
      <c r="S201" s="249"/>
      <c r="T201" s="277"/>
      <c r="U201" s="253"/>
      <c r="V201" s="249"/>
      <c r="W201" s="249"/>
      <c r="X201" s="249">
        <f t="shared" si="16"/>
        <v>286779.9387</v>
      </c>
      <c r="Y201" s="253">
        <f t="shared" si="17"/>
        <v>0.2867799387</v>
      </c>
      <c r="Z201" s="323">
        <f t="shared" si="18"/>
        <v>286779.9387</v>
      </c>
      <c r="AA201" s="253">
        <f t="shared" si="19"/>
        <v>0.2867799387</v>
      </c>
      <c r="AB201" s="309"/>
      <c r="AC201" s="294"/>
      <c r="AD201" s="294"/>
      <c r="AE201" s="294"/>
      <c r="AF201" s="294"/>
      <c r="AG201" s="294"/>
      <c r="AH201" s="294"/>
      <c r="AI201" s="294"/>
      <c r="AJ201" s="294"/>
      <c r="AK201" s="294"/>
      <c r="AL201" s="294"/>
      <c r="AM201" s="294"/>
      <c r="AN201" s="294"/>
      <c r="AO201" s="294"/>
      <c r="AP201" s="294"/>
      <c r="AQ201" s="294"/>
      <c r="AR201" s="294"/>
      <c r="AS201" s="294"/>
      <c r="AT201" s="294"/>
      <c r="AU201" s="294"/>
      <c r="AV201" s="294"/>
    </row>
    <row r="202" ht="19.5" customHeight="1">
      <c r="A202" s="271" t="s">
        <v>290</v>
      </c>
      <c r="B202" s="272">
        <v>108.050003</v>
      </c>
      <c r="C202" s="273">
        <v>111.080002</v>
      </c>
      <c r="D202" s="273">
        <v>106.0</v>
      </c>
      <c r="E202" s="273">
        <v>110.050003</v>
      </c>
      <c r="F202" s="273">
        <v>102.685875</v>
      </c>
      <c r="G202" s="273">
        <v>5.182335E8</v>
      </c>
      <c r="H202" s="278" t="s">
        <v>290</v>
      </c>
      <c r="I202" s="273">
        <v>9.304375</v>
      </c>
      <c r="J202" s="273">
        <v>9.81125</v>
      </c>
      <c r="K202" s="273">
        <v>8.948125</v>
      </c>
      <c r="L202" s="273">
        <v>9.6375</v>
      </c>
      <c r="M202" s="273">
        <v>9.530869</v>
      </c>
      <c r="N202" s="273">
        <v>3.268368E8</v>
      </c>
      <c r="O202" s="273"/>
      <c r="P202" s="249">
        <f t="shared" si="21"/>
        <v>289675.8162</v>
      </c>
      <c r="Q202" s="249"/>
      <c r="R202" s="249"/>
      <c r="S202" s="249"/>
      <c r="T202" s="277"/>
      <c r="U202" s="253"/>
      <c r="V202" s="249"/>
      <c r="W202" s="249"/>
      <c r="X202" s="249">
        <f t="shared" si="16"/>
        <v>289675.8162</v>
      </c>
      <c r="Y202" s="253">
        <f t="shared" si="17"/>
        <v>0.2896758162</v>
      </c>
      <c r="Z202" s="323">
        <f t="shared" si="18"/>
        <v>289675.8162</v>
      </c>
      <c r="AA202" s="253">
        <f t="shared" si="19"/>
        <v>0.2896758162</v>
      </c>
      <c r="AB202" s="309"/>
      <c r="AC202" s="294"/>
      <c r="AD202" s="294"/>
      <c r="AE202" s="294"/>
      <c r="AF202" s="294"/>
      <c r="AG202" s="294"/>
      <c r="AH202" s="294"/>
      <c r="AI202" s="294"/>
      <c r="AJ202" s="294"/>
      <c r="AK202" s="294"/>
      <c r="AL202" s="294"/>
      <c r="AM202" s="294"/>
      <c r="AN202" s="294"/>
      <c r="AO202" s="294"/>
      <c r="AP202" s="294"/>
      <c r="AQ202" s="294"/>
      <c r="AR202" s="294"/>
      <c r="AS202" s="294"/>
      <c r="AT202" s="294"/>
      <c r="AU202" s="294"/>
      <c r="AV202" s="294"/>
    </row>
    <row r="203" ht="19.5" customHeight="1">
      <c r="A203" s="271" t="s">
        <v>291</v>
      </c>
      <c r="B203" s="272">
        <v>110.639999</v>
      </c>
      <c r="C203" s="273">
        <v>111.129997</v>
      </c>
      <c r="D203" s="273">
        <v>106.639999</v>
      </c>
      <c r="E203" s="273">
        <v>107.07</v>
      </c>
      <c r="F203" s="273">
        <v>99.905289</v>
      </c>
      <c r="G203" s="273">
        <v>5.770306E8</v>
      </c>
      <c r="H203" s="278" t="s">
        <v>291</v>
      </c>
      <c r="I203" s="273">
        <v>9.73125</v>
      </c>
      <c r="J203" s="273">
        <v>9.84875</v>
      </c>
      <c r="K203" s="273">
        <v>9.06625</v>
      </c>
      <c r="L203" s="273">
        <v>9.14375</v>
      </c>
      <c r="M203" s="273">
        <v>9.042585</v>
      </c>
      <c r="N203" s="273">
        <v>3.028272E8</v>
      </c>
      <c r="O203" s="273"/>
      <c r="P203" s="249">
        <f t="shared" si="21"/>
        <v>289758.1329</v>
      </c>
      <c r="Q203" s="249"/>
      <c r="R203" s="249"/>
      <c r="S203" s="249"/>
      <c r="T203" s="277"/>
      <c r="U203" s="253"/>
      <c r="V203" s="249"/>
      <c r="W203" s="249"/>
      <c r="X203" s="249">
        <f t="shared" si="16"/>
        <v>289758.1329</v>
      </c>
      <c r="Y203" s="253">
        <f t="shared" si="17"/>
        <v>0.2897581329</v>
      </c>
      <c r="Z203" s="323">
        <f t="shared" si="18"/>
        <v>289758.1329</v>
      </c>
      <c r="AA203" s="253">
        <f t="shared" si="19"/>
        <v>0.2897581329</v>
      </c>
      <c r="AB203" s="309"/>
      <c r="AC203" s="294"/>
      <c r="AD203" s="294"/>
      <c r="AE203" s="294"/>
      <c r="AF203" s="294"/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  <c r="AU203" s="294"/>
      <c r="AV203" s="294"/>
    </row>
    <row r="204" ht="19.5" customHeight="1">
      <c r="A204" s="271" t="s">
        <v>292</v>
      </c>
      <c r="B204" s="272">
        <v>108.129997</v>
      </c>
      <c r="C204" s="273">
        <v>114.389999</v>
      </c>
      <c r="D204" s="273">
        <v>105.830002</v>
      </c>
      <c r="E204" s="273">
        <v>111.949997</v>
      </c>
      <c r="F204" s="273">
        <v>104.698997</v>
      </c>
      <c r="G204" s="273">
        <v>6.448857E8</v>
      </c>
      <c r="H204" s="278" t="s">
        <v>292</v>
      </c>
      <c r="I204" s="273">
        <v>9.32125</v>
      </c>
      <c r="J204" s="273">
        <v>10.4075</v>
      </c>
      <c r="K204" s="273">
        <v>8.9225</v>
      </c>
      <c r="L204" s="273">
        <v>9.95875</v>
      </c>
      <c r="M204" s="273">
        <v>9.848567</v>
      </c>
      <c r="N204" s="273">
        <v>3.287216E8</v>
      </c>
      <c r="O204" s="273"/>
      <c r="P204" s="249">
        <f t="shared" si="21"/>
        <v>285890.5733</v>
      </c>
      <c r="Q204" s="249"/>
      <c r="R204" s="249"/>
      <c r="S204" s="249"/>
      <c r="T204" s="277"/>
      <c r="U204" s="253"/>
      <c r="V204" s="249"/>
      <c r="W204" s="249"/>
      <c r="X204" s="249">
        <f t="shared" si="16"/>
        <v>285890.5733</v>
      </c>
      <c r="Y204" s="253">
        <f t="shared" si="17"/>
        <v>0.2858905733</v>
      </c>
      <c r="Z204" s="323">
        <f t="shared" si="18"/>
        <v>285890.5733</v>
      </c>
      <c r="AA204" s="253">
        <f t="shared" si="19"/>
        <v>0.2858905733</v>
      </c>
      <c r="AB204" s="309"/>
      <c r="AC204" s="294"/>
      <c r="AD204" s="294"/>
      <c r="AE204" s="294"/>
      <c r="AF204" s="294"/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4"/>
      <c r="AU204" s="294"/>
      <c r="AV204" s="294"/>
    </row>
    <row r="205" ht="19.5" customHeight="1">
      <c r="A205" s="271" t="s">
        <v>293</v>
      </c>
      <c r="B205" s="272">
        <v>111.970001</v>
      </c>
      <c r="C205" s="273">
        <v>113.0</v>
      </c>
      <c r="D205" s="273">
        <v>84.739998</v>
      </c>
      <c r="E205" s="273">
        <v>104.309998</v>
      </c>
      <c r="F205" s="273">
        <v>97.553833</v>
      </c>
      <c r="G205" s="273">
        <v>1.0103048E9</v>
      </c>
      <c r="H205" s="278" t="s">
        <v>293</v>
      </c>
      <c r="I205" s="273">
        <v>9.96125</v>
      </c>
      <c r="J205" s="273">
        <v>10.14125</v>
      </c>
      <c r="K205" s="273">
        <v>6.875</v>
      </c>
      <c r="L205" s="273">
        <v>8.56375</v>
      </c>
      <c r="M205" s="273">
        <v>8.469001</v>
      </c>
      <c r="N205" s="273">
        <v>4.280792E8</v>
      </c>
      <c r="O205" s="273"/>
      <c r="P205" s="249">
        <f t="shared" si="21"/>
        <v>227251.0897</v>
      </c>
      <c r="Q205" s="249"/>
      <c r="R205" s="249"/>
      <c r="S205" s="249"/>
      <c r="T205" s="277"/>
      <c r="U205" s="253"/>
      <c r="V205" s="249"/>
      <c r="W205" s="249"/>
      <c r="X205" s="249">
        <f t="shared" si="16"/>
        <v>227251.0897</v>
      </c>
      <c r="Y205" s="253">
        <f t="shared" si="17"/>
        <v>0.2272510897</v>
      </c>
      <c r="Z205" s="323">
        <f t="shared" si="18"/>
        <v>227251.0897</v>
      </c>
      <c r="AA205" s="253">
        <f t="shared" si="19"/>
        <v>0.2272510897</v>
      </c>
      <c r="AB205" s="309"/>
      <c r="AC205" s="294"/>
      <c r="AD205" s="294"/>
      <c r="AE205" s="294"/>
      <c r="AF205" s="294"/>
      <c r="AG205" s="294"/>
      <c r="AH205" s="294"/>
      <c r="AI205" s="294"/>
      <c r="AJ205" s="294"/>
      <c r="AK205" s="294"/>
      <c r="AL205" s="294"/>
      <c r="AM205" s="294"/>
      <c r="AN205" s="294"/>
      <c r="AO205" s="294"/>
      <c r="AP205" s="294"/>
      <c r="AQ205" s="294"/>
      <c r="AR205" s="294"/>
      <c r="AS205" s="294"/>
      <c r="AT205" s="294"/>
      <c r="AU205" s="294"/>
      <c r="AV205" s="294"/>
    </row>
    <row r="206" ht="19.5" customHeight="1">
      <c r="A206" s="271" t="s">
        <v>294</v>
      </c>
      <c r="B206" s="272">
        <v>101.709999</v>
      </c>
      <c r="C206" s="273">
        <v>108.730003</v>
      </c>
      <c r="D206" s="273">
        <v>98.75</v>
      </c>
      <c r="E206" s="273">
        <v>101.760002</v>
      </c>
      <c r="F206" s="273">
        <v>95.169006</v>
      </c>
      <c r="G206" s="273">
        <v>8.812015E8</v>
      </c>
      <c r="H206" s="278" t="s">
        <v>294</v>
      </c>
      <c r="I206" s="273">
        <v>8.145</v>
      </c>
      <c r="J206" s="273">
        <v>9.265</v>
      </c>
      <c r="K206" s="273">
        <v>7.66875</v>
      </c>
      <c r="L206" s="273">
        <v>8.13125</v>
      </c>
      <c r="M206" s="273">
        <v>8.041286</v>
      </c>
      <c r="N206" s="273">
        <v>3.535144E8</v>
      </c>
      <c r="O206" s="273"/>
      <c r="P206" s="249">
        <f t="shared" si="21"/>
        <v>263155.6797</v>
      </c>
      <c r="Q206" s="249"/>
      <c r="R206" s="249"/>
      <c r="S206" s="249"/>
      <c r="T206" s="277"/>
      <c r="U206" s="253"/>
      <c r="V206" s="249"/>
      <c r="W206" s="249"/>
      <c r="X206" s="249">
        <f t="shared" si="16"/>
        <v>263155.6797</v>
      </c>
      <c r="Y206" s="253">
        <f t="shared" si="17"/>
        <v>0.2631556797</v>
      </c>
      <c r="Z206" s="323">
        <f t="shared" si="18"/>
        <v>263155.6797</v>
      </c>
      <c r="AA206" s="253">
        <f t="shared" si="19"/>
        <v>0.2631556797</v>
      </c>
      <c r="AB206" s="309"/>
      <c r="AC206" s="294"/>
      <c r="AD206" s="294"/>
      <c r="AE206" s="294"/>
      <c r="AF206" s="294"/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  <c r="AU206" s="294"/>
      <c r="AV206" s="294"/>
    </row>
    <row r="207" ht="19.5" customHeight="1">
      <c r="A207" s="271" t="s">
        <v>295</v>
      </c>
      <c r="B207" s="272">
        <v>101.940002</v>
      </c>
      <c r="C207" s="273">
        <v>114.080002</v>
      </c>
      <c r="D207" s="273">
        <v>100.480003</v>
      </c>
      <c r="E207" s="273">
        <v>113.330002</v>
      </c>
      <c r="F207" s="273">
        <v>106.24749</v>
      </c>
      <c r="G207" s="273">
        <v>7.406272E8</v>
      </c>
      <c r="H207" s="278" t="s">
        <v>295</v>
      </c>
      <c r="I207" s="273">
        <v>8.16125</v>
      </c>
      <c r="J207" s="273">
        <v>10.19875</v>
      </c>
      <c r="K207" s="273">
        <v>7.93375</v>
      </c>
      <c r="L207" s="273">
        <v>10.0675</v>
      </c>
      <c r="M207" s="273">
        <v>9.956113</v>
      </c>
      <c r="N207" s="273">
        <v>3.188688E8</v>
      </c>
      <c r="O207" s="273"/>
      <c r="P207" s="249">
        <f t="shared" si="21"/>
        <v>266099.2421</v>
      </c>
      <c r="Q207" s="249"/>
      <c r="R207" s="249"/>
      <c r="S207" s="249"/>
      <c r="T207" s="277"/>
      <c r="U207" s="253"/>
      <c r="V207" s="249"/>
      <c r="W207" s="249"/>
      <c r="X207" s="249">
        <f t="shared" si="16"/>
        <v>266099.2421</v>
      </c>
      <c r="Y207" s="253">
        <f t="shared" si="17"/>
        <v>0.2660992421</v>
      </c>
      <c r="Z207" s="323">
        <f t="shared" si="18"/>
        <v>266099.2421</v>
      </c>
      <c r="AA207" s="253">
        <f t="shared" si="19"/>
        <v>0.2660992421</v>
      </c>
      <c r="AB207" s="309"/>
      <c r="AC207" s="294"/>
      <c r="AD207" s="294"/>
      <c r="AE207" s="294"/>
      <c r="AF207" s="294"/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  <c r="AU207" s="294"/>
      <c r="AV207" s="294"/>
    </row>
    <row r="208" ht="19.5" customHeight="1">
      <c r="A208" s="271" t="s">
        <v>296</v>
      </c>
      <c r="B208" s="272">
        <v>113.629997</v>
      </c>
      <c r="C208" s="273">
        <v>115.470001</v>
      </c>
      <c r="D208" s="273">
        <v>109.480003</v>
      </c>
      <c r="E208" s="273">
        <v>114.019997</v>
      </c>
      <c r="F208" s="273">
        <v>106.894386</v>
      </c>
      <c r="G208" s="273">
        <v>5.434133E8</v>
      </c>
      <c r="H208" s="278" t="s">
        <v>296</v>
      </c>
      <c r="I208" s="273">
        <v>10.12125</v>
      </c>
      <c r="J208" s="273">
        <v>10.4425</v>
      </c>
      <c r="K208" s="273">
        <v>9.38375</v>
      </c>
      <c r="L208" s="273">
        <v>10.16375</v>
      </c>
      <c r="M208" s="273">
        <v>10.051297</v>
      </c>
      <c r="N208" s="273">
        <v>1.950984E8</v>
      </c>
      <c r="O208" s="273"/>
      <c r="P208" s="249">
        <f t="shared" si="21"/>
        <v>288267.1008</v>
      </c>
      <c r="Q208" s="249"/>
      <c r="R208" s="249"/>
      <c r="S208" s="249"/>
      <c r="T208" s="277"/>
      <c r="U208" s="253"/>
      <c r="V208" s="249"/>
      <c r="W208" s="249"/>
      <c r="X208" s="249">
        <f t="shared" si="16"/>
        <v>288267.1008</v>
      </c>
      <c r="Y208" s="253">
        <f t="shared" si="17"/>
        <v>0.2882671008</v>
      </c>
      <c r="Z208" s="323">
        <f t="shared" si="18"/>
        <v>288267.1008</v>
      </c>
      <c r="AA208" s="253">
        <f t="shared" si="19"/>
        <v>0.2882671008</v>
      </c>
      <c r="AB208" s="309"/>
      <c r="AC208" s="294"/>
      <c r="AD208" s="294"/>
      <c r="AE208" s="294"/>
      <c r="AF208" s="294"/>
      <c r="AG208" s="294"/>
      <c r="AH208" s="294"/>
      <c r="AI208" s="294"/>
      <c r="AJ208" s="294"/>
      <c r="AK208" s="294"/>
      <c r="AL208" s="294"/>
      <c r="AM208" s="294"/>
      <c r="AN208" s="294"/>
      <c r="AO208" s="294"/>
      <c r="AP208" s="294"/>
      <c r="AQ208" s="294"/>
      <c r="AR208" s="294"/>
      <c r="AS208" s="294"/>
      <c r="AT208" s="294"/>
      <c r="AU208" s="294"/>
      <c r="AV208" s="294"/>
    </row>
    <row r="209" ht="19.5" customHeight="1">
      <c r="A209" s="271" t="s">
        <v>297</v>
      </c>
      <c r="B209" s="326">
        <v>114.480003</v>
      </c>
      <c r="C209" s="327">
        <v>115.75</v>
      </c>
      <c r="D209" s="327">
        <v>109.379997</v>
      </c>
      <c r="E209" s="327">
        <v>111.860001</v>
      </c>
      <c r="F209" s="327">
        <v>104.86937</v>
      </c>
      <c r="G209" s="327">
        <v>7.574975E8</v>
      </c>
      <c r="H209" s="329" t="s">
        <v>297</v>
      </c>
      <c r="I209" s="327">
        <v>10.24125</v>
      </c>
      <c r="J209" s="327">
        <v>10.47125</v>
      </c>
      <c r="K209" s="327">
        <v>9.33</v>
      </c>
      <c r="L209" s="327">
        <v>9.795</v>
      </c>
      <c r="M209" s="327">
        <v>9.686628</v>
      </c>
      <c r="N209" s="327">
        <v>2.490936E8</v>
      </c>
      <c r="O209" s="327"/>
      <c r="P209" s="249">
        <f t="shared" si="21"/>
        <v>286337.1126</v>
      </c>
      <c r="Q209" s="249"/>
      <c r="R209" s="249"/>
      <c r="S209" s="249"/>
      <c r="T209" s="328">
        <f>(P209-P197)/P197</f>
        <v>0.01837450676</v>
      </c>
      <c r="U209" s="253"/>
      <c r="V209" s="249"/>
      <c r="W209" s="249"/>
      <c r="X209" s="249">
        <f t="shared" si="16"/>
        <v>286337.1126</v>
      </c>
      <c r="Y209" s="253">
        <f t="shared" si="17"/>
        <v>0.2863371126</v>
      </c>
      <c r="Z209" s="323">
        <f t="shared" si="18"/>
        <v>286337.1126</v>
      </c>
      <c r="AA209" s="253">
        <f t="shared" si="19"/>
        <v>0.2863371126</v>
      </c>
      <c r="AB209" s="309"/>
      <c r="AC209" s="294"/>
      <c r="AD209" s="294"/>
      <c r="AE209" s="294"/>
      <c r="AF209" s="294"/>
      <c r="AG209" s="294"/>
      <c r="AH209" s="294"/>
      <c r="AI209" s="294"/>
      <c r="AJ209" s="294"/>
      <c r="AK209" s="294"/>
      <c r="AL209" s="294"/>
      <c r="AM209" s="294"/>
      <c r="AN209" s="294"/>
      <c r="AO209" s="294"/>
      <c r="AP209" s="294"/>
      <c r="AQ209" s="294"/>
      <c r="AR209" s="294"/>
      <c r="AS209" s="294"/>
      <c r="AT209" s="294"/>
      <c r="AU209" s="294"/>
      <c r="AV209" s="294"/>
    </row>
    <row r="210" ht="19.5" customHeight="1">
      <c r="A210" s="271" t="s">
        <v>298</v>
      </c>
      <c r="B210" s="272">
        <v>109.449997</v>
      </c>
      <c r="C210" s="273">
        <v>110.18</v>
      </c>
      <c r="D210" s="273">
        <v>97.25</v>
      </c>
      <c r="E210" s="273">
        <v>104.129997</v>
      </c>
      <c r="F210" s="273">
        <v>97.920593</v>
      </c>
      <c r="G210" s="273">
        <v>1.0773082E9</v>
      </c>
      <c r="H210" s="278" t="s">
        <v>298</v>
      </c>
      <c r="I210" s="273">
        <v>9.3575</v>
      </c>
      <c r="J210" s="273">
        <v>9.4925</v>
      </c>
      <c r="K210" s="273">
        <v>7.35</v>
      </c>
      <c r="L210" s="273">
        <v>8.415</v>
      </c>
      <c r="M210" s="273">
        <v>8.32685</v>
      </c>
      <c r="N210" s="273">
        <v>3.941464E8</v>
      </c>
      <c r="O210" s="273"/>
      <c r="P210" s="249">
        <f t="shared" si="21"/>
        <v>252916.3006</v>
      </c>
      <c r="Q210" s="249"/>
      <c r="R210" s="249"/>
      <c r="S210" s="249"/>
      <c r="T210" s="277"/>
      <c r="U210" s="253"/>
      <c r="V210" s="249"/>
      <c r="W210" s="249"/>
      <c r="X210" s="249">
        <f t="shared" si="16"/>
        <v>252916.3006</v>
      </c>
      <c r="Y210" s="253">
        <f t="shared" si="17"/>
        <v>0.2529163006</v>
      </c>
      <c r="Z210" s="323">
        <f t="shared" si="18"/>
        <v>252916.3006</v>
      </c>
      <c r="AA210" s="253">
        <f t="shared" si="19"/>
        <v>0.2529163006</v>
      </c>
      <c r="AB210" s="309"/>
      <c r="AC210" s="294"/>
      <c r="AD210" s="294"/>
      <c r="AE210" s="294"/>
      <c r="AF210" s="294"/>
      <c r="AG210" s="294"/>
      <c r="AH210" s="294"/>
      <c r="AI210" s="294"/>
      <c r="AJ210" s="294"/>
      <c r="AK210" s="294"/>
      <c r="AL210" s="294"/>
      <c r="AM210" s="294"/>
      <c r="AN210" s="294"/>
      <c r="AO210" s="294"/>
      <c r="AP210" s="294"/>
      <c r="AQ210" s="294"/>
      <c r="AR210" s="294"/>
      <c r="AS210" s="294"/>
      <c r="AT210" s="294"/>
      <c r="AU210" s="294"/>
      <c r="AV210" s="294"/>
    </row>
    <row r="211" ht="19.5" customHeight="1">
      <c r="A211" s="271" t="s">
        <v>299</v>
      </c>
      <c r="B211" s="272">
        <v>103.629997</v>
      </c>
      <c r="C211" s="273">
        <v>104.800003</v>
      </c>
      <c r="D211" s="273">
        <v>94.839996</v>
      </c>
      <c r="E211" s="273">
        <v>102.5</v>
      </c>
      <c r="F211" s="273">
        <v>96.387787</v>
      </c>
      <c r="G211" s="273">
        <v>9.422596E8</v>
      </c>
      <c r="H211" s="278" t="s">
        <v>299</v>
      </c>
      <c r="I211" s="273">
        <v>8.32875</v>
      </c>
      <c r="J211" s="273">
        <v>8.5225</v>
      </c>
      <c r="K211" s="273">
        <v>6.95375</v>
      </c>
      <c r="L211" s="273">
        <v>8.11</v>
      </c>
      <c r="M211" s="273">
        <v>8.025043</v>
      </c>
      <c r="N211" s="273">
        <v>4.445416E8</v>
      </c>
      <c r="O211" s="273"/>
      <c r="P211" s="249">
        <f t="shared" si="21"/>
        <v>244981.9805</v>
      </c>
      <c r="Q211" s="249"/>
      <c r="R211" s="249"/>
      <c r="S211" s="249"/>
      <c r="T211" s="277"/>
      <c r="U211" s="253"/>
      <c r="V211" s="249"/>
      <c r="W211" s="249"/>
      <c r="X211" s="249">
        <f t="shared" si="16"/>
        <v>244981.9805</v>
      </c>
      <c r="Y211" s="253">
        <f t="shared" si="17"/>
        <v>0.2449819805</v>
      </c>
      <c r="Z211" s="323">
        <f t="shared" si="18"/>
        <v>244981.9805</v>
      </c>
      <c r="AA211" s="253">
        <f t="shared" si="19"/>
        <v>0.2449819805</v>
      </c>
      <c r="AB211" s="309"/>
      <c r="AC211" s="294"/>
      <c r="AD211" s="294"/>
      <c r="AE211" s="294"/>
      <c r="AF211" s="294"/>
      <c r="AG211" s="294"/>
      <c r="AH211" s="294"/>
      <c r="AI211" s="294"/>
      <c r="AJ211" s="294"/>
      <c r="AK211" s="294"/>
      <c r="AL211" s="294"/>
      <c r="AM211" s="294"/>
      <c r="AN211" s="294"/>
      <c r="AO211" s="294"/>
      <c r="AP211" s="294"/>
      <c r="AQ211" s="294"/>
      <c r="AR211" s="294"/>
      <c r="AS211" s="294"/>
      <c r="AT211" s="294"/>
      <c r="AU211" s="294"/>
      <c r="AV211" s="294"/>
    </row>
    <row r="212" ht="19.5" customHeight="1">
      <c r="A212" s="271" t="s">
        <v>300</v>
      </c>
      <c r="B212" s="272">
        <v>103.480003</v>
      </c>
      <c r="C212" s="273">
        <v>110.040001</v>
      </c>
      <c r="D212" s="273">
        <v>103.160004</v>
      </c>
      <c r="E212" s="273">
        <v>109.199997</v>
      </c>
      <c r="F212" s="273">
        <v>102.688255</v>
      </c>
      <c r="G212" s="273">
        <v>6.016051E8</v>
      </c>
      <c r="H212" s="278" t="s">
        <v>300</v>
      </c>
      <c r="I212" s="273">
        <v>8.25625</v>
      </c>
      <c r="J212" s="273">
        <v>9.3625</v>
      </c>
      <c r="K212" s="273">
        <v>8.215</v>
      </c>
      <c r="L212" s="273">
        <v>9.225</v>
      </c>
      <c r="M212" s="273">
        <v>9.128366</v>
      </c>
      <c r="N212" s="273">
        <v>3.035736E8</v>
      </c>
      <c r="O212" s="273"/>
      <c r="P212" s="249">
        <f t="shared" si="21"/>
        <v>264806.7955</v>
      </c>
      <c r="Q212" s="249"/>
      <c r="R212" s="249"/>
      <c r="S212" s="249"/>
      <c r="T212" s="277"/>
      <c r="U212" s="253"/>
      <c r="V212" s="249"/>
      <c r="W212" s="249"/>
      <c r="X212" s="249">
        <f t="shared" si="16"/>
        <v>264806.7955</v>
      </c>
      <c r="Y212" s="253">
        <f t="shared" si="17"/>
        <v>0.2648067955</v>
      </c>
      <c r="Z212" s="323">
        <f t="shared" si="18"/>
        <v>264806.7955</v>
      </c>
      <c r="AA212" s="253">
        <f t="shared" si="19"/>
        <v>0.2648067955</v>
      </c>
      <c r="AB212" s="309"/>
      <c r="AC212" s="294"/>
      <c r="AD212" s="294"/>
      <c r="AE212" s="294"/>
      <c r="AF212" s="294"/>
      <c r="AG212" s="294"/>
      <c r="AH212" s="294"/>
      <c r="AI212" s="294"/>
      <c r="AJ212" s="294"/>
      <c r="AK212" s="294"/>
      <c r="AL212" s="294"/>
      <c r="AM212" s="294"/>
      <c r="AN212" s="294"/>
      <c r="AO212" s="294"/>
      <c r="AP212" s="294"/>
      <c r="AQ212" s="294"/>
      <c r="AR212" s="294"/>
      <c r="AS212" s="294"/>
      <c r="AT212" s="294"/>
      <c r="AU212" s="294"/>
      <c r="AV212" s="294"/>
    </row>
    <row r="213" ht="19.5" customHeight="1">
      <c r="A213" s="271" t="s">
        <v>301</v>
      </c>
      <c r="B213" s="272">
        <v>108.540001</v>
      </c>
      <c r="C213" s="273">
        <v>111.440002</v>
      </c>
      <c r="D213" s="273">
        <v>104.879997</v>
      </c>
      <c r="E213" s="273">
        <v>105.720001</v>
      </c>
      <c r="F213" s="273">
        <v>99.71067</v>
      </c>
      <c r="G213" s="273">
        <v>5.592538E8</v>
      </c>
      <c r="H213" s="278" t="s">
        <v>301</v>
      </c>
      <c r="I213" s="273">
        <v>9.11</v>
      </c>
      <c r="J213" s="273">
        <v>9.61</v>
      </c>
      <c r="K213" s="273">
        <v>8.48875</v>
      </c>
      <c r="L213" s="273">
        <v>8.62</v>
      </c>
      <c r="M213" s="273">
        <v>8.529703</v>
      </c>
      <c r="N213" s="273">
        <v>2.323536E8</v>
      </c>
      <c r="O213" s="273"/>
      <c r="P213" s="249">
        <f t="shared" si="21"/>
        <v>267555.2686</v>
      </c>
      <c r="Q213" s="249"/>
      <c r="R213" s="249"/>
      <c r="S213" s="249"/>
      <c r="T213" s="277"/>
      <c r="U213" s="253"/>
      <c r="V213" s="249"/>
      <c r="W213" s="249"/>
      <c r="X213" s="249">
        <f t="shared" si="16"/>
        <v>267555.2686</v>
      </c>
      <c r="Y213" s="253">
        <f t="shared" si="17"/>
        <v>0.2675552686</v>
      </c>
      <c r="Z213" s="323">
        <f t="shared" si="18"/>
        <v>267555.2686</v>
      </c>
      <c r="AA213" s="253">
        <f t="shared" si="19"/>
        <v>0.2675552686</v>
      </c>
      <c r="AB213" s="309"/>
      <c r="AC213" s="294"/>
      <c r="AD213" s="294"/>
      <c r="AE213" s="294"/>
      <c r="AF213" s="294"/>
      <c r="AG213" s="294"/>
      <c r="AH213" s="294"/>
      <c r="AI213" s="294"/>
      <c r="AJ213" s="294"/>
      <c r="AK213" s="294"/>
      <c r="AL213" s="294"/>
      <c r="AM213" s="294"/>
      <c r="AN213" s="294"/>
      <c r="AO213" s="294"/>
      <c r="AP213" s="294"/>
      <c r="AQ213" s="294"/>
      <c r="AR213" s="294"/>
      <c r="AS213" s="294"/>
      <c r="AT213" s="294"/>
      <c r="AU213" s="294"/>
      <c r="AV213" s="294"/>
    </row>
    <row r="214" ht="19.5" customHeight="1">
      <c r="A214" s="271" t="s">
        <v>302</v>
      </c>
      <c r="B214" s="272">
        <v>105.989998</v>
      </c>
      <c r="C214" s="273">
        <v>110.510002</v>
      </c>
      <c r="D214" s="273">
        <v>104.400002</v>
      </c>
      <c r="E214" s="273">
        <v>110.339996</v>
      </c>
      <c r="F214" s="273">
        <v>104.068062</v>
      </c>
      <c r="G214" s="273">
        <v>5.364827E8</v>
      </c>
      <c r="H214" s="278" t="s">
        <v>302</v>
      </c>
      <c r="I214" s="273">
        <v>8.65375</v>
      </c>
      <c r="J214" s="273">
        <v>9.39375</v>
      </c>
      <c r="K214" s="273">
        <v>8.4025</v>
      </c>
      <c r="L214" s="273">
        <v>9.3675</v>
      </c>
      <c r="M214" s="273">
        <v>9.269373</v>
      </c>
      <c r="N214" s="273">
        <v>1.860816E8</v>
      </c>
      <c r="O214" s="273"/>
      <c r="P214" s="249">
        <f t="shared" si="21"/>
        <v>264664.1054</v>
      </c>
      <c r="Q214" s="249"/>
      <c r="R214" s="249"/>
      <c r="S214" s="249"/>
      <c r="T214" s="277"/>
      <c r="U214" s="253"/>
      <c r="V214" s="249"/>
      <c r="W214" s="249"/>
      <c r="X214" s="249">
        <f t="shared" si="16"/>
        <v>264664.1054</v>
      </c>
      <c r="Y214" s="253">
        <f t="shared" si="17"/>
        <v>0.2646641054</v>
      </c>
      <c r="Z214" s="323">
        <f t="shared" si="18"/>
        <v>264664.1054</v>
      </c>
      <c r="AA214" s="253">
        <f t="shared" si="19"/>
        <v>0.2646641054</v>
      </c>
      <c r="AB214" s="309"/>
      <c r="AC214" s="294"/>
      <c r="AD214" s="294"/>
      <c r="AE214" s="294"/>
      <c r="AF214" s="294"/>
      <c r="AG214" s="294"/>
      <c r="AH214" s="294"/>
      <c r="AI214" s="294"/>
      <c r="AJ214" s="294"/>
      <c r="AK214" s="294"/>
      <c r="AL214" s="294"/>
      <c r="AM214" s="294"/>
      <c r="AN214" s="294"/>
      <c r="AO214" s="294"/>
      <c r="AP214" s="294"/>
      <c r="AQ214" s="294"/>
      <c r="AR214" s="294"/>
      <c r="AS214" s="294"/>
      <c r="AT214" s="294"/>
      <c r="AU214" s="294"/>
      <c r="AV214" s="294"/>
    </row>
    <row r="215" ht="19.5" customHeight="1">
      <c r="A215" s="271" t="s">
        <v>303</v>
      </c>
      <c r="B215" s="272">
        <v>110.0</v>
      </c>
      <c r="C215" s="273">
        <v>110.75</v>
      </c>
      <c r="D215" s="273">
        <v>101.75</v>
      </c>
      <c r="E215" s="273">
        <v>107.540001</v>
      </c>
      <c r="F215" s="273">
        <v>101.427223</v>
      </c>
      <c r="G215" s="273">
        <v>5.779263E8</v>
      </c>
      <c r="H215" s="278" t="s">
        <v>303</v>
      </c>
      <c r="I215" s="273">
        <v>9.30375</v>
      </c>
      <c r="J215" s="273">
        <v>9.43125</v>
      </c>
      <c r="K215" s="273">
        <v>7.9725</v>
      </c>
      <c r="L215" s="273">
        <v>8.895</v>
      </c>
      <c r="M215" s="273">
        <v>8.801822</v>
      </c>
      <c r="N215" s="273">
        <v>2.15028E8</v>
      </c>
      <c r="O215" s="273"/>
      <c r="P215" s="249">
        <f t="shared" si="21"/>
        <v>256279.4273</v>
      </c>
      <c r="Q215" s="249"/>
      <c r="R215" s="249"/>
      <c r="S215" s="249"/>
      <c r="T215" s="277"/>
      <c r="U215" s="253"/>
      <c r="V215" s="249"/>
      <c r="W215" s="249"/>
      <c r="X215" s="249">
        <f t="shared" si="16"/>
        <v>256279.4273</v>
      </c>
      <c r="Y215" s="253">
        <f t="shared" si="17"/>
        <v>0.2562794273</v>
      </c>
      <c r="Z215" s="323">
        <f t="shared" si="18"/>
        <v>256279.4273</v>
      </c>
      <c r="AA215" s="253">
        <f t="shared" si="19"/>
        <v>0.2562794273</v>
      </c>
      <c r="AB215" s="309"/>
      <c r="AC215" s="294"/>
      <c r="AD215" s="294"/>
      <c r="AE215" s="294"/>
      <c r="AF215" s="294"/>
      <c r="AG215" s="294"/>
      <c r="AH215" s="294"/>
      <c r="AI215" s="294"/>
      <c r="AJ215" s="294"/>
      <c r="AK215" s="294"/>
      <c r="AL215" s="294"/>
      <c r="AM215" s="294"/>
      <c r="AN215" s="294"/>
      <c r="AO215" s="294"/>
      <c r="AP215" s="294"/>
      <c r="AQ215" s="294"/>
      <c r="AR215" s="294"/>
      <c r="AS215" s="294"/>
      <c r="AT215" s="294"/>
      <c r="AU215" s="294"/>
      <c r="AV215" s="294"/>
    </row>
    <row r="216" ht="19.5" customHeight="1">
      <c r="A216" s="271" t="s">
        <v>304</v>
      </c>
      <c r="B216" s="272">
        <v>107.489998</v>
      </c>
      <c r="C216" s="273">
        <v>115.540001</v>
      </c>
      <c r="D216" s="273">
        <v>106.57</v>
      </c>
      <c r="E216" s="273">
        <v>115.230003</v>
      </c>
      <c r="F216" s="273">
        <v>108.969566</v>
      </c>
      <c r="G216" s="273">
        <v>4.210726E8</v>
      </c>
      <c r="H216" s="278" t="s">
        <v>304</v>
      </c>
      <c r="I216" s="273">
        <v>8.8925</v>
      </c>
      <c r="J216" s="273">
        <v>10.24875</v>
      </c>
      <c r="K216" s="273">
        <v>8.735</v>
      </c>
      <c r="L216" s="273">
        <v>10.19375</v>
      </c>
      <c r="M216" s="273">
        <v>10.092622</v>
      </c>
      <c r="N216" s="273">
        <v>1.512384E8</v>
      </c>
      <c r="O216" s="273"/>
      <c r="P216" s="249">
        <f t="shared" si="21"/>
        <v>266752.9753</v>
      </c>
      <c r="Q216" s="249"/>
      <c r="R216" s="249"/>
      <c r="S216" s="249"/>
      <c r="T216" s="277"/>
      <c r="U216" s="253"/>
      <c r="V216" s="249"/>
      <c r="W216" s="249"/>
      <c r="X216" s="249">
        <f t="shared" si="16"/>
        <v>266752.9753</v>
      </c>
      <c r="Y216" s="253">
        <f t="shared" si="17"/>
        <v>0.2667529753</v>
      </c>
      <c r="Z216" s="323">
        <f t="shared" si="18"/>
        <v>266752.9753</v>
      </c>
      <c r="AA216" s="253">
        <f t="shared" si="19"/>
        <v>0.2667529753</v>
      </c>
      <c r="AB216" s="309"/>
      <c r="AC216" s="294"/>
      <c r="AD216" s="294"/>
      <c r="AE216" s="294"/>
      <c r="AF216" s="294"/>
      <c r="AG216" s="294"/>
      <c r="AH216" s="294"/>
      <c r="AI216" s="294"/>
      <c r="AJ216" s="294"/>
      <c r="AK216" s="294"/>
      <c r="AL216" s="294"/>
      <c r="AM216" s="294"/>
      <c r="AN216" s="294"/>
      <c r="AO216" s="294"/>
      <c r="AP216" s="294"/>
      <c r="AQ216" s="294"/>
      <c r="AR216" s="294"/>
      <c r="AS216" s="294"/>
      <c r="AT216" s="294"/>
      <c r="AU216" s="294"/>
      <c r="AV216" s="294"/>
    </row>
    <row r="217" ht="19.5" customHeight="1">
      <c r="A217" s="271" t="s">
        <v>305</v>
      </c>
      <c r="B217" s="272">
        <v>115.309998</v>
      </c>
      <c r="C217" s="273">
        <v>118.010002</v>
      </c>
      <c r="D217" s="273">
        <v>114.220001</v>
      </c>
      <c r="E217" s="273">
        <v>116.440002</v>
      </c>
      <c r="F217" s="273">
        <v>110.113861</v>
      </c>
      <c r="G217" s="273">
        <v>3.692699E8</v>
      </c>
      <c r="H217" s="278" t="s">
        <v>305</v>
      </c>
      <c r="I217" s="273">
        <v>10.20875</v>
      </c>
      <c r="J217" s="273">
        <v>10.68125</v>
      </c>
      <c r="K217" s="273">
        <v>10.01375</v>
      </c>
      <c r="L217" s="273">
        <v>10.38875</v>
      </c>
      <c r="M217" s="273">
        <v>10.285686</v>
      </c>
      <c r="N217" s="273">
        <v>1.53288E8</v>
      </c>
      <c r="O217" s="273"/>
      <c r="P217" s="249">
        <f t="shared" si="21"/>
        <v>284234.8545</v>
      </c>
      <c r="Q217" s="249"/>
      <c r="R217" s="249"/>
      <c r="S217" s="249"/>
      <c r="T217" s="277"/>
      <c r="U217" s="253"/>
      <c r="V217" s="249"/>
      <c r="W217" s="249"/>
      <c r="X217" s="249">
        <f t="shared" si="16"/>
        <v>284234.8545</v>
      </c>
      <c r="Y217" s="253">
        <f t="shared" si="17"/>
        <v>0.2842348545</v>
      </c>
      <c r="Z217" s="323">
        <f t="shared" si="18"/>
        <v>284234.8545</v>
      </c>
      <c r="AA217" s="253">
        <f t="shared" si="19"/>
        <v>0.2842348545</v>
      </c>
      <c r="AB217" s="309"/>
      <c r="AC217" s="294"/>
      <c r="AD217" s="294"/>
      <c r="AE217" s="294"/>
      <c r="AF217" s="294"/>
      <c r="AG217" s="294"/>
      <c r="AH217" s="294"/>
      <c r="AI217" s="294"/>
      <c r="AJ217" s="294"/>
      <c r="AK217" s="294"/>
      <c r="AL217" s="294"/>
      <c r="AM217" s="294"/>
      <c r="AN217" s="294"/>
      <c r="AO217" s="294"/>
      <c r="AP217" s="294"/>
      <c r="AQ217" s="294"/>
      <c r="AR217" s="294"/>
      <c r="AS217" s="294"/>
      <c r="AT217" s="294"/>
      <c r="AU217" s="294"/>
      <c r="AV217" s="294"/>
    </row>
    <row r="218" ht="19.5" customHeight="1">
      <c r="A218" s="271" t="s">
        <v>306</v>
      </c>
      <c r="B218" s="272">
        <v>116.480003</v>
      </c>
      <c r="C218" s="273">
        <v>119.220001</v>
      </c>
      <c r="D218" s="273">
        <v>113.629997</v>
      </c>
      <c r="E218" s="273">
        <v>118.720001</v>
      </c>
      <c r="F218" s="273">
        <v>112.269974</v>
      </c>
      <c r="G218" s="273">
        <v>5.407566E8</v>
      </c>
      <c r="H218" s="278" t="s">
        <v>306</v>
      </c>
      <c r="I218" s="273">
        <v>10.4025</v>
      </c>
      <c r="J218" s="273">
        <v>10.92375</v>
      </c>
      <c r="K218" s="273">
        <v>9.885</v>
      </c>
      <c r="L218" s="273">
        <v>10.8175</v>
      </c>
      <c r="M218" s="273">
        <v>10.710185</v>
      </c>
      <c r="N218" s="273">
        <v>2.0234E8</v>
      </c>
      <c r="O218" s="273"/>
      <c r="P218" s="249">
        <f t="shared" si="21"/>
        <v>281099.9712</v>
      </c>
      <c r="Q218" s="249"/>
      <c r="R218" s="249"/>
      <c r="S218" s="249"/>
      <c r="T218" s="277"/>
      <c r="U218" s="253"/>
      <c r="V218" s="249"/>
      <c r="W218" s="249"/>
      <c r="X218" s="249">
        <f t="shared" si="16"/>
        <v>281099.9712</v>
      </c>
      <c r="Y218" s="253">
        <f t="shared" si="17"/>
        <v>0.2810999712</v>
      </c>
      <c r="Z218" s="323">
        <f t="shared" si="18"/>
        <v>281099.9712</v>
      </c>
      <c r="AA218" s="253">
        <f t="shared" si="19"/>
        <v>0.2810999712</v>
      </c>
      <c r="AB218" s="309"/>
      <c r="AC218" s="294"/>
      <c r="AD218" s="294"/>
      <c r="AE218" s="294"/>
      <c r="AF218" s="294"/>
      <c r="AG218" s="294"/>
      <c r="AH218" s="294"/>
      <c r="AI218" s="294"/>
      <c r="AJ218" s="294"/>
      <c r="AK218" s="294"/>
      <c r="AL218" s="294"/>
      <c r="AM218" s="294"/>
      <c r="AN218" s="294"/>
      <c r="AO218" s="294"/>
      <c r="AP218" s="294"/>
      <c r="AQ218" s="294"/>
      <c r="AR218" s="294"/>
      <c r="AS218" s="294"/>
      <c r="AT218" s="294"/>
      <c r="AU218" s="294"/>
      <c r="AV218" s="294"/>
    </row>
    <row r="219" ht="19.5" customHeight="1">
      <c r="A219" s="271" t="s">
        <v>307</v>
      </c>
      <c r="B219" s="272">
        <v>118.57</v>
      </c>
      <c r="C219" s="273">
        <v>119.660004</v>
      </c>
      <c r="D219" s="273">
        <v>115.940002</v>
      </c>
      <c r="E219" s="273">
        <v>116.989998</v>
      </c>
      <c r="F219" s="273">
        <v>110.911156</v>
      </c>
      <c r="G219" s="273">
        <v>4.069418E8</v>
      </c>
      <c r="H219" s="278" t="s">
        <v>307</v>
      </c>
      <c r="I219" s="273">
        <v>10.7875</v>
      </c>
      <c r="J219" s="273">
        <v>10.98</v>
      </c>
      <c r="K219" s="273">
        <v>10.31625</v>
      </c>
      <c r="L219" s="273">
        <v>10.48625</v>
      </c>
      <c r="M219" s="273">
        <v>10.382219</v>
      </c>
      <c r="N219" s="273">
        <v>1.57292E8</v>
      </c>
      <c r="O219" s="273"/>
      <c r="P219" s="249">
        <f t="shared" si="21"/>
        <v>285147.8373</v>
      </c>
      <c r="Q219" s="249"/>
      <c r="R219" s="249"/>
      <c r="S219" s="249"/>
      <c r="T219" s="277"/>
      <c r="U219" s="253"/>
      <c r="V219" s="249"/>
      <c r="W219" s="249"/>
      <c r="X219" s="249">
        <f t="shared" si="16"/>
        <v>285147.8373</v>
      </c>
      <c r="Y219" s="253">
        <f t="shared" si="17"/>
        <v>0.2851478373</v>
      </c>
      <c r="Z219" s="323">
        <f t="shared" si="18"/>
        <v>285147.8373</v>
      </c>
      <c r="AA219" s="253">
        <f t="shared" si="19"/>
        <v>0.2851478373</v>
      </c>
      <c r="AB219" s="309"/>
      <c r="AC219" s="294"/>
      <c r="AD219" s="294"/>
      <c r="AE219" s="294"/>
      <c r="AF219" s="294"/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4"/>
      <c r="AU219" s="294"/>
      <c r="AV219" s="294"/>
    </row>
    <row r="220" ht="19.5" customHeight="1">
      <c r="A220" s="271" t="s">
        <v>308</v>
      </c>
      <c r="B220" s="272">
        <v>117.190002</v>
      </c>
      <c r="C220" s="273">
        <v>119.510002</v>
      </c>
      <c r="D220" s="273">
        <v>113.449997</v>
      </c>
      <c r="E220" s="273">
        <v>117.5</v>
      </c>
      <c r="F220" s="273">
        <v>111.394638</v>
      </c>
      <c r="G220" s="273">
        <v>5.981188E8</v>
      </c>
      <c r="H220" s="278" t="s">
        <v>308</v>
      </c>
      <c r="I220" s="273">
        <v>10.525</v>
      </c>
      <c r="J220" s="273">
        <v>10.91625</v>
      </c>
      <c r="K220" s="273">
        <v>9.86</v>
      </c>
      <c r="L220" s="273">
        <v>10.54625</v>
      </c>
      <c r="M220" s="273">
        <v>10.441625</v>
      </c>
      <c r="N220" s="273">
        <v>1.861656E8</v>
      </c>
      <c r="O220" s="273"/>
      <c r="P220" s="249">
        <f t="shared" si="21"/>
        <v>277357.145</v>
      </c>
      <c r="Q220" s="249"/>
      <c r="R220" s="249"/>
      <c r="S220" s="249"/>
      <c r="T220" s="277"/>
      <c r="U220" s="253"/>
      <c r="V220" s="249"/>
      <c r="W220" s="249"/>
      <c r="X220" s="249">
        <f t="shared" si="16"/>
        <v>277357.145</v>
      </c>
      <c r="Y220" s="253">
        <f t="shared" si="17"/>
        <v>0.277357145</v>
      </c>
      <c r="Z220" s="323">
        <f t="shared" si="18"/>
        <v>277357.145</v>
      </c>
      <c r="AA220" s="253">
        <f t="shared" si="19"/>
        <v>0.277357145</v>
      </c>
      <c r="AB220" s="309"/>
      <c r="AC220" s="294"/>
      <c r="AD220" s="294"/>
      <c r="AE220" s="294"/>
      <c r="AF220" s="294"/>
      <c r="AG220" s="294"/>
      <c r="AH220" s="294"/>
      <c r="AI220" s="294"/>
      <c r="AJ220" s="294"/>
      <c r="AK220" s="294"/>
      <c r="AL220" s="294"/>
      <c r="AM220" s="294"/>
      <c r="AN220" s="294"/>
      <c r="AO220" s="294"/>
      <c r="AP220" s="294"/>
      <c r="AQ220" s="294"/>
      <c r="AR220" s="294"/>
      <c r="AS220" s="294"/>
      <c r="AT220" s="294"/>
      <c r="AU220" s="294"/>
      <c r="AV220" s="294"/>
    </row>
    <row r="221" ht="19.5" customHeight="1">
      <c r="A221" s="271" t="s">
        <v>309</v>
      </c>
      <c r="B221" s="326">
        <v>117.459999</v>
      </c>
      <c r="C221" s="327">
        <v>121.519997</v>
      </c>
      <c r="D221" s="327">
        <v>115.220001</v>
      </c>
      <c r="E221" s="327">
        <v>118.480003</v>
      </c>
      <c r="F221" s="327">
        <v>112.323723</v>
      </c>
      <c r="G221" s="327">
        <v>4.984143E8</v>
      </c>
      <c r="H221" s="329" t="s">
        <v>309</v>
      </c>
      <c r="I221" s="327">
        <v>10.54625</v>
      </c>
      <c r="J221" s="327">
        <v>11.31875</v>
      </c>
      <c r="K221" s="327">
        <v>10.14125</v>
      </c>
      <c r="L221" s="327">
        <v>10.765</v>
      </c>
      <c r="M221" s="327">
        <v>10.658204</v>
      </c>
      <c r="N221" s="327">
        <v>1.538632E8</v>
      </c>
      <c r="O221" s="327"/>
      <c r="P221" s="249">
        <f t="shared" si="21"/>
        <v>280017.6998</v>
      </c>
      <c r="Q221" s="249"/>
      <c r="R221" s="249"/>
      <c r="S221" s="249"/>
      <c r="T221" s="328">
        <f>(P221-P209)/P209</f>
        <v>-0.02206983497</v>
      </c>
      <c r="U221" s="253"/>
      <c r="V221" s="249"/>
      <c r="W221" s="249"/>
      <c r="X221" s="249">
        <f t="shared" si="16"/>
        <v>280017.6998</v>
      </c>
      <c r="Y221" s="253">
        <f t="shared" si="17"/>
        <v>0.2800176998</v>
      </c>
      <c r="Z221" s="323">
        <f t="shared" si="18"/>
        <v>280017.6998</v>
      </c>
      <c r="AA221" s="253">
        <f t="shared" si="19"/>
        <v>0.2800176998</v>
      </c>
      <c r="AB221" s="309"/>
      <c r="AC221" s="294"/>
      <c r="AD221" s="294"/>
      <c r="AE221" s="294"/>
      <c r="AF221" s="294"/>
      <c r="AG221" s="294"/>
      <c r="AH221" s="294"/>
      <c r="AI221" s="294"/>
      <c r="AJ221" s="294"/>
      <c r="AK221" s="294"/>
      <c r="AL221" s="294"/>
      <c r="AM221" s="294"/>
      <c r="AN221" s="294"/>
      <c r="AO221" s="294"/>
      <c r="AP221" s="294"/>
      <c r="AQ221" s="294"/>
      <c r="AR221" s="294"/>
      <c r="AS221" s="294"/>
      <c r="AT221" s="294"/>
      <c r="AU221" s="294"/>
      <c r="AV221" s="294"/>
    </row>
    <row r="222" ht="19.5" customHeight="1">
      <c r="A222" s="271" t="s">
        <v>310</v>
      </c>
      <c r="B222" s="272">
        <v>119.269997</v>
      </c>
      <c r="C222" s="273">
        <v>125.919998</v>
      </c>
      <c r="D222" s="273">
        <v>118.889999</v>
      </c>
      <c r="E222" s="273">
        <v>124.57</v>
      </c>
      <c r="F222" s="273">
        <v>118.446533</v>
      </c>
      <c r="G222" s="273">
        <v>3.662546E8</v>
      </c>
      <c r="H222" s="278" t="s">
        <v>310</v>
      </c>
      <c r="I222" s="273">
        <v>10.90875</v>
      </c>
      <c r="J222" s="273">
        <v>12.12875</v>
      </c>
      <c r="K222" s="273">
        <v>10.83375</v>
      </c>
      <c r="L222" s="273">
        <v>11.87125</v>
      </c>
      <c r="M222" s="273">
        <v>11.761251</v>
      </c>
      <c r="N222" s="273">
        <v>1.295288E8</v>
      </c>
      <c r="O222" s="273"/>
      <c r="P222" s="249">
        <f t="shared" si="21"/>
        <v>287270.1824</v>
      </c>
      <c r="Q222" s="249"/>
      <c r="R222" s="249"/>
      <c r="S222" s="249"/>
      <c r="T222" s="277"/>
      <c r="U222" s="253"/>
      <c r="V222" s="249"/>
      <c r="W222" s="249"/>
      <c r="X222" s="249">
        <f t="shared" si="16"/>
        <v>287270.1824</v>
      </c>
      <c r="Y222" s="253">
        <f t="shared" si="17"/>
        <v>0.2872701824</v>
      </c>
      <c r="Z222" s="323">
        <f t="shared" si="18"/>
        <v>287270.1824</v>
      </c>
      <c r="AA222" s="253">
        <f t="shared" si="19"/>
        <v>0.2872701824</v>
      </c>
      <c r="AB222" s="309"/>
      <c r="AC222" s="294"/>
      <c r="AD222" s="294"/>
      <c r="AE222" s="294"/>
      <c r="AF222" s="294"/>
      <c r="AG222" s="294"/>
      <c r="AH222" s="294"/>
      <c r="AI222" s="294"/>
      <c r="AJ222" s="294"/>
      <c r="AK222" s="294"/>
      <c r="AL222" s="294"/>
      <c r="AM222" s="294"/>
      <c r="AN222" s="294"/>
      <c r="AO222" s="294"/>
      <c r="AP222" s="294"/>
      <c r="AQ222" s="294"/>
      <c r="AR222" s="294"/>
      <c r="AS222" s="294"/>
      <c r="AT222" s="294"/>
      <c r="AU222" s="294"/>
      <c r="AV222" s="294"/>
    </row>
    <row r="223" ht="19.5" customHeight="1">
      <c r="A223" s="271" t="s">
        <v>311</v>
      </c>
      <c r="B223" s="272">
        <v>125.449997</v>
      </c>
      <c r="C223" s="273">
        <v>130.699997</v>
      </c>
      <c r="D223" s="273">
        <v>124.860001</v>
      </c>
      <c r="E223" s="273">
        <v>130.020004</v>
      </c>
      <c r="F223" s="273">
        <v>123.628624</v>
      </c>
      <c r="G223" s="273">
        <v>3.074376E8</v>
      </c>
      <c r="H223" s="278" t="s">
        <v>311</v>
      </c>
      <c r="I223" s="273">
        <v>12.02875</v>
      </c>
      <c r="J223" s="273">
        <v>13.04625</v>
      </c>
      <c r="K223" s="273">
        <v>11.9225</v>
      </c>
      <c r="L223" s="273">
        <v>12.91125</v>
      </c>
      <c r="M223" s="273">
        <v>12.791615</v>
      </c>
      <c r="N223" s="273">
        <v>1.395168E8</v>
      </c>
      <c r="O223" s="273"/>
      <c r="P223" s="249">
        <f t="shared" si="21"/>
        <v>300028.6447</v>
      </c>
      <c r="Q223" s="249"/>
      <c r="R223" s="249"/>
      <c r="S223" s="249"/>
      <c r="T223" s="277"/>
      <c r="U223" s="253"/>
      <c r="V223" s="249"/>
      <c r="W223" s="249"/>
      <c r="X223" s="249">
        <f t="shared" si="16"/>
        <v>300028.6447</v>
      </c>
      <c r="Y223" s="253">
        <f t="shared" si="17"/>
        <v>0.3000286447</v>
      </c>
      <c r="Z223" s="323">
        <f t="shared" si="18"/>
        <v>300028.6447</v>
      </c>
      <c r="AA223" s="253">
        <f t="shared" si="19"/>
        <v>0.3000286447</v>
      </c>
      <c r="AB223" s="309"/>
      <c r="AC223" s="294"/>
      <c r="AD223" s="294"/>
      <c r="AE223" s="294"/>
      <c r="AF223" s="294"/>
      <c r="AG223" s="294"/>
      <c r="AH223" s="294"/>
      <c r="AI223" s="294"/>
      <c r="AJ223" s="294"/>
      <c r="AK223" s="294"/>
      <c r="AL223" s="294"/>
      <c r="AM223" s="294"/>
      <c r="AN223" s="294"/>
      <c r="AO223" s="294"/>
      <c r="AP223" s="294"/>
      <c r="AQ223" s="294"/>
      <c r="AR223" s="294"/>
      <c r="AS223" s="294"/>
      <c r="AT223" s="294"/>
      <c r="AU223" s="294"/>
      <c r="AV223" s="294"/>
    </row>
    <row r="224" ht="19.5" customHeight="1">
      <c r="A224" s="271" t="s">
        <v>312</v>
      </c>
      <c r="B224" s="272">
        <v>130.850006</v>
      </c>
      <c r="C224" s="273">
        <v>132.740005</v>
      </c>
      <c r="D224" s="273">
        <v>129.399994</v>
      </c>
      <c r="E224" s="273">
        <v>132.380005</v>
      </c>
      <c r="F224" s="273">
        <v>125.872597</v>
      </c>
      <c r="G224" s="273">
        <v>4.429635E8</v>
      </c>
      <c r="H224" s="278" t="s">
        <v>312</v>
      </c>
      <c r="I224" s="273">
        <v>13.07</v>
      </c>
      <c r="J224" s="273">
        <v>13.4775</v>
      </c>
      <c r="K224" s="273">
        <v>12.815</v>
      </c>
      <c r="L224" s="273">
        <v>13.4075</v>
      </c>
      <c r="M224" s="273">
        <v>13.283266</v>
      </c>
      <c r="N224" s="273">
        <v>1.309488E8</v>
      </c>
      <c r="O224" s="273"/>
      <c r="P224" s="249">
        <f t="shared" si="21"/>
        <v>309271.2199</v>
      </c>
      <c r="Q224" s="249"/>
      <c r="R224" s="249"/>
      <c r="S224" s="249"/>
      <c r="T224" s="277"/>
      <c r="U224" s="253"/>
      <c r="V224" s="249"/>
      <c r="W224" s="249"/>
      <c r="X224" s="249">
        <f t="shared" si="16"/>
        <v>309271.2199</v>
      </c>
      <c r="Y224" s="253">
        <f t="shared" si="17"/>
        <v>0.3092712199</v>
      </c>
      <c r="Z224" s="323">
        <f t="shared" si="18"/>
        <v>309271.2199</v>
      </c>
      <c r="AA224" s="253">
        <f t="shared" si="19"/>
        <v>0.3092712199</v>
      </c>
      <c r="AB224" s="309"/>
      <c r="AC224" s="294"/>
      <c r="AD224" s="294"/>
      <c r="AE224" s="294"/>
      <c r="AF224" s="294"/>
      <c r="AG224" s="294"/>
      <c r="AH224" s="294"/>
      <c r="AI224" s="294"/>
      <c r="AJ224" s="294"/>
      <c r="AK224" s="294"/>
      <c r="AL224" s="294"/>
      <c r="AM224" s="294"/>
      <c r="AN224" s="294"/>
      <c r="AO224" s="294"/>
      <c r="AP224" s="294"/>
      <c r="AQ224" s="294"/>
      <c r="AR224" s="294"/>
      <c r="AS224" s="294"/>
      <c r="AT224" s="294"/>
      <c r="AU224" s="294"/>
      <c r="AV224" s="294"/>
    </row>
    <row r="225" ht="19.5" customHeight="1">
      <c r="A225" s="271" t="s">
        <v>313</v>
      </c>
      <c r="B225" s="272">
        <v>132.490005</v>
      </c>
      <c r="C225" s="273">
        <v>136.339996</v>
      </c>
      <c r="D225" s="273">
        <v>130.380005</v>
      </c>
      <c r="E225" s="273">
        <v>135.990005</v>
      </c>
      <c r="F225" s="273">
        <v>129.574097</v>
      </c>
      <c r="G225" s="273">
        <v>3.882481E8</v>
      </c>
      <c r="H225" s="278" t="s">
        <v>313</v>
      </c>
      <c r="I225" s="273">
        <v>13.42875</v>
      </c>
      <c r="J225" s="273">
        <v>14.19375</v>
      </c>
      <c r="K225" s="273">
        <v>12.995</v>
      </c>
      <c r="L225" s="273">
        <v>14.12125</v>
      </c>
      <c r="M225" s="273">
        <v>13.992979</v>
      </c>
      <c r="N225" s="273">
        <v>1.0924E8</v>
      </c>
      <c r="O225" s="273"/>
      <c r="P225" s="249">
        <f t="shared" si="21"/>
        <v>309946.8191</v>
      </c>
      <c r="Q225" s="249"/>
      <c r="R225" s="249"/>
      <c r="S225" s="249"/>
      <c r="T225" s="277"/>
      <c r="U225" s="253"/>
      <c r="V225" s="249"/>
      <c r="W225" s="249"/>
      <c r="X225" s="249">
        <f t="shared" si="16"/>
        <v>309946.8191</v>
      </c>
      <c r="Y225" s="253">
        <f t="shared" si="17"/>
        <v>0.3099468191</v>
      </c>
      <c r="Z225" s="323">
        <f t="shared" si="18"/>
        <v>309946.8191</v>
      </c>
      <c r="AA225" s="253">
        <f t="shared" si="19"/>
        <v>0.3099468191</v>
      </c>
      <c r="AB225" s="309"/>
      <c r="AC225" s="294"/>
      <c r="AD225" s="294"/>
      <c r="AE225" s="294"/>
      <c r="AF225" s="294"/>
      <c r="AG225" s="294"/>
      <c r="AH225" s="294"/>
      <c r="AI225" s="294"/>
      <c r="AJ225" s="294"/>
      <c r="AK225" s="294"/>
      <c r="AL225" s="294"/>
      <c r="AM225" s="294"/>
      <c r="AN225" s="294"/>
      <c r="AO225" s="294"/>
      <c r="AP225" s="294"/>
      <c r="AQ225" s="294"/>
      <c r="AR225" s="294"/>
      <c r="AS225" s="294"/>
      <c r="AT225" s="294"/>
      <c r="AU225" s="294"/>
      <c r="AV225" s="294"/>
    </row>
    <row r="226" ht="19.5" customHeight="1">
      <c r="A226" s="271" t="s">
        <v>314</v>
      </c>
      <c r="B226" s="272">
        <v>136.440002</v>
      </c>
      <c r="C226" s="273">
        <v>141.839996</v>
      </c>
      <c r="D226" s="273">
        <v>135.869995</v>
      </c>
      <c r="E226" s="273">
        <v>141.289993</v>
      </c>
      <c r="F226" s="273">
        <v>134.624054</v>
      </c>
      <c r="G226" s="273">
        <v>5.324897E8</v>
      </c>
      <c r="H226" s="278" t="s">
        <v>314</v>
      </c>
      <c r="I226" s="273">
        <v>14.21375</v>
      </c>
      <c r="J226" s="273">
        <v>15.3175</v>
      </c>
      <c r="K226" s="273">
        <v>14.07125</v>
      </c>
      <c r="L226" s="273">
        <v>15.1975</v>
      </c>
      <c r="M226" s="273">
        <v>15.059453</v>
      </c>
      <c r="N226" s="273">
        <v>1.168984E8</v>
      </c>
      <c r="O226" s="273"/>
      <c r="P226" s="249">
        <f t="shared" si="21"/>
        <v>321331.2713</v>
      </c>
      <c r="Q226" s="249"/>
      <c r="R226" s="249"/>
      <c r="S226" s="249"/>
      <c r="T226" s="277"/>
      <c r="U226" s="253"/>
      <c r="V226" s="249"/>
      <c r="W226" s="249"/>
      <c r="X226" s="249">
        <f t="shared" si="16"/>
        <v>321331.2713</v>
      </c>
      <c r="Y226" s="253">
        <f t="shared" si="17"/>
        <v>0.3213312713</v>
      </c>
      <c r="Z226" s="323">
        <f t="shared" si="18"/>
        <v>321331.2713</v>
      </c>
      <c r="AA226" s="253">
        <f t="shared" si="19"/>
        <v>0.3213312713</v>
      </c>
      <c r="AB226" s="309"/>
      <c r="AC226" s="294"/>
      <c r="AD226" s="294"/>
      <c r="AE226" s="294"/>
      <c r="AF226" s="294"/>
      <c r="AG226" s="294"/>
      <c r="AH226" s="294"/>
      <c r="AI226" s="294"/>
      <c r="AJ226" s="294"/>
      <c r="AK226" s="294"/>
      <c r="AL226" s="294"/>
      <c r="AM226" s="294"/>
      <c r="AN226" s="294"/>
      <c r="AO226" s="294"/>
      <c r="AP226" s="294"/>
      <c r="AQ226" s="294"/>
      <c r="AR226" s="294"/>
      <c r="AS226" s="294"/>
      <c r="AT226" s="294"/>
      <c r="AU226" s="294"/>
      <c r="AV226" s="294"/>
    </row>
    <row r="227" ht="19.5" customHeight="1">
      <c r="A227" s="271" t="s">
        <v>315</v>
      </c>
      <c r="B227" s="272">
        <v>141.580002</v>
      </c>
      <c r="C227" s="273">
        <v>143.899994</v>
      </c>
      <c r="D227" s="273">
        <v>136.25</v>
      </c>
      <c r="E227" s="273">
        <v>137.639999</v>
      </c>
      <c r="F227" s="273">
        <v>131.146271</v>
      </c>
      <c r="G227" s="273">
        <v>1.0460032E9</v>
      </c>
      <c r="H227" s="278" t="s">
        <v>315</v>
      </c>
      <c r="I227" s="273">
        <v>15.265</v>
      </c>
      <c r="J227" s="273">
        <v>15.75875</v>
      </c>
      <c r="K227" s="273">
        <v>14.14875</v>
      </c>
      <c r="L227" s="273">
        <v>14.415</v>
      </c>
      <c r="M227" s="273">
        <v>14.284061</v>
      </c>
      <c r="N227" s="273">
        <v>2.258592E8</v>
      </c>
      <c r="O227" s="273"/>
      <c r="P227" s="249">
        <f t="shared" si="21"/>
        <v>320563.3129</v>
      </c>
      <c r="Q227" s="249"/>
      <c r="R227" s="249"/>
      <c r="S227" s="249"/>
      <c r="T227" s="277"/>
      <c r="U227" s="253"/>
      <c r="V227" s="249"/>
      <c r="W227" s="249"/>
      <c r="X227" s="249">
        <f t="shared" si="16"/>
        <v>320563.3129</v>
      </c>
      <c r="Y227" s="253">
        <f t="shared" si="17"/>
        <v>0.3205633129</v>
      </c>
      <c r="Z227" s="323">
        <f t="shared" si="18"/>
        <v>320563.3129</v>
      </c>
      <c r="AA227" s="253">
        <f t="shared" si="19"/>
        <v>0.3205633129</v>
      </c>
      <c r="AB227" s="309"/>
      <c r="AC227" s="294"/>
      <c r="AD227" s="294"/>
      <c r="AE227" s="294"/>
      <c r="AF227" s="294"/>
      <c r="AG227" s="294"/>
      <c r="AH227" s="294"/>
      <c r="AI227" s="294"/>
      <c r="AJ227" s="294"/>
      <c r="AK227" s="294"/>
      <c r="AL227" s="294"/>
      <c r="AM227" s="294"/>
      <c r="AN227" s="294"/>
      <c r="AO227" s="294"/>
      <c r="AP227" s="294"/>
      <c r="AQ227" s="294"/>
      <c r="AR227" s="294"/>
      <c r="AS227" s="294"/>
      <c r="AT227" s="294"/>
      <c r="AU227" s="294"/>
      <c r="AV227" s="294"/>
    </row>
    <row r="228" ht="19.5" customHeight="1">
      <c r="A228" s="271" t="s">
        <v>316</v>
      </c>
      <c r="B228" s="272">
        <v>138.270004</v>
      </c>
      <c r="C228" s="273">
        <v>145.960007</v>
      </c>
      <c r="D228" s="273">
        <v>135.800003</v>
      </c>
      <c r="E228" s="273">
        <v>143.229996</v>
      </c>
      <c r="F228" s="273">
        <v>136.844269</v>
      </c>
      <c r="G228" s="273">
        <v>7.050023E8</v>
      </c>
      <c r="H228" s="278" t="s">
        <v>316</v>
      </c>
      <c r="I228" s="273">
        <v>14.56625</v>
      </c>
      <c r="J228" s="273">
        <v>16.202499</v>
      </c>
      <c r="K228" s="273">
        <v>14.05125</v>
      </c>
      <c r="L228" s="273">
        <v>15.5975</v>
      </c>
      <c r="M228" s="273">
        <v>15.456731</v>
      </c>
      <c r="N228" s="273">
        <v>1.152524E8</v>
      </c>
      <c r="O228" s="273"/>
      <c r="P228" s="249">
        <f t="shared" si="21"/>
        <v>317837.9121</v>
      </c>
      <c r="Q228" s="249"/>
      <c r="R228" s="249"/>
      <c r="S228" s="249"/>
      <c r="T228" s="277"/>
      <c r="U228" s="253"/>
      <c r="V228" s="249"/>
      <c r="W228" s="249"/>
      <c r="X228" s="249">
        <f t="shared" si="16"/>
        <v>317837.9121</v>
      </c>
      <c r="Y228" s="253">
        <f t="shared" si="17"/>
        <v>0.3178379121</v>
      </c>
      <c r="Z228" s="323">
        <f t="shared" si="18"/>
        <v>317837.9121</v>
      </c>
      <c r="AA228" s="253">
        <f t="shared" si="19"/>
        <v>0.3178379121</v>
      </c>
      <c r="AB228" s="309"/>
      <c r="AC228" s="294"/>
      <c r="AD228" s="294"/>
      <c r="AE228" s="294"/>
      <c r="AF228" s="294"/>
      <c r="AG228" s="294"/>
      <c r="AH228" s="294"/>
      <c r="AI228" s="294"/>
      <c r="AJ228" s="294"/>
      <c r="AK228" s="294"/>
      <c r="AL228" s="294"/>
      <c r="AM228" s="294"/>
      <c r="AN228" s="294"/>
      <c r="AO228" s="294"/>
      <c r="AP228" s="294"/>
      <c r="AQ228" s="294"/>
      <c r="AR228" s="294"/>
      <c r="AS228" s="294"/>
      <c r="AT228" s="294"/>
      <c r="AU228" s="294"/>
      <c r="AV228" s="294"/>
    </row>
    <row r="229" ht="19.5" customHeight="1">
      <c r="A229" s="271" t="s">
        <v>317</v>
      </c>
      <c r="B229" s="272">
        <v>143.720001</v>
      </c>
      <c r="C229" s="273">
        <v>146.210007</v>
      </c>
      <c r="D229" s="273">
        <v>140.179993</v>
      </c>
      <c r="E229" s="273">
        <v>146.199997</v>
      </c>
      <c r="F229" s="273">
        <v>139.681915</v>
      </c>
      <c r="G229" s="273">
        <v>8.107719E8</v>
      </c>
      <c r="H229" s="278" t="s">
        <v>317</v>
      </c>
      <c r="I229" s="273">
        <v>15.695</v>
      </c>
      <c r="J229" s="273">
        <v>16.192499</v>
      </c>
      <c r="K229" s="273">
        <v>14.9025</v>
      </c>
      <c r="L229" s="273">
        <v>16.155001</v>
      </c>
      <c r="M229" s="273">
        <v>16.009197</v>
      </c>
      <c r="N229" s="273">
        <v>1.393044E8</v>
      </c>
      <c r="O229" s="273"/>
      <c r="P229" s="249">
        <f t="shared" si="21"/>
        <v>326422.5477</v>
      </c>
      <c r="Q229" s="249"/>
      <c r="R229" s="249"/>
      <c r="S229" s="249"/>
      <c r="T229" s="277"/>
      <c r="U229" s="253"/>
      <c r="V229" s="249"/>
      <c r="W229" s="249"/>
      <c r="X229" s="249">
        <f t="shared" si="16"/>
        <v>326422.5477</v>
      </c>
      <c r="Y229" s="253">
        <f t="shared" si="17"/>
        <v>0.3264225477</v>
      </c>
      <c r="Z229" s="323">
        <f t="shared" si="18"/>
        <v>326422.5477</v>
      </c>
      <c r="AA229" s="253">
        <f t="shared" si="19"/>
        <v>0.3264225477</v>
      </c>
      <c r="AB229" s="309"/>
      <c r="AC229" s="294"/>
      <c r="AD229" s="294"/>
      <c r="AE229" s="294"/>
      <c r="AF229" s="294"/>
      <c r="AG229" s="294"/>
      <c r="AH229" s="294"/>
      <c r="AI229" s="294"/>
      <c r="AJ229" s="294"/>
      <c r="AK229" s="294"/>
      <c r="AL229" s="294"/>
      <c r="AM229" s="294"/>
      <c r="AN229" s="294"/>
      <c r="AO229" s="294"/>
      <c r="AP229" s="294"/>
      <c r="AQ229" s="294"/>
      <c r="AR229" s="294"/>
      <c r="AS229" s="294"/>
      <c r="AT229" s="294"/>
      <c r="AU229" s="294"/>
      <c r="AV229" s="294"/>
    </row>
    <row r="230" ht="19.5" customHeight="1">
      <c r="A230" s="271" t="s">
        <v>318</v>
      </c>
      <c r="B230" s="272">
        <v>146.389999</v>
      </c>
      <c r="C230" s="273">
        <v>146.589996</v>
      </c>
      <c r="D230" s="273">
        <v>142.100006</v>
      </c>
      <c r="E230" s="273">
        <v>145.449997</v>
      </c>
      <c r="F230" s="273">
        <v>138.965317</v>
      </c>
      <c r="G230" s="273">
        <v>6.31562E8</v>
      </c>
      <c r="H230" s="278" t="s">
        <v>318</v>
      </c>
      <c r="I230" s="273">
        <v>16.235001</v>
      </c>
      <c r="J230" s="273">
        <v>16.2775</v>
      </c>
      <c r="K230" s="273">
        <v>15.3325</v>
      </c>
      <c r="L230" s="273">
        <v>16.055</v>
      </c>
      <c r="M230" s="273">
        <v>15.910101</v>
      </c>
      <c r="N230" s="273">
        <v>8.72872E7</v>
      </c>
      <c r="O230" s="273"/>
      <c r="P230" s="249">
        <f t="shared" si="21"/>
        <v>329226.8153</v>
      </c>
      <c r="Q230" s="249"/>
      <c r="R230" s="249"/>
      <c r="S230" s="249"/>
      <c r="T230" s="277"/>
      <c r="U230" s="253"/>
      <c r="V230" s="249"/>
      <c r="W230" s="249"/>
      <c r="X230" s="249">
        <f t="shared" si="16"/>
        <v>329226.8153</v>
      </c>
      <c r="Y230" s="253">
        <f t="shared" si="17"/>
        <v>0.3292268153</v>
      </c>
      <c r="Z230" s="323">
        <f t="shared" si="18"/>
        <v>329226.8153</v>
      </c>
      <c r="AA230" s="253">
        <f t="shared" si="19"/>
        <v>0.3292268153</v>
      </c>
      <c r="AB230" s="309"/>
      <c r="AC230" s="294"/>
      <c r="AD230" s="294"/>
      <c r="AE230" s="294"/>
      <c r="AF230" s="294"/>
      <c r="AG230" s="294"/>
      <c r="AH230" s="294"/>
      <c r="AI230" s="294"/>
      <c r="AJ230" s="294"/>
      <c r="AK230" s="294"/>
      <c r="AL230" s="294"/>
      <c r="AM230" s="294"/>
      <c r="AN230" s="294"/>
      <c r="AO230" s="294"/>
      <c r="AP230" s="294"/>
      <c r="AQ230" s="294"/>
      <c r="AR230" s="294"/>
      <c r="AS230" s="294"/>
      <c r="AT230" s="294"/>
      <c r="AU230" s="294"/>
      <c r="AV230" s="294"/>
    </row>
    <row r="231" ht="19.5" customHeight="1">
      <c r="A231" s="271" t="s">
        <v>319</v>
      </c>
      <c r="B231" s="272">
        <v>145.669998</v>
      </c>
      <c r="C231" s="273">
        <v>152.369995</v>
      </c>
      <c r="D231" s="273">
        <v>144.929993</v>
      </c>
      <c r="E231" s="273">
        <v>152.149994</v>
      </c>
      <c r="F231" s="273">
        <v>145.684814</v>
      </c>
      <c r="G231" s="273">
        <v>5.490946E8</v>
      </c>
      <c r="H231" s="278" t="s">
        <v>319</v>
      </c>
      <c r="I231" s="273">
        <v>16.1075</v>
      </c>
      <c r="J231" s="273">
        <v>17.57</v>
      </c>
      <c r="K231" s="273">
        <v>15.945</v>
      </c>
      <c r="L231" s="273">
        <v>17.52</v>
      </c>
      <c r="M231" s="273">
        <v>17.361881</v>
      </c>
      <c r="N231" s="273">
        <v>7.9744E7</v>
      </c>
      <c r="O231" s="273"/>
      <c r="P231" s="249">
        <f t="shared" si="21"/>
        <v>334116.8521</v>
      </c>
      <c r="Q231" s="249"/>
      <c r="R231" s="249"/>
      <c r="S231" s="249"/>
      <c r="T231" s="277"/>
      <c r="U231" s="253"/>
      <c r="V231" s="249"/>
      <c r="W231" s="249"/>
      <c r="X231" s="249">
        <f t="shared" si="16"/>
        <v>334116.8521</v>
      </c>
      <c r="Y231" s="253">
        <f t="shared" si="17"/>
        <v>0.3341168521</v>
      </c>
      <c r="Z231" s="323">
        <f t="shared" si="18"/>
        <v>334116.8521</v>
      </c>
      <c r="AA231" s="253">
        <f t="shared" si="19"/>
        <v>0.3341168521</v>
      </c>
      <c r="AB231" s="309"/>
      <c r="AC231" s="294"/>
      <c r="AD231" s="294"/>
      <c r="AE231" s="294"/>
      <c r="AF231" s="294"/>
      <c r="AG231" s="294"/>
      <c r="AH231" s="294"/>
      <c r="AI231" s="294"/>
      <c r="AJ231" s="294"/>
      <c r="AK231" s="294"/>
      <c r="AL231" s="294"/>
      <c r="AM231" s="294"/>
      <c r="AN231" s="294"/>
      <c r="AO231" s="294"/>
      <c r="AP231" s="294"/>
      <c r="AQ231" s="294"/>
      <c r="AR231" s="294"/>
      <c r="AS231" s="294"/>
      <c r="AT231" s="294"/>
      <c r="AU231" s="294"/>
      <c r="AV231" s="294"/>
    </row>
    <row r="232" ht="19.5" customHeight="1">
      <c r="A232" s="271" t="s">
        <v>320</v>
      </c>
      <c r="B232" s="272">
        <v>152.759995</v>
      </c>
      <c r="C232" s="273">
        <v>156.690002</v>
      </c>
      <c r="D232" s="273">
        <v>150.770004</v>
      </c>
      <c r="E232" s="273">
        <v>155.149994</v>
      </c>
      <c r="F232" s="273">
        <v>148.557297</v>
      </c>
      <c r="G232" s="273">
        <v>5.841984E8</v>
      </c>
      <c r="H232" s="278" t="s">
        <v>320</v>
      </c>
      <c r="I232" s="273">
        <v>17.65</v>
      </c>
      <c r="J232" s="273">
        <v>18.535</v>
      </c>
      <c r="K232" s="273">
        <v>17.205</v>
      </c>
      <c r="L232" s="273">
        <v>18.17</v>
      </c>
      <c r="M232" s="273">
        <v>18.006014</v>
      </c>
      <c r="N232" s="273">
        <v>8.29024E7</v>
      </c>
      <c r="O232" s="273"/>
      <c r="P232" s="249">
        <f t="shared" si="21"/>
        <v>345913.5553</v>
      </c>
      <c r="Q232" s="249"/>
      <c r="R232" s="249"/>
      <c r="S232" s="249"/>
      <c r="T232" s="277"/>
      <c r="U232" s="253"/>
      <c r="V232" s="249"/>
      <c r="W232" s="249"/>
      <c r="X232" s="249">
        <f t="shared" si="16"/>
        <v>345913.5553</v>
      </c>
      <c r="Y232" s="253">
        <f t="shared" si="17"/>
        <v>0.3459135553</v>
      </c>
      <c r="Z232" s="323">
        <f t="shared" si="18"/>
        <v>345913.5553</v>
      </c>
      <c r="AA232" s="253">
        <f t="shared" si="19"/>
        <v>0.3459135553</v>
      </c>
      <c r="AB232" s="309"/>
      <c r="AC232" s="294"/>
      <c r="AD232" s="294"/>
      <c r="AE232" s="294"/>
      <c r="AF232" s="294"/>
      <c r="AG232" s="294"/>
      <c r="AH232" s="294"/>
      <c r="AI232" s="294"/>
      <c r="AJ232" s="294"/>
      <c r="AK232" s="294"/>
      <c r="AL232" s="294"/>
      <c r="AM232" s="294"/>
      <c r="AN232" s="294"/>
      <c r="AO232" s="294"/>
      <c r="AP232" s="294"/>
      <c r="AQ232" s="294"/>
      <c r="AR232" s="294"/>
      <c r="AS232" s="294"/>
      <c r="AT232" s="294"/>
      <c r="AU232" s="294"/>
      <c r="AV232" s="294"/>
    </row>
    <row r="233" ht="19.5" customHeight="1">
      <c r="A233" s="271" t="s">
        <v>321</v>
      </c>
      <c r="B233" s="326">
        <v>154.199997</v>
      </c>
      <c r="C233" s="327">
        <v>158.770004</v>
      </c>
      <c r="D233" s="327">
        <v>152.059998</v>
      </c>
      <c r="E233" s="327">
        <v>155.759995</v>
      </c>
      <c r="F233" s="327">
        <v>149.141373</v>
      </c>
      <c r="G233" s="327">
        <v>6.223839E8</v>
      </c>
      <c r="H233" s="329" t="s">
        <v>321</v>
      </c>
      <c r="I233" s="327">
        <v>17.934999</v>
      </c>
      <c r="J233" s="327">
        <v>19.0725</v>
      </c>
      <c r="K233" s="327">
        <v>17.440001</v>
      </c>
      <c r="L233" s="327">
        <v>18.3325</v>
      </c>
      <c r="M233" s="327">
        <v>18.167048</v>
      </c>
      <c r="N233" s="327">
        <v>9.40588E7</v>
      </c>
      <c r="O233" s="327"/>
      <c r="P233" s="249">
        <f t="shared" si="21"/>
        <v>347206.5384</v>
      </c>
      <c r="Q233" s="249"/>
      <c r="R233" s="249"/>
      <c r="S233" s="249"/>
      <c r="T233" s="328">
        <f>(P233-P221)/P221</f>
        <v>0.2399449702</v>
      </c>
      <c r="U233" s="253"/>
      <c r="V233" s="249"/>
      <c r="W233" s="249"/>
      <c r="X233" s="249">
        <f t="shared" si="16"/>
        <v>347206.5384</v>
      </c>
      <c r="Y233" s="253">
        <f t="shared" si="17"/>
        <v>0.3472065384</v>
      </c>
      <c r="Z233" s="323">
        <f t="shared" si="18"/>
        <v>347206.5384</v>
      </c>
      <c r="AA233" s="253">
        <f t="shared" si="19"/>
        <v>0.3472065384</v>
      </c>
      <c r="AB233" s="309"/>
      <c r="AC233" s="294"/>
      <c r="AD233" s="294"/>
      <c r="AE233" s="294"/>
      <c r="AF233" s="294"/>
      <c r="AG233" s="294"/>
      <c r="AH233" s="294"/>
      <c r="AI233" s="294"/>
      <c r="AJ233" s="294"/>
      <c r="AK233" s="294"/>
      <c r="AL233" s="294"/>
      <c r="AM233" s="294"/>
      <c r="AN233" s="294"/>
      <c r="AO233" s="294"/>
      <c r="AP233" s="294"/>
      <c r="AQ233" s="294"/>
      <c r="AR233" s="294"/>
      <c r="AS233" s="294"/>
      <c r="AT233" s="294"/>
      <c r="AU233" s="294"/>
      <c r="AV233" s="294"/>
    </row>
    <row r="234" ht="19.5" customHeight="1">
      <c r="A234" s="271" t="s">
        <v>322</v>
      </c>
      <c r="B234" s="272">
        <v>156.559998</v>
      </c>
      <c r="C234" s="273">
        <v>170.949997</v>
      </c>
      <c r="D234" s="273">
        <v>156.169998</v>
      </c>
      <c r="E234" s="273">
        <v>169.399994</v>
      </c>
      <c r="F234" s="273">
        <v>162.541</v>
      </c>
      <c r="G234" s="273">
        <v>6.983949E8</v>
      </c>
      <c r="H234" s="278" t="s">
        <v>322</v>
      </c>
      <c r="I234" s="273">
        <v>18.514999</v>
      </c>
      <c r="J234" s="273">
        <v>22.002501</v>
      </c>
      <c r="K234" s="273">
        <v>18.434999</v>
      </c>
      <c r="L234" s="273">
        <v>21.602501</v>
      </c>
      <c r="M234" s="273">
        <v>21.407537</v>
      </c>
      <c r="N234" s="273">
        <v>1.2376E8</v>
      </c>
      <c r="O234" s="273"/>
      <c r="P234" s="249">
        <f t="shared" si="21"/>
        <v>354924.4495</v>
      </c>
      <c r="Q234" s="249"/>
      <c r="R234" s="249"/>
      <c r="S234" s="249"/>
      <c r="T234" s="277"/>
      <c r="U234" s="253"/>
      <c r="V234" s="249"/>
      <c r="W234" s="249"/>
      <c r="X234" s="249">
        <f t="shared" si="16"/>
        <v>354924.4495</v>
      </c>
      <c r="Y234" s="253">
        <f t="shared" si="17"/>
        <v>0.3549244495</v>
      </c>
      <c r="Z234" s="323">
        <f t="shared" si="18"/>
        <v>354924.4495</v>
      </c>
      <c r="AA234" s="253">
        <f t="shared" si="19"/>
        <v>0.3549244495</v>
      </c>
      <c r="AB234" s="309"/>
      <c r="AC234" s="294"/>
      <c r="AD234" s="294"/>
      <c r="AE234" s="294"/>
      <c r="AF234" s="294"/>
      <c r="AG234" s="294"/>
      <c r="AH234" s="294"/>
      <c r="AI234" s="294"/>
      <c r="AJ234" s="294"/>
      <c r="AK234" s="294"/>
      <c r="AL234" s="294"/>
      <c r="AM234" s="294"/>
      <c r="AN234" s="294"/>
      <c r="AO234" s="294"/>
      <c r="AP234" s="294"/>
      <c r="AQ234" s="294"/>
      <c r="AR234" s="294"/>
      <c r="AS234" s="294"/>
      <c r="AT234" s="294"/>
      <c r="AU234" s="294"/>
      <c r="AV234" s="294"/>
    </row>
    <row r="235" ht="19.5" customHeight="1">
      <c r="A235" s="271" t="s">
        <v>323</v>
      </c>
      <c r="B235" s="272">
        <v>168.100006</v>
      </c>
      <c r="C235" s="273">
        <v>170.729996</v>
      </c>
      <c r="D235" s="273">
        <v>150.130005</v>
      </c>
      <c r="E235" s="273">
        <v>167.210007</v>
      </c>
      <c r="F235" s="273">
        <v>160.439682</v>
      </c>
      <c r="G235" s="273">
        <v>1.1798412E9</v>
      </c>
      <c r="H235" s="278" t="s">
        <v>323</v>
      </c>
      <c r="I235" s="273">
        <v>21.280001</v>
      </c>
      <c r="J235" s="273">
        <v>21.76</v>
      </c>
      <c r="K235" s="273">
        <v>16.870001</v>
      </c>
      <c r="L235" s="273">
        <v>20.862499</v>
      </c>
      <c r="M235" s="273">
        <v>20.674213</v>
      </c>
      <c r="N235" s="273">
        <v>2.0399E8</v>
      </c>
      <c r="O235" s="273"/>
      <c r="P235" s="249">
        <f t="shared" si="21"/>
        <v>339530.8108</v>
      </c>
      <c r="Q235" s="249"/>
      <c r="R235" s="249"/>
      <c r="S235" s="249"/>
      <c r="T235" s="277"/>
      <c r="U235" s="253"/>
      <c r="V235" s="249"/>
      <c r="W235" s="249"/>
      <c r="X235" s="249">
        <f t="shared" si="16"/>
        <v>339530.8108</v>
      </c>
      <c r="Y235" s="253">
        <f t="shared" si="17"/>
        <v>0.3395308108</v>
      </c>
      <c r="Z235" s="323">
        <f t="shared" si="18"/>
        <v>339530.8108</v>
      </c>
      <c r="AA235" s="253">
        <f t="shared" si="19"/>
        <v>0.3395308108</v>
      </c>
      <c r="AB235" s="309"/>
      <c r="AC235" s="294"/>
      <c r="AD235" s="294"/>
      <c r="AE235" s="294"/>
      <c r="AF235" s="294"/>
      <c r="AG235" s="294"/>
      <c r="AH235" s="294"/>
      <c r="AI235" s="294"/>
      <c r="AJ235" s="294"/>
      <c r="AK235" s="294"/>
      <c r="AL235" s="294"/>
      <c r="AM235" s="294"/>
      <c r="AN235" s="294"/>
      <c r="AO235" s="294"/>
      <c r="AP235" s="294"/>
      <c r="AQ235" s="294"/>
      <c r="AR235" s="294"/>
      <c r="AS235" s="294"/>
      <c r="AT235" s="294"/>
      <c r="AU235" s="294"/>
      <c r="AV235" s="294"/>
    </row>
    <row r="236" ht="19.5" customHeight="1">
      <c r="A236" s="271" t="s">
        <v>324</v>
      </c>
      <c r="B236" s="272">
        <v>167.300003</v>
      </c>
      <c r="C236" s="273">
        <v>175.210007</v>
      </c>
      <c r="D236" s="273">
        <v>156.039993</v>
      </c>
      <c r="E236" s="273">
        <v>160.130005</v>
      </c>
      <c r="F236" s="273">
        <v>153.646378</v>
      </c>
      <c r="G236" s="273">
        <v>1.0853067E9</v>
      </c>
      <c r="H236" s="278" t="s">
        <v>324</v>
      </c>
      <c r="I236" s="273">
        <v>20.8925</v>
      </c>
      <c r="J236" s="273">
        <v>22.870001</v>
      </c>
      <c r="K236" s="273">
        <v>18.09</v>
      </c>
      <c r="L236" s="273">
        <v>19.049999</v>
      </c>
      <c r="M236" s="273">
        <v>18.878073</v>
      </c>
      <c r="N236" s="273">
        <v>2.062544E8</v>
      </c>
      <c r="O236" s="273"/>
      <c r="P236" s="249">
        <f t="shared" si="21"/>
        <v>351230.0467</v>
      </c>
      <c r="Q236" s="249"/>
      <c r="R236" s="249"/>
      <c r="S236" s="249"/>
      <c r="T236" s="277"/>
      <c r="U236" s="253"/>
      <c r="V236" s="249"/>
      <c r="W236" s="249"/>
      <c r="X236" s="249">
        <f t="shared" si="16"/>
        <v>351230.0467</v>
      </c>
      <c r="Y236" s="253">
        <f t="shared" si="17"/>
        <v>0.3512300467</v>
      </c>
      <c r="Z236" s="323">
        <f t="shared" si="18"/>
        <v>351230.0467</v>
      </c>
      <c r="AA236" s="253">
        <f t="shared" si="19"/>
        <v>0.3512300467</v>
      </c>
      <c r="AB236" s="309"/>
      <c r="AC236" s="294"/>
      <c r="AD236" s="294"/>
      <c r="AE236" s="294"/>
      <c r="AF236" s="294"/>
      <c r="AG236" s="294"/>
      <c r="AH236" s="294"/>
      <c r="AI236" s="294"/>
      <c r="AJ236" s="294"/>
      <c r="AK236" s="294"/>
      <c r="AL236" s="294"/>
      <c r="AM236" s="294"/>
      <c r="AN236" s="294"/>
      <c r="AO236" s="294"/>
      <c r="AP236" s="294"/>
      <c r="AQ236" s="294"/>
      <c r="AR236" s="294"/>
      <c r="AS236" s="294"/>
      <c r="AT236" s="294"/>
      <c r="AU236" s="294"/>
      <c r="AV236" s="294"/>
    </row>
    <row r="237" ht="19.5" customHeight="1">
      <c r="A237" s="271" t="s">
        <v>325</v>
      </c>
      <c r="B237" s="272">
        <v>158.990005</v>
      </c>
      <c r="C237" s="273">
        <v>167.0</v>
      </c>
      <c r="D237" s="273">
        <v>153.880005</v>
      </c>
      <c r="E237" s="273">
        <v>160.940002</v>
      </c>
      <c r="F237" s="273">
        <v>154.674103</v>
      </c>
      <c r="G237" s="273">
        <v>9.873805E8</v>
      </c>
      <c r="H237" s="278" t="s">
        <v>325</v>
      </c>
      <c r="I237" s="273">
        <v>18.772499</v>
      </c>
      <c r="J237" s="273">
        <v>20.622499</v>
      </c>
      <c r="K237" s="273">
        <v>17.555</v>
      </c>
      <c r="L237" s="273">
        <v>19.1</v>
      </c>
      <c r="M237" s="273">
        <v>18.92762</v>
      </c>
      <c r="N237" s="273">
        <v>1.744092E8</v>
      </c>
      <c r="O237" s="273"/>
      <c r="P237" s="249">
        <f t="shared" si="21"/>
        <v>344701.4682</v>
      </c>
      <c r="Q237" s="249"/>
      <c r="R237" s="249"/>
      <c r="S237" s="249"/>
      <c r="T237" s="277"/>
      <c r="U237" s="253"/>
      <c r="V237" s="249"/>
      <c r="W237" s="249"/>
      <c r="X237" s="249">
        <f t="shared" si="16"/>
        <v>344701.4682</v>
      </c>
      <c r="Y237" s="253">
        <f t="shared" si="17"/>
        <v>0.3447014682</v>
      </c>
      <c r="Z237" s="323">
        <f t="shared" si="18"/>
        <v>344701.4682</v>
      </c>
      <c r="AA237" s="253">
        <f t="shared" si="19"/>
        <v>0.3447014682</v>
      </c>
      <c r="AB237" s="309"/>
      <c r="AC237" s="294"/>
      <c r="AD237" s="294"/>
      <c r="AE237" s="294"/>
      <c r="AF237" s="294"/>
      <c r="AG237" s="294"/>
      <c r="AH237" s="294"/>
      <c r="AI237" s="294"/>
      <c r="AJ237" s="294"/>
      <c r="AK237" s="294"/>
      <c r="AL237" s="294"/>
      <c r="AM237" s="294"/>
      <c r="AN237" s="294"/>
      <c r="AO237" s="294"/>
      <c r="AP237" s="294"/>
      <c r="AQ237" s="294"/>
      <c r="AR237" s="294"/>
      <c r="AS237" s="294"/>
      <c r="AT237" s="294"/>
      <c r="AU237" s="294"/>
      <c r="AV237" s="294"/>
    </row>
    <row r="238" ht="19.5" customHeight="1">
      <c r="A238" s="271" t="s">
        <v>326</v>
      </c>
      <c r="B238" s="272">
        <v>160.520004</v>
      </c>
      <c r="C238" s="273">
        <v>171.199997</v>
      </c>
      <c r="D238" s="273">
        <v>159.220001</v>
      </c>
      <c r="E238" s="273">
        <v>170.070007</v>
      </c>
      <c r="F238" s="273">
        <v>163.448654</v>
      </c>
      <c r="G238" s="273">
        <v>6.87987E8</v>
      </c>
      <c r="H238" s="278" t="s">
        <v>326</v>
      </c>
      <c r="I238" s="273">
        <v>19.01</v>
      </c>
      <c r="J238" s="273">
        <v>21.532499</v>
      </c>
      <c r="K238" s="273">
        <v>18.684999</v>
      </c>
      <c r="L238" s="273">
        <v>21.252501</v>
      </c>
      <c r="M238" s="273">
        <v>21.060694</v>
      </c>
      <c r="N238" s="273">
        <v>1.287104E8</v>
      </c>
      <c r="O238" s="273"/>
      <c r="P238" s="249">
        <f t="shared" si="21"/>
        <v>354996.7485</v>
      </c>
      <c r="Q238" s="249"/>
      <c r="R238" s="249"/>
      <c r="S238" s="249"/>
      <c r="T238" s="277"/>
      <c r="U238" s="253"/>
      <c r="V238" s="249"/>
      <c r="W238" s="249"/>
      <c r="X238" s="249">
        <f t="shared" si="16"/>
        <v>354996.7485</v>
      </c>
      <c r="Y238" s="253">
        <f t="shared" si="17"/>
        <v>0.3549967485</v>
      </c>
      <c r="Z238" s="323">
        <f t="shared" si="18"/>
        <v>354996.7485</v>
      </c>
      <c r="AA238" s="253">
        <f t="shared" si="19"/>
        <v>0.3549967485</v>
      </c>
      <c r="AB238" s="309"/>
      <c r="AC238" s="294"/>
      <c r="AD238" s="294"/>
      <c r="AE238" s="294"/>
      <c r="AF238" s="294"/>
      <c r="AG238" s="294"/>
      <c r="AH238" s="294"/>
      <c r="AI238" s="294"/>
      <c r="AJ238" s="294"/>
      <c r="AK238" s="294"/>
      <c r="AL238" s="294"/>
      <c r="AM238" s="294"/>
      <c r="AN238" s="294"/>
      <c r="AO238" s="294"/>
      <c r="AP238" s="294"/>
      <c r="AQ238" s="294"/>
      <c r="AR238" s="294"/>
      <c r="AS238" s="294"/>
      <c r="AT238" s="294"/>
      <c r="AU238" s="294"/>
      <c r="AV238" s="294"/>
    </row>
    <row r="239" ht="19.5" customHeight="1">
      <c r="A239" s="271" t="s">
        <v>327</v>
      </c>
      <c r="B239" s="272">
        <v>170.919998</v>
      </c>
      <c r="C239" s="273">
        <v>177.979996</v>
      </c>
      <c r="D239" s="273">
        <v>169.169998</v>
      </c>
      <c r="E239" s="273">
        <v>171.649994</v>
      </c>
      <c r="F239" s="273">
        <v>164.967102</v>
      </c>
      <c r="G239" s="273">
        <v>7.843385E8</v>
      </c>
      <c r="H239" s="278" t="s">
        <v>327</v>
      </c>
      <c r="I239" s="273">
        <v>21.459999</v>
      </c>
      <c r="J239" s="273">
        <v>23.3225</v>
      </c>
      <c r="K239" s="273">
        <v>21.040001</v>
      </c>
      <c r="L239" s="273">
        <v>21.615</v>
      </c>
      <c r="M239" s="273">
        <v>21.419918</v>
      </c>
      <c r="N239" s="273">
        <v>1.172916E8</v>
      </c>
      <c r="O239" s="273"/>
      <c r="P239" s="249">
        <f t="shared" si="21"/>
        <v>375514.5848</v>
      </c>
      <c r="Q239" s="249"/>
      <c r="R239" s="249"/>
      <c r="S239" s="249"/>
      <c r="T239" s="277"/>
      <c r="U239" s="253"/>
      <c r="V239" s="249"/>
      <c r="W239" s="249"/>
      <c r="X239" s="249">
        <f t="shared" si="16"/>
        <v>375514.5848</v>
      </c>
      <c r="Y239" s="253">
        <f t="shared" si="17"/>
        <v>0.3755145848</v>
      </c>
      <c r="Z239" s="323">
        <f t="shared" si="18"/>
        <v>375514.5848</v>
      </c>
      <c r="AA239" s="253">
        <f t="shared" si="19"/>
        <v>0.3755145848</v>
      </c>
      <c r="AB239" s="309"/>
      <c r="AC239" s="294"/>
      <c r="AD239" s="294"/>
      <c r="AE239" s="294"/>
      <c r="AF239" s="294"/>
      <c r="AG239" s="294"/>
      <c r="AH239" s="294"/>
      <c r="AI239" s="294"/>
      <c r="AJ239" s="294"/>
      <c r="AK239" s="294"/>
      <c r="AL239" s="294"/>
      <c r="AM239" s="294"/>
      <c r="AN239" s="294"/>
      <c r="AO239" s="294"/>
      <c r="AP239" s="294"/>
      <c r="AQ239" s="294"/>
      <c r="AR239" s="294"/>
      <c r="AS239" s="294"/>
      <c r="AT239" s="294"/>
      <c r="AU239" s="294"/>
      <c r="AV239" s="294"/>
    </row>
    <row r="240" ht="19.5" customHeight="1">
      <c r="A240" s="271" t="s">
        <v>328</v>
      </c>
      <c r="B240" s="272">
        <v>170.039993</v>
      </c>
      <c r="C240" s="273">
        <v>182.929993</v>
      </c>
      <c r="D240" s="273">
        <v>169.669998</v>
      </c>
      <c r="E240" s="273">
        <v>176.449997</v>
      </c>
      <c r="F240" s="273">
        <v>169.943237</v>
      </c>
      <c r="G240" s="273">
        <v>7.080105E8</v>
      </c>
      <c r="H240" s="278" t="s">
        <v>328</v>
      </c>
      <c r="I240" s="273">
        <v>21.247499</v>
      </c>
      <c r="J240" s="273">
        <v>24.5075</v>
      </c>
      <c r="K240" s="273">
        <v>21.157499</v>
      </c>
      <c r="L240" s="273">
        <v>22.705</v>
      </c>
      <c r="M240" s="273">
        <v>22.500082</v>
      </c>
      <c r="N240" s="273">
        <v>1.054764E8</v>
      </c>
      <c r="O240" s="273"/>
      <c r="P240" s="249">
        <f t="shared" si="21"/>
        <v>374957.7916</v>
      </c>
      <c r="Q240" s="249"/>
      <c r="R240" s="249"/>
      <c r="S240" s="249"/>
      <c r="T240" s="277"/>
      <c r="U240" s="253"/>
      <c r="V240" s="249"/>
      <c r="W240" s="249"/>
      <c r="X240" s="249">
        <f t="shared" si="16"/>
        <v>374957.7916</v>
      </c>
      <c r="Y240" s="253">
        <f t="shared" si="17"/>
        <v>0.3749577916</v>
      </c>
      <c r="Z240" s="323">
        <f t="shared" si="18"/>
        <v>374957.7916</v>
      </c>
      <c r="AA240" s="253">
        <f t="shared" si="19"/>
        <v>0.3749577916</v>
      </c>
      <c r="AB240" s="309"/>
      <c r="AC240" s="294"/>
      <c r="AD240" s="294"/>
      <c r="AE240" s="294"/>
      <c r="AF240" s="294"/>
      <c r="AG240" s="294"/>
      <c r="AH240" s="294"/>
      <c r="AI240" s="294"/>
      <c r="AJ240" s="294"/>
      <c r="AK240" s="294"/>
      <c r="AL240" s="294"/>
      <c r="AM240" s="294"/>
      <c r="AN240" s="294"/>
      <c r="AO240" s="294"/>
      <c r="AP240" s="294"/>
      <c r="AQ240" s="294"/>
      <c r="AR240" s="294"/>
      <c r="AS240" s="294"/>
      <c r="AT240" s="294"/>
      <c r="AU240" s="294"/>
      <c r="AV240" s="294"/>
    </row>
    <row r="241" ht="19.5" customHeight="1">
      <c r="A241" s="271" t="s">
        <v>329</v>
      </c>
      <c r="B241" s="272">
        <v>176.860001</v>
      </c>
      <c r="C241" s="273">
        <v>187.520004</v>
      </c>
      <c r="D241" s="273">
        <v>175.789993</v>
      </c>
      <c r="E241" s="273">
        <v>186.649994</v>
      </c>
      <c r="F241" s="273">
        <v>179.767044</v>
      </c>
      <c r="G241" s="273">
        <v>6.67523E8</v>
      </c>
      <c r="H241" s="278" t="s">
        <v>329</v>
      </c>
      <c r="I241" s="273">
        <v>22.889999</v>
      </c>
      <c r="J241" s="273">
        <v>25.627501</v>
      </c>
      <c r="K241" s="273">
        <v>22.6</v>
      </c>
      <c r="L241" s="273">
        <v>25.379999</v>
      </c>
      <c r="M241" s="273">
        <v>25.150936</v>
      </c>
      <c r="N241" s="273">
        <v>9.92216E7</v>
      </c>
      <c r="O241" s="273"/>
      <c r="P241" s="249">
        <f t="shared" si="21"/>
        <v>386815.8484</v>
      </c>
      <c r="Q241" s="249"/>
      <c r="R241" s="249"/>
      <c r="S241" s="249"/>
      <c r="T241" s="277"/>
      <c r="U241" s="253"/>
      <c r="V241" s="249"/>
      <c r="W241" s="249"/>
      <c r="X241" s="249">
        <f t="shared" si="16"/>
        <v>386815.8484</v>
      </c>
      <c r="Y241" s="253">
        <f t="shared" si="17"/>
        <v>0.3868158484</v>
      </c>
      <c r="Z241" s="323">
        <f t="shared" si="18"/>
        <v>386815.8484</v>
      </c>
      <c r="AA241" s="253">
        <f t="shared" si="19"/>
        <v>0.3868158484</v>
      </c>
      <c r="AB241" s="309"/>
      <c r="AC241" s="294"/>
      <c r="AD241" s="294"/>
      <c r="AE241" s="294"/>
      <c r="AF241" s="294"/>
      <c r="AG241" s="294"/>
      <c r="AH241" s="294"/>
      <c r="AI241" s="294"/>
      <c r="AJ241" s="294"/>
      <c r="AK241" s="294"/>
      <c r="AL241" s="294"/>
      <c r="AM241" s="294"/>
      <c r="AN241" s="294"/>
      <c r="AO241" s="294"/>
      <c r="AP241" s="294"/>
      <c r="AQ241" s="294"/>
      <c r="AR241" s="294"/>
      <c r="AS241" s="294"/>
      <c r="AT241" s="294"/>
      <c r="AU241" s="294"/>
      <c r="AV241" s="294"/>
    </row>
    <row r="242" ht="19.5" customHeight="1">
      <c r="A242" s="271" t="s">
        <v>330</v>
      </c>
      <c r="B242" s="272">
        <v>186.080002</v>
      </c>
      <c r="C242" s="273">
        <v>186.490005</v>
      </c>
      <c r="D242" s="273">
        <v>180.440002</v>
      </c>
      <c r="E242" s="273">
        <v>185.789993</v>
      </c>
      <c r="F242" s="273">
        <v>178.938828</v>
      </c>
      <c r="G242" s="273">
        <v>6.455344E8</v>
      </c>
      <c r="H242" s="278" t="s">
        <v>330</v>
      </c>
      <c r="I242" s="273">
        <v>25.24</v>
      </c>
      <c r="J242" s="273">
        <v>25.344999</v>
      </c>
      <c r="K242" s="273">
        <v>23.7075</v>
      </c>
      <c r="L242" s="273">
        <v>25.17</v>
      </c>
      <c r="M242" s="273">
        <v>24.942839</v>
      </c>
      <c r="N242" s="273">
        <v>8.13508E7</v>
      </c>
      <c r="O242" s="273"/>
      <c r="P242" s="249">
        <f t="shared" si="21"/>
        <v>395381.2612</v>
      </c>
      <c r="Q242" s="249"/>
      <c r="R242" s="249"/>
      <c r="S242" s="249"/>
      <c r="T242" s="277"/>
      <c r="U242" s="253"/>
      <c r="V242" s="249"/>
      <c r="W242" s="249"/>
      <c r="X242" s="249">
        <f t="shared" si="16"/>
        <v>395381.2612</v>
      </c>
      <c r="Y242" s="253">
        <f t="shared" si="17"/>
        <v>0.3953812612</v>
      </c>
      <c r="Z242" s="323">
        <f t="shared" si="18"/>
        <v>395381.2612</v>
      </c>
      <c r="AA242" s="253">
        <f t="shared" si="19"/>
        <v>0.3953812612</v>
      </c>
      <c r="AB242" s="309"/>
      <c r="AC242" s="294"/>
      <c r="AD242" s="294"/>
      <c r="AE242" s="294"/>
      <c r="AF242" s="294"/>
      <c r="AG242" s="294"/>
      <c r="AH242" s="294"/>
      <c r="AI242" s="294"/>
      <c r="AJ242" s="294"/>
      <c r="AK242" s="294"/>
      <c r="AL242" s="294"/>
      <c r="AM242" s="294"/>
      <c r="AN242" s="294"/>
      <c r="AO242" s="294"/>
      <c r="AP242" s="294"/>
      <c r="AQ242" s="294"/>
      <c r="AR242" s="294"/>
      <c r="AS242" s="294"/>
      <c r="AT242" s="294"/>
      <c r="AU242" s="294"/>
      <c r="AV242" s="294"/>
    </row>
    <row r="243" ht="19.5" customHeight="1">
      <c r="A243" s="271" t="s">
        <v>331</v>
      </c>
      <c r="B243" s="272">
        <v>186.869995</v>
      </c>
      <c r="C243" s="273">
        <v>187.529999</v>
      </c>
      <c r="D243" s="273">
        <v>160.089996</v>
      </c>
      <c r="E243" s="273">
        <v>169.820007</v>
      </c>
      <c r="F243" s="273">
        <v>163.85199</v>
      </c>
      <c r="G243" s="273">
        <v>1.8170706E9</v>
      </c>
      <c r="H243" s="278" t="s">
        <v>331</v>
      </c>
      <c r="I243" s="273">
        <v>25.442499</v>
      </c>
      <c r="J243" s="273">
        <v>25.625</v>
      </c>
      <c r="K243" s="273">
        <v>18.4275</v>
      </c>
      <c r="L243" s="273">
        <v>20.702499</v>
      </c>
      <c r="M243" s="273">
        <v>20.515654</v>
      </c>
      <c r="N243" s="273">
        <v>2.35472E8</v>
      </c>
      <c r="O243" s="273"/>
      <c r="P243" s="249">
        <f t="shared" si="21"/>
        <v>349123.5341</v>
      </c>
      <c r="Q243" s="249"/>
      <c r="R243" s="249"/>
      <c r="S243" s="249"/>
      <c r="T243" s="277"/>
      <c r="U243" s="253"/>
      <c r="V243" s="249"/>
      <c r="W243" s="249"/>
      <c r="X243" s="249">
        <f t="shared" si="16"/>
        <v>349123.5341</v>
      </c>
      <c r="Y243" s="253">
        <f t="shared" si="17"/>
        <v>0.3491235341</v>
      </c>
      <c r="Z243" s="323">
        <f t="shared" si="18"/>
        <v>349123.5341</v>
      </c>
      <c r="AA243" s="253">
        <f t="shared" si="19"/>
        <v>0.3491235341</v>
      </c>
      <c r="AB243" s="309"/>
      <c r="AC243" s="294"/>
      <c r="AD243" s="294"/>
      <c r="AE243" s="294"/>
      <c r="AF243" s="294"/>
      <c r="AG243" s="294"/>
      <c r="AH243" s="294"/>
      <c r="AI243" s="294"/>
      <c r="AJ243" s="294"/>
      <c r="AK243" s="294"/>
      <c r="AL243" s="294"/>
      <c r="AM243" s="294"/>
      <c r="AN243" s="294"/>
      <c r="AO243" s="294"/>
      <c r="AP243" s="294"/>
      <c r="AQ243" s="294"/>
      <c r="AR243" s="294"/>
      <c r="AS243" s="294"/>
      <c r="AT243" s="294"/>
      <c r="AU243" s="294"/>
      <c r="AV243" s="294"/>
    </row>
    <row r="244" ht="19.5" customHeight="1">
      <c r="A244" s="271" t="s">
        <v>332</v>
      </c>
      <c r="B244" s="272">
        <v>170.070007</v>
      </c>
      <c r="C244" s="273">
        <v>175.580002</v>
      </c>
      <c r="D244" s="273">
        <v>157.130005</v>
      </c>
      <c r="E244" s="273">
        <v>169.369995</v>
      </c>
      <c r="F244" s="273">
        <v>163.417831</v>
      </c>
      <c r="G244" s="273">
        <v>1.1521215E9</v>
      </c>
      <c r="H244" s="278" t="s">
        <v>332</v>
      </c>
      <c r="I244" s="273">
        <v>20.805</v>
      </c>
      <c r="J244" s="273">
        <v>22.115</v>
      </c>
      <c r="K244" s="273">
        <v>17.625</v>
      </c>
      <c r="L244" s="273">
        <v>20.459999</v>
      </c>
      <c r="M244" s="273">
        <v>20.275343</v>
      </c>
      <c r="N244" s="273">
        <v>1.49764E8</v>
      </c>
      <c r="O244" s="273"/>
      <c r="P244" s="249">
        <f t="shared" si="21"/>
        <v>341001.7325</v>
      </c>
      <c r="Q244" s="249"/>
      <c r="R244" s="249"/>
      <c r="S244" s="249"/>
      <c r="T244" s="277"/>
      <c r="U244" s="253"/>
      <c r="V244" s="249"/>
      <c r="W244" s="249"/>
      <c r="X244" s="249">
        <f t="shared" si="16"/>
        <v>341001.7325</v>
      </c>
      <c r="Y244" s="253">
        <f t="shared" si="17"/>
        <v>0.3410017325</v>
      </c>
      <c r="Z244" s="323">
        <f t="shared" si="18"/>
        <v>341001.7325</v>
      </c>
      <c r="AA244" s="253">
        <f t="shared" si="19"/>
        <v>0.3410017325</v>
      </c>
      <c r="AB244" s="309"/>
      <c r="AC244" s="294"/>
      <c r="AD244" s="294"/>
      <c r="AE244" s="294"/>
      <c r="AF244" s="294"/>
      <c r="AG244" s="294"/>
      <c r="AH244" s="294"/>
      <c r="AI244" s="294"/>
      <c r="AJ244" s="294"/>
      <c r="AK244" s="294"/>
      <c r="AL244" s="294"/>
      <c r="AM244" s="294"/>
      <c r="AN244" s="294"/>
      <c r="AO244" s="294"/>
      <c r="AP244" s="294"/>
      <c r="AQ244" s="294"/>
      <c r="AR244" s="294"/>
      <c r="AS244" s="294"/>
      <c r="AT244" s="294"/>
      <c r="AU244" s="294"/>
      <c r="AV244" s="294"/>
    </row>
    <row r="245" ht="19.5" customHeight="1">
      <c r="A245" s="271" t="s">
        <v>333</v>
      </c>
      <c r="B245" s="326">
        <v>173.110001</v>
      </c>
      <c r="C245" s="327">
        <v>173.309998</v>
      </c>
      <c r="D245" s="327">
        <v>143.460007</v>
      </c>
      <c r="E245" s="327">
        <v>154.259995</v>
      </c>
      <c r="F245" s="327">
        <v>148.838852</v>
      </c>
      <c r="G245" s="327">
        <v>1.3955449E9</v>
      </c>
      <c r="H245" s="329" t="s">
        <v>333</v>
      </c>
      <c r="I245" s="327">
        <v>21.34</v>
      </c>
      <c r="J245" s="327">
        <v>21.385</v>
      </c>
      <c r="K245" s="327">
        <v>14.61</v>
      </c>
      <c r="L245" s="327">
        <v>16.797501</v>
      </c>
      <c r="M245" s="327">
        <v>16.645899</v>
      </c>
      <c r="N245" s="327">
        <v>2.174544E8</v>
      </c>
      <c r="O245" s="327"/>
      <c r="P245" s="249">
        <f t="shared" si="21"/>
        <v>309668.5932</v>
      </c>
      <c r="Q245" s="249"/>
      <c r="R245" s="249"/>
      <c r="S245" s="249"/>
      <c r="T245" s="328">
        <f>(P245-P233)/P233</f>
        <v>-0.1081141656</v>
      </c>
      <c r="U245" s="253"/>
      <c r="V245" s="249"/>
      <c r="W245" s="249"/>
      <c r="X245" s="249">
        <f t="shared" si="16"/>
        <v>309668.5932</v>
      </c>
      <c r="Y245" s="253">
        <f t="shared" si="17"/>
        <v>0.3096685932</v>
      </c>
      <c r="Z245" s="323">
        <f t="shared" si="18"/>
        <v>309668.5932</v>
      </c>
      <c r="AA245" s="253">
        <f t="shared" si="19"/>
        <v>0.3096685932</v>
      </c>
      <c r="AB245" s="309"/>
      <c r="AC245" s="294"/>
      <c r="AD245" s="294"/>
      <c r="AE245" s="294"/>
      <c r="AF245" s="294"/>
      <c r="AG245" s="294"/>
      <c r="AH245" s="294"/>
      <c r="AI245" s="294"/>
      <c r="AJ245" s="294"/>
      <c r="AK245" s="294"/>
      <c r="AL245" s="294"/>
      <c r="AM245" s="294"/>
      <c r="AN245" s="294"/>
      <c r="AO245" s="294"/>
      <c r="AP245" s="294"/>
      <c r="AQ245" s="294"/>
      <c r="AR245" s="294"/>
      <c r="AS245" s="294"/>
      <c r="AT245" s="294"/>
      <c r="AU245" s="294"/>
      <c r="AV245" s="294"/>
    </row>
    <row r="246" ht="19.5" customHeight="1">
      <c r="A246" s="271" t="s">
        <v>334</v>
      </c>
      <c r="B246" s="272">
        <v>150.990005</v>
      </c>
      <c r="C246" s="273">
        <v>168.990005</v>
      </c>
      <c r="D246" s="273">
        <v>149.490005</v>
      </c>
      <c r="E246" s="273">
        <v>168.160004</v>
      </c>
      <c r="F246" s="273">
        <v>162.714554</v>
      </c>
      <c r="G246" s="273">
        <v>9.337065E8</v>
      </c>
      <c r="H246" s="278" t="s">
        <v>334</v>
      </c>
      <c r="I246" s="273">
        <v>16.084999</v>
      </c>
      <c r="J246" s="273">
        <v>19.967501</v>
      </c>
      <c r="K246" s="273">
        <v>15.7425</v>
      </c>
      <c r="L246" s="273">
        <v>19.7925</v>
      </c>
      <c r="M246" s="273">
        <v>19.627283</v>
      </c>
      <c r="N246" s="273">
        <v>1.66696E8</v>
      </c>
      <c r="O246" s="273"/>
      <c r="P246" s="249">
        <f t="shared" si="21"/>
        <v>321018.1046</v>
      </c>
      <c r="Q246" s="249"/>
      <c r="R246" s="249"/>
      <c r="S246" s="249"/>
      <c r="T246" s="277"/>
      <c r="U246" s="253"/>
      <c r="V246" s="249"/>
      <c r="W246" s="249"/>
      <c r="X246" s="249">
        <f t="shared" si="16"/>
        <v>321018.1046</v>
      </c>
      <c r="Y246" s="253">
        <f t="shared" si="17"/>
        <v>0.3210181046</v>
      </c>
      <c r="Z246" s="323">
        <f t="shared" si="18"/>
        <v>321018.1046</v>
      </c>
      <c r="AA246" s="253">
        <f t="shared" si="19"/>
        <v>0.3210181046</v>
      </c>
      <c r="AB246" s="309"/>
      <c r="AC246" s="294"/>
      <c r="AD246" s="294"/>
      <c r="AE246" s="294"/>
      <c r="AF246" s="294"/>
      <c r="AG246" s="294"/>
      <c r="AH246" s="294"/>
      <c r="AI246" s="294"/>
      <c r="AJ246" s="294"/>
      <c r="AK246" s="294"/>
      <c r="AL246" s="294"/>
      <c r="AM246" s="294"/>
      <c r="AN246" s="294"/>
      <c r="AO246" s="294"/>
      <c r="AP246" s="294"/>
      <c r="AQ246" s="294"/>
      <c r="AR246" s="294"/>
      <c r="AS246" s="294"/>
      <c r="AT246" s="294"/>
      <c r="AU246" s="294"/>
      <c r="AV246" s="294"/>
    </row>
    <row r="247" ht="19.5" customHeight="1">
      <c r="A247" s="271" t="s">
        <v>335</v>
      </c>
      <c r="B247" s="272">
        <v>167.330002</v>
      </c>
      <c r="C247" s="273">
        <v>174.660004</v>
      </c>
      <c r="D247" s="273">
        <v>166.570007</v>
      </c>
      <c r="E247" s="273">
        <v>173.190002</v>
      </c>
      <c r="F247" s="273">
        <v>167.581696</v>
      </c>
      <c r="G247" s="273">
        <v>5.359641E8</v>
      </c>
      <c r="H247" s="278" t="s">
        <v>335</v>
      </c>
      <c r="I247" s="273">
        <v>19.594999</v>
      </c>
      <c r="J247" s="273">
        <v>21.275</v>
      </c>
      <c r="K247" s="273">
        <v>19.3825</v>
      </c>
      <c r="L247" s="273">
        <v>20.905001</v>
      </c>
      <c r="M247" s="273">
        <v>20.730501</v>
      </c>
      <c r="N247" s="273">
        <v>1.092192E8</v>
      </c>
      <c r="O247" s="273"/>
      <c r="P247" s="249">
        <f t="shared" si="21"/>
        <v>356029.4076</v>
      </c>
      <c r="Q247" s="249"/>
      <c r="R247" s="249"/>
      <c r="S247" s="249"/>
      <c r="T247" s="277"/>
      <c r="U247" s="253"/>
      <c r="V247" s="249"/>
      <c r="W247" s="249"/>
      <c r="X247" s="249">
        <f t="shared" si="16"/>
        <v>356029.4076</v>
      </c>
      <c r="Y247" s="253">
        <f t="shared" si="17"/>
        <v>0.3560294076</v>
      </c>
      <c r="Z247" s="323">
        <f t="shared" si="18"/>
        <v>356029.4076</v>
      </c>
      <c r="AA247" s="253">
        <f t="shared" si="19"/>
        <v>0.3560294076</v>
      </c>
      <c r="AB247" s="309"/>
      <c r="AC247" s="294"/>
      <c r="AD247" s="294"/>
      <c r="AE247" s="294"/>
      <c r="AF247" s="294"/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  <c r="AU247" s="294"/>
      <c r="AV247" s="294"/>
    </row>
    <row r="248" ht="19.5" customHeight="1">
      <c r="A248" s="271" t="s">
        <v>336</v>
      </c>
      <c r="B248" s="272">
        <v>174.440002</v>
      </c>
      <c r="C248" s="273">
        <v>182.830002</v>
      </c>
      <c r="D248" s="273">
        <v>169.339996</v>
      </c>
      <c r="E248" s="273">
        <v>179.660004</v>
      </c>
      <c r="F248" s="273">
        <v>173.842194</v>
      </c>
      <c r="G248" s="273">
        <v>7.819727E8</v>
      </c>
      <c r="H248" s="278" t="s">
        <v>336</v>
      </c>
      <c r="I248" s="273">
        <v>21.2075</v>
      </c>
      <c r="J248" s="273">
        <v>23.290001</v>
      </c>
      <c r="K248" s="273">
        <v>19.9625</v>
      </c>
      <c r="L248" s="273">
        <v>22.4825</v>
      </c>
      <c r="M248" s="273">
        <v>22.29483</v>
      </c>
      <c r="N248" s="273">
        <v>1.219928E8</v>
      </c>
      <c r="O248" s="273"/>
      <c r="P248" s="249">
        <f t="shared" si="21"/>
        <v>360283.3599</v>
      </c>
      <c r="Q248" s="249"/>
      <c r="R248" s="249"/>
      <c r="S248" s="249"/>
      <c r="T248" s="277"/>
      <c r="U248" s="253"/>
      <c r="V248" s="249"/>
      <c r="W248" s="249"/>
      <c r="X248" s="249">
        <f t="shared" si="16"/>
        <v>360283.3599</v>
      </c>
      <c r="Y248" s="253">
        <f t="shared" si="17"/>
        <v>0.3602833599</v>
      </c>
      <c r="Z248" s="323">
        <f t="shared" si="18"/>
        <v>360283.3599</v>
      </c>
      <c r="AA248" s="253">
        <f t="shared" si="19"/>
        <v>0.3602833599</v>
      </c>
      <c r="AB248" s="309"/>
      <c r="AC248" s="294"/>
      <c r="AD248" s="294"/>
      <c r="AE248" s="294"/>
      <c r="AF248" s="294"/>
      <c r="AG248" s="294"/>
      <c r="AH248" s="294"/>
      <c r="AI248" s="294"/>
      <c r="AJ248" s="294"/>
      <c r="AK248" s="294"/>
      <c r="AL248" s="294"/>
      <c r="AM248" s="294"/>
      <c r="AN248" s="294"/>
      <c r="AO248" s="294"/>
      <c r="AP248" s="294"/>
      <c r="AQ248" s="294"/>
      <c r="AR248" s="294"/>
      <c r="AS248" s="294"/>
      <c r="AT248" s="294"/>
      <c r="AU248" s="294"/>
      <c r="AV248" s="294"/>
    </row>
    <row r="249" ht="19.5" customHeight="1">
      <c r="A249" s="271" t="s">
        <v>337</v>
      </c>
      <c r="B249" s="272">
        <v>181.509995</v>
      </c>
      <c r="C249" s="273">
        <v>191.320007</v>
      </c>
      <c r="D249" s="273">
        <v>180.770004</v>
      </c>
      <c r="E249" s="273">
        <v>189.539993</v>
      </c>
      <c r="F249" s="273">
        <v>183.735977</v>
      </c>
      <c r="G249" s="273">
        <v>5.501577E8</v>
      </c>
      <c r="H249" s="278" t="s">
        <v>337</v>
      </c>
      <c r="I249" s="273">
        <v>22.9025</v>
      </c>
      <c r="J249" s="273">
        <v>25.3825</v>
      </c>
      <c r="K249" s="273">
        <v>22.74</v>
      </c>
      <c r="L249" s="273">
        <v>24.92</v>
      </c>
      <c r="M249" s="273">
        <v>24.729399</v>
      </c>
      <c r="N249" s="273">
        <v>8.80632E7</v>
      </c>
      <c r="O249" s="273"/>
      <c r="P249" s="249">
        <f t="shared" si="21"/>
        <v>382934.8802</v>
      </c>
      <c r="Q249" s="249"/>
      <c r="R249" s="249"/>
      <c r="S249" s="249"/>
      <c r="T249" s="277"/>
      <c r="U249" s="253"/>
      <c r="V249" s="249"/>
      <c r="W249" s="249"/>
      <c r="X249" s="249">
        <f t="shared" si="16"/>
        <v>382934.8802</v>
      </c>
      <c r="Y249" s="253">
        <f t="shared" si="17"/>
        <v>0.3829348802</v>
      </c>
      <c r="Z249" s="323">
        <f t="shared" si="18"/>
        <v>382934.8802</v>
      </c>
      <c r="AA249" s="253">
        <f t="shared" si="19"/>
        <v>0.3829348802</v>
      </c>
      <c r="AB249" s="309"/>
      <c r="AC249" s="294"/>
      <c r="AD249" s="294"/>
      <c r="AE249" s="294"/>
      <c r="AF249" s="294"/>
      <c r="AG249" s="294"/>
      <c r="AH249" s="294"/>
      <c r="AI249" s="294"/>
      <c r="AJ249" s="294"/>
      <c r="AK249" s="294"/>
      <c r="AL249" s="294"/>
      <c r="AM249" s="294"/>
      <c r="AN249" s="294"/>
      <c r="AO249" s="294"/>
      <c r="AP249" s="294"/>
      <c r="AQ249" s="294"/>
      <c r="AR249" s="294"/>
      <c r="AS249" s="294"/>
      <c r="AT249" s="294"/>
      <c r="AU249" s="294"/>
      <c r="AV249" s="294"/>
    </row>
    <row r="250" ht="19.5" customHeight="1">
      <c r="A250" s="271" t="s">
        <v>338</v>
      </c>
      <c r="B250" s="272">
        <v>190.779999</v>
      </c>
      <c r="C250" s="273">
        <v>191.320007</v>
      </c>
      <c r="D250" s="273">
        <v>173.869995</v>
      </c>
      <c r="E250" s="273">
        <v>173.949997</v>
      </c>
      <c r="F250" s="273">
        <v>168.623383</v>
      </c>
      <c r="G250" s="273">
        <v>9.01554E8</v>
      </c>
      <c r="H250" s="278" t="s">
        <v>338</v>
      </c>
      <c r="I250" s="273">
        <v>25.2325</v>
      </c>
      <c r="J250" s="273">
        <v>25.377501</v>
      </c>
      <c r="K250" s="273">
        <v>20.815001</v>
      </c>
      <c r="L250" s="273">
        <v>20.817499</v>
      </c>
      <c r="M250" s="273">
        <v>20.658276</v>
      </c>
      <c r="N250" s="273">
        <v>1.840024E8</v>
      </c>
      <c r="O250" s="273"/>
      <c r="P250" s="249">
        <f t="shared" si="21"/>
        <v>366651.5511</v>
      </c>
      <c r="Q250" s="249"/>
      <c r="R250" s="249"/>
      <c r="S250" s="249"/>
      <c r="T250" s="277"/>
      <c r="U250" s="253"/>
      <c r="V250" s="249"/>
      <c r="W250" s="249"/>
      <c r="X250" s="249">
        <f t="shared" si="16"/>
        <v>366651.5511</v>
      </c>
      <c r="Y250" s="253">
        <f t="shared" si="17"/>
        <v>0.3666515511</v>
      </c>
      <c r="Z250" s="323">
        <f t="shared" si="18"/>
        <v>366651.5511</v>
      </c>
      <c r="AA250" s="253">
        <f t="shared" si="19"/>
        <v>0.3666515511</v>
      </c>
      <c r="AB250" s="309"/>
      <c r="AC250" s="294"/>
      <c r="AD250" s="294"/>
      <c r="AE250" s="294"/>
      <c r="AF250" s="294"/>
      <c r="AG250" s="294"/>
      <c r="AH250" s="294"/>
      <c r="AI250" s="294"/>
      <c r="AJ250" s="294"/>
      <c r="AK250" s="294"/>
      <c r="AL250" s="294"/>
      <c r="AM250" s="294"/>
      <c r="AN250" s="294"/>
      <c r="AO250" s="294"/>
      <c r="AP250" s="294"/>
      <c r="AQ250" s="294"/>
      <c r="AR250" s="294"/>
      <c r="AS250" s="294"/>
      <c r="AT250" s="294"/>
      <c r="AU250" s="294"/>
      <c r="AV250" s="294"/>
    </row>
    <row r="251" ht="19.5" customHeight="1">
      <c r="A251" s="271" t="s">
        <v>339</v>
      </c>
      <c r="B251" s="272">
        <v>173.479996</v>
      </c>
      <c r="C251" s="273">
        <v>189.770004</v>
      </c>
      <c r="D251" s="273">
        <v>169.270004</v>
      </c>
      <c r="E251" s="273">
        <v>186.740005</v>
      </c>
      <c r="F251" s="273">
        <v>181.021744</v>
      </c>
      <c r="G251" s="273">
        <v>6.887304E8</v>
      </c>
      <c r="H251" s="278" t="s">
        <v>339</v>
      </c>
      <c r="I251" s="273">
        <v>20.727501</v>
      </c>
      <c r="J251" s="273">
        <v>24.695</v>
      </c>
      <c r="K251" s="273">
        <v>19.709999</v>
      </c>
      <c r="L251" s="273">
        <v>24.002501</v>
      </c>
      <c r="M251" s="273">
        <v>23.818918</v>
      </c>
      <c r="N251" s="273">
        <v>1.21086E8</v>
      </c>
      <c r="O251" s="273"/>
      <c r="P251" s="249">
        <f t="shared" si="21"/>
        <v>355284.5688</v>
      </c>
      <c r="Q251" s="249"/>
      <c r="R251" s="249"/>
      <c r="S251" s="249"/>
      <c r="T251" s="277"/>
      <c r="U251" s="253"/>
      <c r="V251" s="249"/>
      <c r="W251" s="249"/>
      <c r="X251" s="249">
        <f t="shared" si="16"/>
        <v>355284.5688</v>
      </c>
      <c r="Y251" s="253">
        <f t="shared" si="17"/>
        <v>0.3552845688</v>
      </c>
      <c r="Z251" s="323">
        <f t="shared" si="18"/>
        <v>355284.5688</v>
      </c>
      <c r="AA251" s="253">
        <f t="shared" si="19"/>
        <v>0.3552845688</v>
      </c>
      <c r="AB251" s="309"/>
      <c r="AC251" s="294"/>
      <c r="AD251" s="294"/>
      <c r="AE251" s="294"/>
      <c r="AF251" s="294"/>
      <c r="AG251" s="294"/>
      <c r="AH251" s="294"/>
      <c r="AI251" s="294"/>
      <c r="AJ251" s="294"/>
      <c r="AK251" s="294"/>
      <c r="AL251" s="294"/>
      <c r="AM251" s="294"/>
      <c r="AN251" s="294"/>
      <c r="AO251" s="294"/>
      <c r="AP251" s="294"/>
      <c r="AQ251" s="294"/>
      <c r="AR251" s="294"/>
      <c r="AS251" s="294"/>
      <c r="AT251" s="294"/>
      <c r="AU251" s="294"/>
      <c r="AV251" s="294"/>
    </row>
    <row r="252" ht="19.5" customHeight="1">
      <c r="A252" s="271" t="s">
        <v>340</v>
      </c>
      <c r="B252" s="272">
        <v>190.320007</v>
      </c>
      <c r="C252" s="273">
        <v>195.550003</v>
      </c>
      <c r="D252" s="273">
        <v>188.380005</v>
      </c>
      <c r="E252" s="273">
        <v>191.100006</v>
      </c>
      <c r="F252" s="273">
        <v>185.657791</v>
      </c>
      <c r="G252" s="273">
        <v>4.940255E8</v>
      </c>
      <c r="H252" s="278" t="s">
        <v>340</v>
      </c>
      <c r="I252" s="273">
        <v>24.897499</v>
      </c>
      <c r="J252" s="273">
        <v>26.200001</v>
      </c>
      <c r="K252" s="273">
        <v>24.4025</v>
      </c>
      <c r="L252" s="273">
        <v>25.0375</v>
      </c>
      <c r="M252" s="273">
        <v>24.856449</v>
      </c>
      <c r="N252" s="273">
        <v>7.85968E7</v>
      </c>
      <c r="O252" s="273"/>
      <c r="P252" s="249">
        <f t="shared" si="21"/>
        <v>393728.3074</v>
      </c>
      <c r="Q252" s="249"/>
      <c r="R252" s="249"/>
      <c r="S252" s="249"/>
      <c r="T252" s="277"/>
      <c r="U252" s="253"/>
      <c r="V252" s="249"/>
      <c r="W252" s="249"/>
      <c r="X252" s="249">
        <f t="shared" si="16"/>
        <v>393728.3074</v>
      </c>
      <c r="Y252" s="253">
        <f t="shared" si="17"/>
        <v>0.3937283074</v>
      </c>
      <c r="Z252" s="323">
        <f t="shared" si="18"/>
        <v>393728.3074</v>
      </c>
      <c r="AA252" s="253">
        <f t="shared" si="19"/>
        <v>0.3937283074</v>
      </c>
      <c r="AB252" s="309"/>
      <c r="AC252" s="294"/>
      <c r="AD252" s="294"/>
      <c r="AE252" s="294"/>
      <c r="AF252" s="294"/>
      <c r="AG252" s="294"/>
      <c r="AH252" s="294"/>
      <c r="AI252" s="294"/>
      <c r="AJ252" s="294"/>
      <c r="AK252" s="294"/>
      <c r="AL252" s="294"/>
      <c r="AM252" s="294"/>
      <c r="AN252" s="294"/>
      <c r="AO252" s="294"/>
      <c r="AP252" s="294"/>
      <c r="AQ252" s="294"/>
      <c r="AR252" s="294"/>
      <c r="AS252" s="294"/>
      <c r="AT252" s="294"/>
      <c r="AU252" s="294"/>
      <c r="AV252" s="294"/>
    </row>
    <row r="253" ht="19.5" customHeight="1">
      <c r="A253" s="271" t="s">
        <v>341</v>
      </c>
      <c r="B253" s="272">
        <v>191.429993</v>
      </c>
      <c r="C253" s="273">
        <v>194.979996</v>
      </c>
      <c r="D253" s="273">
        <v>179.199997</v>
      </c>
      <c r="E253" s="273">
        <v>187.470001</v>
      </c>
      <c r="F253" s="273">
        <v>182.131195</v>
      </c>
      <c r="G253" s="273">
        <v>8.142865E8</v>
      </c>
      <c r="H253" s="278" t="s">
        <v>341</v>
      </c>
      <c r="I253" s="273">
        <v>25.1075</v>
      </c>
      <c r="J253" s="273">
        <v>26.012501</v>
      </c>
      <c r="K253" s="273">
        <v>21.9275</v>
      </c>
      <c r="L253" s="273">
        <v>23.8575</v>
      </c>
      <c r="M253" s="273">
        <v>23.684978</v>
      </c>
      <c r="N253" s="273">
        <v>1.474268E8</v>
      </c>
      <c r="O253" s="273"/>
      <c r="P253" s="249">
        <f t="shared" si="21"/>
        <v>372874.7371</v>
      </c>
      <c r="Q253" s="249"/>
      <c r="R253" s="249"/>
      <c r="S253" s="249"/>
      <c r="T253" s="277"/>
      <c r="U253" s="253"/>
      <c r="V253" s="249"/>
      <c r="W253" s="249"/>
      <c r="X253" s="249">
        <f t="shared" si="16"/>
        <v>372874.7371</v>
      </c>
      <c r="Y253" s="253">
        <f t="shared" si="17"/>
        <v>0.3728747371</v>
      </c>
      <c r="Z253" s="323">
        <f t="shared" si="18"/>
        <v>372874.7371</v>
      </c>
      <c r="AA253" s="253">
        <f t="shared" si="19"/>
        <v>0.3728747371</v>
      </c>
      <c r="AB253" s="309"/>
      <c r="AC253" s="294"/>
      <c r="AD253" s="294"/>
      <c r="AE253" s="294"/>
      <c r="AF253" s="294"/>
      <c r="AG253" s="294"/>
      <c r="AH253" s="294"/>
      <c r="AI253" s="294"/>
      <c r="AJ253" s="294"/>
      <c r="AK253" s="294"/>
      <c r="AL253" s="294"/>
      <c r="AM253" s="294"/>
      <c r="AN253" s="294"/>
      <c r="AO253" s="294"/>
      <c r="AP253" s="294"/>
      <c r="AQ253" s="294"/>
      <c r="AR253" s="294"/>
      <c r="AS253" s="294"/>
      <c r="AT253" s="294"/>
      <c r="AU253" s="294"/>
      <c r="AV253" s="294"/>
    </row>
    <row r="254" ht="19.5" customHeight="1">
      <c r="A254" s="271" t="s">
        <v>342</v>
      </c>
      <c r="B254" s="272">
        <v>186.220001</v>
      </c>
      <c r="C254" s="273">
        <v>194.710007</v>
      </c>
      <c r="D254" s="273">
        <v>185.029999</v>
      </c>
      <c r="E254" s="273">
        <v>188.809998</v>
      </c>
      <c r="F254" s="273">
        <v>183.433029</v>
      </c>
      <c r="G254" s="273">
        <v>5.506502E8</v>
      </c>
      <c r="H254" s="278" t="s">
        <v>342</v>
      </c>
      <c r="I254" s="273">
        <v>23.540001</v>
      </c>
      <c r="J254" s="273">
        <v>25.674999</v>
      </c>
      <c r="K254" s="273">
        <v>23.225</v>
      </c>
      <c r="L254" s="273">
        <v>24.182501</v>
      </c>
      <c r="M254" s="273">
        <v>24.007629</v>
      </c>
      <c r="N254" s="273">
        <v>7.9662E7</v>
      </c>
      <c r="O254" s="273"/>
      <c r="P254" s="249">
        <f t="shared" si="21"/>
        <v>383338.9884</v>
      </c>
      <c r="Q254" s="249"/>
      <c r="R254" s="249"/>
      <c r="S254" s="249"/>
      <c r="T254" s="277"/>
      <c r="U254" s="253"/>
      <c r="V254" s="249"/>
      <c r="W254" s="249"/>
      <c r="X254" s="249">
        <f t="shared" si="16"/>
        <v>383338.9884</v>
      </c>
      <c r="Y254" s="253">
        <f t="shared" si="17"/>
        <v>0.3833389884</v>
      </c>
      <c r="Z254" s="323">
        <f t="shared" si="18"/>
        <v>383338.9884</v>
      </c>
      <c r="AA254" s="253">
        <f t="shared" si="19"/>
        <v>0.3833389884</v>
      </c>
      <c r="AB254" s="309"/>
      <c r="AC254" s="294"/>
      <c r="AD254" s="294"/>
      <c r="AE254" s="294"/>
      <c r="AF254" s="294"/>
      <c r="AG254" s="294"/>
      <c r="AH254" s="294"/>
      <c r="AI254" s="294"/>
      <c r="AJ254" s="294"/>
      <c r="AK254" s="294"/>
      <c r="AL254" s="294"/>
      <c r="AM254" s="294"/>
      <c r="AN254" s="294"/>
      <c r="AO254" s="294"/>
      <c r="AP254" s="294"/>
      <c r="AQ254" s="294"/>
      <c r="AR254" s="294"/>
      <c r="AS254" s="294"/>
      <c r="AT254" s="294"/>
      <c r="AU254" s="294"/>
      <c r="AV254" s="294"/>
    </row>
    <row r="255" ht="19.5" customHeight="1">
      <c r="A255" s="271" t="s">
        <v>343</v>
      </c>
      <c r="B255" s="272">
        <v>189.5</v>
      </c>
      <c r="C255" s="273">
        <v>197.830002</v>
      </c>
      <c r="D255" s="273">
        <v>181.820007</v>
      </c>
      <c r="E255" s="273">
        <v>197.080002</v>
      </c>
      <c r="F255" s="273">
        <v>191.853638</v>
      </c>
      <c r="G255" s="273">
        <v>5.769834E8</v>
      </c>
      <c r="H255" s="278" t="s">
        <v>343</v>
      </c>
      <c r="I255" s="273">
        <v>24.360001</v>
      </c>
      <c r="J255" s="273">
        <v>26.442499</v>
      </c>
      <c r="K255" s="273">
        <v>22.4125</v>
      </c>
      <c r="L255" s="273">
        <v>26.2225</v>
      </c>
      <c r="M255" s="273">
        <v>26.032879</v>
      </c>
      <c r="N255" s="273">
        <v>8.57292E7</v>
      </c>
      <c r="O255" s="273"/>
      <c r="P255" s="249">
        <f t="shared" si="21"/>
        <v>375021.9672</v>
      </c>
      <c r="Q255" s="249"/>
      <c r="R255" s="249"/>
      <c r="S255" s="249"/>
      <c r="T255" s="277"/>
      <c r="U255" s="253"/>
      <c r="V255" s="249"/>
      <c r="W255" s="249"/>
      <c r="X255" s="249">
        <f t="shared" si="16"/>
        <v>375021.9672</v>
      </c>
      <c r="Y255" s="253">
        <f t="shared" si="17"/>
        <v>0.3750219672</v>
      </c>
      <c r="Z255" s="323">
        <f t="shared" si="18"/>
        <v>375021.9672</v>
      </c>
      <c r="AA255" s="253">
        <f t="shared" si="19"/>
        <v>0.3750219672</v>
      </c>
      <c r="AB255" s="309"/>
      <c r="AC255" s="294"/>
      <c r="AD255" s="294"/>
      <c r="AE255" s="294"/>
      <c r="AF255" s="294"/>
      <c r="AG255" s="294"/>
      <c r="AH255" s="294"/>
      <c r="AI255" s="294"/>
      <c r="AJ255" s="294"/>
      <c r="AK255" s="294"/>
      <c r="AL255" s="294"/>
      <c r="AM255" s="294"/>
      <c r="AN255" s="294"/>
      <c r="AO255" s="294"/>
      <c r="AP255" s="294"/>
      <c r="AQ255" s="294"/>
      <c r="AR255" s="294"/>
      <c r="AS255" s="294"/>
      <c r="AT255" s="294"/>
      <c r="AU255" s="294"/>
      <c r="AV255" s="294"/>
    </row>
    <row r="256" ht="19.5" customHeight="1">
      <c r="A256" s="271" t="s">
        <v>344</v>
      </c>
      <c r="B256" s="272">
        <v>197.929993</v>
      </c>
      <c r="C256" s="273">
        <v>206.050003</v>
      </c>
      <c r="D256" s="273">
        <v>197.630005</v>
      </c>
      <c r="E256" s="273">
        <v>205.100006</v>
      </c>
      <c r="F256" s="273">
        <v>199.66095</v>
      </c>
      <c r="G256" s="273">
        <v>3.514297E8</v>
      </c>
      <c r="H256" s="278" t="s">
        <v>344</v>
      </c>
      <c r="I256" s="273">
        <v>26.455</v>
      </c>
      <c r="J256" s="273">
        <v>28.6</v>
      </c>
      <c r="K256" s="273">
        <v>26.377501</v>
      </c>
      <c r="L256" s="273">
        <v>28.33</v>
      </c>
      <c r="M256" s="273">
        <v>28.125137</v>
      </c>
      <c r="N256" s="273">
        <v>5.32656E7</v>
      </c>
      <c r="O256" s="273"/>
      <c r="P256" s="249">
        <f t="shared" si="21"/>
        <v>405965.0042</v>
      </c>
      <c r="Q256" s="249"/>
      <c r="R256" s="249"/>
      <c r="S256" s="249"/>
      <c r="T256" s="277"/>
      <c r="U256" s="253"/>
      <c r="V256" s="249"/>
      <c r="W256" s="249"/>
      <c r="X256" s="249">
        <f t="shared" si="16"/>
        <v>405965.0042</v>
      </c>
      <c r="Y256" s="253">
        <f t="shared" si="17"/>
        <v>0.4059650042</v>
      </c>
      <c r="Z256" s="323">
        <f t="shared" si="18"/>
        <v>405965.0042</v>
      </c>
      <c r="AA256" s="253">
        <f t="shared" si="19"/>
        <v>0.4059650042</v>
      </c>
      <c r="AB256" s="309"/>
      <c r="AC256" s="294"/>
      <c r="AD256" s="294"/>
      <c r="AE256" s="294"/>
      <c r="AF256" s="294"/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  <c r="AU256" s="294"/>
      <c r="AV256" s="294"/>
    </row>
    <row r="257" ht="19.5" customHeight="1">
      <c r="A257" s="271" t="s">
        <v>345</v>
      </c>
      <c r="B257" s="326">
        <v>205.110001</v>
      </c>
      <c r="C257" s="327">
        <v>214.559998</v>
      </c>
      <c r="D257" s="327">
        <v>199.229996</v>
      </c>
      <c r="E257" s="327">
        <v>212.610001</v>
      </c>
      <c r="F257" s="327">
        <v>206.971786</v>
      </c>
      <c r="G257" s="327">
        <v>4.299511E8</v>
      </c>
      <c r="H257" s="329" t="s">
        <v>345</v>
      </c>
      <c r="I257" s="327">
        <v>28.3375</v>
      </c>
      <c r="J257" s="327">
        <v>31.047501</v>
      </c>
      <c r="K257" s="327">
        <v>26.717501</v>
      </c>
      <c r="L257" s="327">
        <v>30.4725</v>
      </c>
      <c r="M257" s="327">
        <v>30.252146</v>
      </c>
      <c r="N257" s="327">
        <v>7.42756E7</v>
      </c>
      <c r="O257" s="327"/>
      <c r="P257" s="249">
        <f t="shared" si="21"/>
        <v>407584.986</v>
      </c>
      <c r="Q257" s="249"/>
      <c r="R257" s="249"/>
      <c r="S257" s="249"/>
      <c r="T257" s="328">
        <f>(P257-P245)/P245</f>
        <v>0.3161973639</v>
      </c>
      <c r="U257" s="253"/>
      <c r="V257" s="249"/>
      <c r="W257" s="249"/>
      <c r="X257" s="249">
        <f t="shared" si="16"/>
        <v>407584.986</v>
      </c>
      <c r="Y257" s="253">
        <f t="shared" si="17"/>
        <v>0.407584986</v>
      </c>
      <c r="Z257" s="323">
        <f t="shared" si="18"/>
        <v>407584.986</v>
      </c>
      <c r="AA257" s="253">
        <f t="shared" si="19"/>
        <v>0.407584986</v>
      </c>
      <c r="AB257" s="309"/>
      <c r="AC257" s="294"/>
      <c r="AD257" s="294"/>
      <c r="AE257" s="294"/>
      <c r="AF257" s="294"/>
      <c r="AG257" s="294"/>
      <c r="AH257" s="294"/>
      <c r="AI257" s="294"/>
      <c r="AJ257" s="294"/>
      <c r="AK257" s="294"/>
      <c r="AL257" s="294"/>
      <c r="AM257" s="294"/>
      <c r="AN257" s="294"/>
      <c r="AO257" s="294"/>
      <c r="AP257" s="294"/>
      <c r="AQ257" s="294"/>
      <c r="AR257" s="294"/>
      <c r="AS257" s="294"/>
      <c r="AT257" s="294"/>
      <c r="AU257" s="294"/>
      <c r="AV257" s="294"/>
    </row>
    <row r="258" ht="19.5" customHeight="1">
      <c r="A258" s="271" t="s">
        <v>346</v>
      </c>
      <c r="B258" s="272">
        <v>214.399994</v>
      </c>
      <c r="C258" s="273">
        <v>225.880005</v>
      </c>
      <c r="D258" s="273">
        <v>212.240005</v>
      </c>
      <c r="E258" s="273">
        <v>219.070007</v>
      </c>
      <c r="F258" s="273">
        <v>213.722824</v>
      </c>
      <c r="G258" s="273">
        <v>5.85493E8</v>
      </c>
      <c r="H258" s="278" t="s">
        <v>346</v>
      </c>
      <c r="I258" s="273">
        <v>30.977501</v>
      </c>
      <c r="J258" s="273">
        <v>34.299999</v>
      </c>
      <c r="K258" s="273">
        <v>30.3375</v>
      </c>
      <c r="L258" s="273">
        <v>32.185001</v>
      </c>
      <c r="M258" s="273">
        <v>31.965462</v>
      </c>
      <c r="N258" s="273">
        <v>8.53928E7</v>
      </c>
      <c r="O258" s="273"/>
      <c r="P258" s="249">
        <f t="shared" si="21"/>
        <v>432534.2128</v>
      </c>
      <c r="Q258" s="249"/>
      <c r="R258" s="249"/>
      <c r="S258" s="249"/>
      <c r="T258" s="277"/>
      <c r="U258" s="253"/>
      <c r="V258" s="249"/>
      <c r="W258" s="249"/>
      <c r="X258" s="249">
        <f t="shared" si="16"/>
        <v>432534.2128</v>
      </c>
      <c r="Y258" s="253">
        <f t="shared" si="17"/>
        <v>0.4325342128</v>
      </c>
      <c r="Z258" s="323">
        <f t="shared" si="18"/>
        <v>432534.2128</v>
      </c>
      <c r="AA258" s="253">
        <f t="shared" si="19"/>
        <v>0.4325342128</v>
      </c>
      <c r="AB258" s="309"/>
      <c r="AC258" s="294"/>
      <c r="AD258" s="294"/>
      <c r="AE258" s="294"/>
      <c r="AF258" s="294"/>
      <c r="AG258" s="294"/>
      <c r="AH258" s="294"/>
      <c r="AI258" s="294"/>
      <c r="AJ258" s="294"/>
      <c r="AK258" s="294"/>
      <c r="AL258" s="294"/>
      <c r="AM258" s="294"/>
      <c r="AN258" s="294"/>
      <c r="AO258" s="294"/>
      <c r="AP258" s="294"/>
      <c r="AQ258" s="294"/>
      <c r="AR258" s="294"/>
      <c r="AS258" s="294"/>
      <c r="AT258" s="294"/>
      <c r="AU258" s="294"/>
      <c r="AV258" s="294"/>
    </row>
    <row r="259" ht="19.5" customHeight="1">
      <c r="A259" s="271" t="s">
        <v>347</v>
      </c>
      <c r="B259" s="272">
        <v>220.139999</v>
      </c>
      <c r="C259" s="273">
        <v>237.470001</v>
      </c>
      <c r="D259" s="273">
        <v>198.169998</v>
      </c>
      <c r="E259" s="273">
        <v>205.800003</v>
      </c>
      <c r="F259" s="273">
        <v>200.776718</v>
      </c>
      <c r="G259" s="273">
        <v>9.523923E8</v>
      </c>
      <c r="H259" s="278" t="s">
        <v>347</v>
      </c>
      <c r="I259" s="273">
        <v>32.509998</v>
      </c>
      <c r="J259" s="273">
        <v>37.759998</v>
      </c>
      <c r="K259" s="273">
        <v>26.0875</v>
      </c>
      <c r="L259" s="273">
        <v>28.395</v>
      </c>
      <c r="M259" s="273">
        <v>28.201315</v>
      </c>
      <c r="N259" s="273">
        <v>1.529848E8</v>
      </c>
      <c r="O259" s="273"/>
      <c r="P259" s="249">
        <f t="shared" si="21"/>
        <v>402193.5956</v>
      </c>
      <c r="Q259" s="249"/>
      <c r="R259" s="249"/>
      <c r="S259" s="249"/>
      <c r="T259" s="277"/>
      <c r="U259" s="253"/>
      <c r="V259" s="249"/>
      <c r="W259" s="249"/>
      <c r="X259" s="249">
        <f t="shared" si="16"/>
        <v>402193.5956</v>
      </c>
      <c r="Y259" s="253">
        <f t="shared" si="17"/>
        <v>0.4021935956</v>
      </c>
      <c r="Z259" s="323">
        <f t="shared" si="18"/>
        <v>402193.5956</v>
      </c>
      <c r="AA259" s="253">
        <f t="shared" si="19"/>
        <v>0.4021935956</v>
      </c>
      <c r="AB259" s="309"/>
      <c r="AC259" s="294"/>
      <c r="AD259" s="294"/>
      <c r="AE259" s="294"/>
      <c r="AF259" s="294"/>
      <c r="AG259" s="294"/>
      <c r="AH259" s="294"/>
      <c r="AI259" s="294"/>
      <c r="AJ259" s="294"/>
      <c r="AK259" s="294"/>
      <c r="AL259" s="294"/>
      <c r="AM259" s="294"/>
      <c r="AN259" s="294"/>
      <c r="AO259" s="294"/>
      <c r="AP259" s="294"/>
      <c r="AQ259" s="294"/>
      <c r="AR259" s="294"/>
      <c r="AS259" s="294"/>
      <c r="AT259" s="294"/>
      <c r="AU259" s="294"/>
      <c r="AV259" s="294"/>
    </row>
    <row r="260" ht="19.5" customHeight="1">
      <c r="A260" s="271" t="s">
        <v>348</v>
      </c>
      <c r="B260" s="272">
        <v>208.880005</v>
      </c>
      <c r="C260" s="273">
        <v>219.610001</v>
      </c>
      <c r="D260" s="273">
        <v>164.929993</v>
      </c>
      <c r="E260" s="273">
        <v>190.399994</v>
      </c>
      <c r="F260" s="273">
        <v>185.752625</v>
      </c>
      <c r="G260" s="273">
        <v>2.1917757E9</v>
      </c>
      <c r="H260" s="278" t="s">
        <v>348</v>
      </c>
      <c r="I260" s="273">
        <v>28.9925</v>
      </c>
      <c r="J260" s="273">
        <v>31.9825</v>
      </c>
      <c r="K260" s="273">
        <v>17.0075</v>
      </c>
      <c r="L260" s="273">
        <v>22.395</v>
      </c>
      <c r="M260" s="273">
        <v>22.242237</v>
      </c>
      <c r="N260" s="273">
        <v>3.038252E8</v>
      </c>
      <c r="O260" s="273"/>
      <c r="P260" s="249">
        <f t="shared" si="21"/>
        <v>333065.0666</v>
      </c>
      <c r="Q260" s="249"/>
      <c r="R260" s="249"/>
      <c r="S260" s="249"/>
      <c r="T260" s="277"/>
      <c r="U260" s="253"/>
      <c r="V260" s="249"/>
      <c r="W260" s="249"/>
      <c r="X260" s="249">
        <f t="shared" si="16"/>
        <v>333065.0666</v>
      </c>
      <c r="Y260" s="253">
        <f t="shared" si="17"/>
        <v>0.3330650666</v>
      </c>
      <c r="Z260" s="323">
        <f t="shared" si="18"/>
        <v>333065.0666</v>
      </c>
      <c r="AA260" s="253">
        <f t="shared" si="19"/>
        <v>0.3330650666</v>
      </c>
      <c r="AB260" s="309"/>
      <c r="AC260" s="294"/>
      <c r="AD260" s="294"/>
      <c r="AE260" s="294"/>
      <c r="AF260" s="294"/>
      <c r="AG260" s="294"/>
      <c r="AH260" s="294"/>
      <c r="AI260" s="294"/>
      <c r="AJ260" s="294"/>
      <c r="AK260" s="294"/>
      <c r="AL260" s="294"/>
      <c r="AM260" s="294"/>
      <c r="AN260" s="294"/>
      <c r="AO260" s="294"/>
      <c r="AP260" s="294"/>
      <c r="AQ260" s="294"/>
      <c r="AR260" s="294"/>
      <c r="AS260" s="294"/>
      <c r="AT260" s="294"/>
      <c r="AU260" s="294"/>
      <c r="AV260" s="294"/>
    </row>
    <row r="261" ht="19.5" customHeight="1">
      <c r="A261" s="271" t="s">
        <v>349</v>
      </c>
      <c r="B261" s="272">
        <v>184.770004</v>
      </c>
      <c r="C261" s="273">
        <v>220.039993</v>
      </c>
      <c r="D261" s="273">
        <v>180.860001</v>
      </c>
      <c r="E261" s="273">
        <v>218.910004</v>
      </c>
      <c r="F261" s="273">
        <v>214.021866</v>
      </c>
      <c r="G261" s="273">
        <v>1.0920712E9</v>
      </c>
      <c r="H261" s="278" t="s">
        <v>349</v>
      </c>
      <c r="I261" s="273">
        <v>21.105</v>
      </c>
      <c r="J261" s="273">
        <v>29.4625</v>
      </c>
      <c r="K261" s="273">
        <v>20.1875</v>
      </c>
      <c r="L261" s="273">
        <v>29.245001</v>
      </c>
      <c r="M261" s="273">
        <v>29.048622</v>
      </c>
      <c r="N261" s="273">
        <v>1.815044E8</v>
      </c>
      <c r="O261" s="273"/>
      <c r="P261" s="249">
        <f t="shared" si="21"/>
        <v>363567.9834</v>
      </c>
      <c r="Q261" s="249"/>
      <c r="R261" s="249"/>
      <c r="S261" s="249"/>
      <c r="T261" s="277"/>
      <c r="U261" s="253"/>
      <c r="V261" s="249"/>
      <c r="W261" s="249"/>
      <c r="X261" s="249">
        <f t="shared" si="16"/>
        <v>363567.9834</v>
      </c>
      <c r="Y261" s="253">
        <f t="shared" si="17"/>
        <v>0.3635679834</v>
      </c>
      <c r="Z261" s="323">
        <f t="shared" si="18"/>
        <v>363567.9834</v>
      </c>
      <c r="AA261" s="253">
        <f t="shared" si="19"/>
        <v>0.3635679834</v>
      </c>
      <c r="AB261" s="309"/>
      <c r="AC261" s="294"/>
      <c r="AD261" s="294"/>
      <c r="AE261" s="294"/>
      <c r="AF261" s="294"/>
      <c r="AG261" s="294"/>
      <c r="AH261" s="294"/>
      <c r="AI261" s="294"/>
      <c r="AJ261" s="294"/>
      <c r="AK261" s="294"/>
      <c r="AL261" s="294"/>
      <c r="AM261" s="294"/>
      <c r="AN261" s="294"/>
      <c r="AO261" s="294"/>
      <c r="AP261" s="294"/>
      <c r="AQ261" s="294"/>
      <c r="AR261" s="294"/>
      <c r="AS261" s="294"/>
      <c r="AT261" s="294"/>
      <c r="AU261" s="294"/>
      <c r="AV261" s="294"/>
    </row>
    <row r="262" ht="19.5" customHeight="1">
      <c r="A262" s="271" t="s">
        <v>350</v>
      </c>
      <c r="B262" s="272">
        <v>214.5</v>
      </c>
      <c r="C262" s="273">
        <v>233.600006</v>
      </c>
      <c r="D262" s="273">
        <v>211.119995</v>
      </c>
      <c r="E262" s="273">
        <v>233.360001</v>
      </c>
      <c r="F262" s="273">
        <v>228.149216</v>
      </c>
      <c r="G262" s="273">
        <v>8.46592E8</v>
      </c>
      <c r="H262" s="278" t="s">
        <v>350</v>
      </c>
      <c r="I262" s="273">
        <v>27.985001</v>
      </c>
      <c r="J262" s="273">
        <v>33.047501</v>
      </c>
      <c r="K262" s="273">
        <v>27.09</v>
      </c>
      <c r="L262" s="273">
        <v>32.8675</v>
      </c>
      <c r="M262" s="273">
        <v>32.646797</v>
      </c>
      <c r="N262" s="273">
        <v>1.388456E8</v>
      </c>
      <c r="O262" s="273"/>
      <c r="P262" s="249">
        <f t="shared" si="21"/>
        <v>422730.4936</v>
      </c>
      <c r="Q262" s="249"/>
      <c r="R262" s="249"/>
      <c r="S262" s="249"/>
      <c r="T262" s="277"/>
      <c r="U262" s="253"/>
      <c r="V262" s="249"/>
      <c r="W262" s="249"/>
      <c r="X262" s="249">
        <f t="shared" si="16"/>
        <v>422730.4936</v>
      </c>
      <c r="Y262" s="253">
        <f t="shared" si="17"/>
        <v>0.4227304936</v>
      </c>
      <c r="Z262" s="323">
        <f t="shared" si="18"/>
        <v>422730.4936</v>
      </c>
      <c r="AA262" s="253">
        <f t="shared" si="19"/>
        <v>0.4227304936</v>
      </c>
      <c r="AB262" s="309"/>
      <c r="AC262" s="294"/>
      <c r="AD262" s="294"/>
      <c r="AE262" s="294"/>
      <c r="AF262" s="294"/>
      <c r="AG262" s="294"/>
      <c r="AH262" s="294"/>
      <c r="AI262" s="294"/>
      <c r="AJ262" s="294"/>
      <c r="AK262" s="294"/>
      <c r="AL262" s="294"/>
      <c r="AM262" s="294"/>
      <c r="AN262" s="294"/>
      <c r="AO262" s="294"/>
      <c r="AP262" s="294"/>
      <c r="AQ262" s="294"/>
      <c r="AR262" s="294"/>
      <c r="AS262" s="294"/>
      <c r="AT262" s="294"/>
      <c r="AU262" s="294"/>
      <c r="AV262" s="294"/>
    </row>
    <row r="263" ht="19.5" customHeight="1">
      <c r="A263" s="271" t="s">
        <v>351</v>
      </c>
      <c r="B263" s="272">
        <v>232.460007</v>
      </c>
      <c r="C263" s="273">
        <v>251.149994</v>
      </c>
      <c r="D263" s="273">
        <v>231.470001</v>
      </c>
      <c r="E263" s="273">
        <v>247.600006</v>
      </c>
      <c r="F263" s="273">
        <v>242.071228</v>
      </c>
      <c r="G263" s="273">
        <v>9.283604E8</v>
      </c>
      <c r="H263" s="278" t="s">
        <v>351</v>
      </c>
      <c r="I263" s="273">
        <v>32.709999</v>
      </c>
      <c r="J263" s="273">
        <v>38.130001</v>
      </c>
      <c r="K263" s="273">
        <v>32.307499</v>
      </c>
      <c r="L263" s="273">
        <v>36.922501</v>
      </c>
      <c r="M263" s="273">
        <v>36.674572</v>
      </c>
      <c r="N263" s="273">
        <v>1.447896E8</v>
      </c>
      <c r="O263" s="273"/>
      <c r="P263" s="249">
        <f t="shared" si="21"/>
        <v>461811.1189</v>
      </c>
      <c r="Q263" s="249"/>
      <c r="R263" s="249"/>
      <c r="S263" s="249"/>
      <c r="T263" s="277"/>
      <c r="U263" s="253"/>
      <c r="V263" s="249"/>
      <c r="W263" s="249"/>
      <c r="X263" s="249">
        <f t="shared" si="16"/>
        <v>461811.1189</v>
      </c>
      <c r="Y263" s="253">
        <f t="shared" si="17"/>
        <v>0.4618111189</v>
      </c>
      <c r="Z263" s="323">
        <f t="shared" si="18"/>
        <v>461811.1189</v>
      </c>
      <c r="AA263" s="253">
        <f t="shared" si="19"/>
        <v>0.4618111189</v>
      </c>
      <c r="AB263" s="309"/>
      <c r="AC263" s="294"/>
      <c r="AD263" s="294"/>
      <c r="AE263" s="294"/>
      <c r="AF263" s="294"/>
      <c r="AG263" s="294"/>
      <c r="AH263" s="294"/>
      <c r="AI263" s="294"/>
      <c r="AJ263" s="294"/>
      <c r="AK263" s="294"/>
      <c r="AL263" s="294"/>
      <c r="AM263" s="294"/>
      <c r="AN263" s="294"/>
      <c r="AO263" s="294"/>
      <c r="AP263" s="294"/>
      <c r="AQ263" s="294"/>
      <c r="AR263" s="294"/>
      <c r="AS263" s="294"/>
      <c r="AT263" s="294"/>
      <c r="AU263" s="294"/>
      <c r="AV263" s="294"/>
    </row>
    <row r="264" ht="19.5" customHeight="1">
      <c r="A264" s="271" t="s">
        <v>352</v>
      </c>
      <c r="B264" s="272">
        <v>247.639999</v>
      </c>
      <c r="C264" s="273">
        <v>269.790009</v>
      </c>
      <c r="D264" s="273">
        <v>247.080002</v>
      </c>
      <c r="E264" s="273">
        <v>265.790009</v>
      </c>
      <c r="F264" s="273">
        <v>260.306946</v>
      </c>
      <c r="G264" s="273">
        <v>9.249351E8</v>
      </c>
      <c r="H264" s="278" t="s">
        <v>352</v>
      </c>
      <c r="I264" s="273">
        <v>37.009998</v>
      </c>
      <c r="J264" s="273">
        <v>43.845001</v>
      </c>
      <c r="K264" s="273">
        <v>36.849998</v>
      </c>
      <c r="L264" s="273">
        <v>42.419998</v>
      </c>
      <c r="M264" s="273">
        <v>42.135147</v>
      </c>
      <c r="N264" s="273">
        <v>1.221412E8</v>
      </c>
      <c r="O264" s="273"/>
      <c r="P264" s="249">
        <f t="shared" si="21"/>
        <v>491288.324</v>
      </c>
      <c r="Q264" s="249"/>
      <c r="R264" s="249"/>
      <c r="S264" s="249"/>
      <c r="T264" s="277"/>
      <c r="U264" s="253"/>
      <c r="V264" s="249"/>
      <c r="W264" s="249"/>
      <c r="X264" s="249">
        <f t="shared" si="16"/>
        <v>491288.324</v>
      </c>
      <c r="Y264" s="253">
        <f t="shared" si="17"/>
        <v>0.491288324</v>
      </c>
      <c r="Z264" s="323">
        <f t="shared" si="18"/>
        <v>491288.324</v>
      </c>
      <c r="AA264" s="253">
        <f t="shared" si="19"/>
        <v>0.491288324</v>
      </c>
      <c r="AB264" s="309"/>
      <c r="AC264" s="294"/>
      <c r="AD264" s="294"/>
      <c r="AE264" s="294"/>
      <c r="AF264" s="294"/>
      <c r="AG264" s="294"/>
      <c r="AH264" s="294"/>
      <c r="AI264" s="294"/>
      <c r="AJ264" s="294"/>
      <c r="AK264" s="294"/>
      <c r="AL264" s="294"/>
      <c r="AM264" s="294"/>
      <c r="AN264" s="294"/>
      <c r="AO264" s="294"/>
      <c r="AP264" s="294"/>
      <c r="AQ264" s="294"/>
      <c r="AR264" s="294"/>
      <c r="AS264" s="294"/>
      <c r="AT264" s="294"/>
      <c r="AU264" s="294"/>
      <c r="AV264" s="294"/>
    </row>
    <row r="265" ht="19.5" customHeight="1">
      <c r="A265" s="271" t="s">
        <v>353</v>
      </c>
      <c r="B265" s="272">
        <v>268.0</v>
      </c>
      <c r="C265" s="273">
        <v>296.75</v>
      </c>
      <c r="D265" s="273">
        <v>264.630005</v>
      </c>
      <c r="E265" s="273">
        <v>294.880005</v>
      </c>
      <c r="F265" s="273">
        <v>288.796844</v>
      </c>
      <c r="G265" s="273">
        <v>7.014146E8</v>
      </c>
      <c r="H265" s="278" t="s">
        <v>353</v>
      </c>
      <c r="I265" s="273">
        <v>43.137501</v>
      </c>
      <c r="J265" s="273">
        <v>52.674999</v>
      </c>
      <c r="K265" s="273">
        <v>41.987499</v>
      </c>
      <c r="L265" s="273">
        <v>52.080002</v>
      </c>
      <c r="M265" s="273">
        <v>51.730289</v>
      </c>
      <c r="N265" s="273">
        <v>7.4779E7</v>
      </c>
      <c r="O265" s="273"/>
      <c r="P265" s="249">
        <f t="shared" si="21"/>
        <v>524517.689</v>
      </c>
      <c r="Q265" s="249"/>
      <c r="R265" s="249"/>
      <c r="S265" s="249"/>
      <c r="T265" s="277"/>
      <c r="U265" s="253"/>
      <c r="V265" s="249"/>
      <c r="W265" s="249"/>
      <c r="X265" s="249">
        <f t="shared" si="16"/>
        <v>524517.689</v>
      </c>
      <c r="Y265" s="253">
        <f t="shared" si="17"/>
        <v>0.524517689</v>
      </c>
      <c r="Z265" s="323">
        <f t="shared" si="18"/>
        <v>524517.689</v>
      </c>
      <c r="AA265" s="253">
        <f t="shared" si="19"/>
        <v>0.524517689</v>
      </c>
      <c r="AB265" s="309"/>
      <c r="AC265" s="294"/>
      <c r="AD265" s="294"/>
      <c r="AE265" s="294"/>
      <c r="AF265" s="294"/>
      <c r="AG265" s="294"/>
      <c r="AH265" s="294"/>
      <c r="AI265" s="294"/>
      <c r="AJ265" s="294"/>
      <c r="AK265" s="294"/>
      <c r="AL265" s="294"/>
      <c r="AM265" s="294"/>
      <c r="AN265" s="294"/>
      <c r="AO265" s="294"/>
      <c r="AP265" s="294"/>
      <c r="AQ265" s="294"/>
      <c r="AR265" s="294"/>
      <c r="AS265" s="294"/>
      <c r="AT265" s="294"/>
      <c r="AU265" s="294"/>
      <c r="AV265" s="294"/>
    </row>
    <row r="266" ht="19.5" customHeight="1">
      <c r="A266" s="271" t="s">
        <v>354</v>
      </c>
      <c r="B266" s="272">
        <v>297.619995</v>
      </c>
      <c r="C266" s="273">
        <v>303.5</v>
      </c>
      <c r="D266" s="273">
        <v>260.109985</v>
      </c>
      <c r="E266" s="273">
        <v>277.839996</v>
      </c>
      <c r="F266" s="273">
        <v>272.108307</v>
      </c>
      <c r="G266" s="273">
        <v>1.3253743E9</v>
      </c>
      <c r="H266" s="278" t="s">
        <v>354</v>
      </c>
      <c r="I266" s="273">
        <v>52.994999</v>
      </c>
      <c r="J266" s="273">
        <v>55.014999</v>
      </c>
      <c r="K266" s="273">
        <v>40.189999</v>
      </c>
      <c r="L266" s="273">
        <v>45.825001</v>
      </c>
      <c r="M266" s="273">
        <v>45.517292</v>
      </c>
      <c r="N266" s="273">
        <v>1.356276E8</v>
      </c>
      <c r="O266" s="273"/>
      <c r="P266" s="249">
        <f t="shared" si="21"/>
        <v>513891.9836</v>
      </c>
      <c r="Q266" s="249"/>
      <c r="R266" s="249"/>
      <c r="S266" s="249"/>
      <c r="T266" s="277"/>
      <c r="U266" s="253"/>
      <c r="V266" s="249"/>
      <c r="W266" s="249"/>
      <c r="X266" s="249">
        <f t="shared" si="16"/>
        <v>513891.9836</v>
      </c>
      <c r="Y266" s="253">
        <f t="shared" si="17"/>
        <v>0.5138919836</v>
      </c>
      <c r="Z266" s="323">
        <f t="shared" si="18"/>
        <v>513891.9836</v>
      </c>
      <c r="AA266" s="253">
        <f t="shared" si="19"/>
        <v>0.5138919836</v>
      </c>
      <c r="AB266" s="309"/>
      <c r="AC266" s="294"/>
      <c r="AD266" s="294"/>
      <c r="AE266" s="294"/>
      <c r="AF266" s="294"/>
      <c r="AG266" s="294"/>
      <c r="AH266" s="294"/>
      <c r="AI266" s="294"/>
      <c r="AJ266" s="294"/>
      <c r="AK266" s="294"/>
      <c r="AL266" s="294"/>
      <c r="AM266" s="294"/>
      <c r="AN266" s="294"/>
      <c r="AO266" s="294"/>
      <c r="AP266" s="294"/>
      <c r="AQ266" s="294"/>
      <c r="AR266" s="294"/>
      <c r="AS266" s="294"/>
      <c r="AT266" s="294"/>
      <c r="AU266" s="294"/>
      <c r="AV266" s="294"/>
    </row>
    <row r="267" ht="19.5" customHeight="1">
      <c r="A267" s="271" t="s">
        <v>355</v>
      </c>
      <c r="B267" s="272">
        <v>281.790009</v>
      </c>
      <c r="C267" s="273">
        <v>297.459991</v>
      </c>
      <c r="D267" s="273">
        <v>267.070007</v>
      </c>
      <c r="E267" s="273">
        <v>269.380005</v>
      </c>
      <c r="F267" s="273">
        <v>263.822876</v>
      </c>
      <c r="G267" s="273">
        <v>9.368265E8</v>
      </c>
      <c r="H267" s="278" t="s">
        <v>355</v>
      </c>
      <c r="I267" s="273">
        <v>47.055</v>
      </c>
      <c r="J267" s="273">
        <v>52.200001</v>
      </c>
      <c r="K267" s="273">
        <v>41.904999</v>
      </c>
      <c r="L267" s="273">
        <v>42.75</v>
      </c>
      <c r="M267" s="273">
        <v>42.462936</v>
      </c>
      <c r="N267" s="273">
        <v>1.13851E8</v>
      </c>
      <c r="O267" s="273"/>
      <c r="P267" s="249">
        <f t="shared" si="21"/>
        <v>525976.0367</v>
      </c>
      <c r="Q267" s="249"/>
      <c r="R267" s="249"/>
      <c r="S267" s="249"/>
      <c r="T267" s="277"/>
      <c r="U267" s="253"/>
      <c r="V267" s="249"/>
      <c r="W267" s="249"/>
      <c r="X267" s="249">
        <f t="shared" si="16"/>
        <v>525976.0367</v>
      </c>
      <c r="Y267" s="253">
        <f t="shared" si="17"/>
        <v>0.5259760367</v>
      </c>
      <c r="Z267" s="323">
        <f t="shared" si="18"/>
        <v>525976.0367</v>
      </c>
      <c r="AA267" s="253">
        <f t="shared" si="19"/>
        <v>0.5259760367</v>
      </c>
      <c r="AB267" s="309"/>
      <c r="AC267" s="294"/>
      <c r="AD267" s="294"/>
      <c r="AE267" s="294"/>
      <c r="AF267" s="294"/>
      <c r="AG267" s="294"/>
      <c r="AH267" s="294"/>
      <c r="AI267" s="294"/>
      <c r="AJ267" s="294"/>
      <c r="AK267" s="294"/>
      <c r="AL267" s="294"/>
      <c r="AM267" s="294"/>
      <c r="AN267" s="294"/>
      <c r="AO267" s="294"/>
      <c r="AP267" s="294"/>
      <c r="AQ267" s="294"/>
      <c r="AR267" s="294"/>
      <c r="AS267" s="294"/>
      <c r="AT267" s="294"/>
      <c r="AU267" s="294"/>
      <c r="AV267" s="294"/>
    </row>
    <row r="268" ht="19.5" customHeight="1">
      <c r="A268" s="271" t="s">
        <v>356</v>
      </c>
      <c r="B268" s="272">
        <v>271.850006</v>
      </c>
      <c r="C268" s="273">
        <v>300.170013</v>
      </c>
      <c r="D268" s="273">
        <v>266.970001</v>
      </c>
      <c r="E268" s="273">
        <v>299.619995</v>
      </c>
      <c r="F268" s="273">
        <v>293.438995</v>
      </c>
      <c r="G268" s="273">
        <v>7.516458E8</v>
      </c>
      <c r="H268" s="278" t="s">
        <v>356</v>
      </c>
      <c r="I268" s="273">
        <v>43.400002</v>
      </c>
      <c r="J268" s="273">
        <v>52.66</v>
      </c>
      <c r="K268" s="273">
        <v>41.900002</v>
      </c>
      <c r="L268" s="273">
        <v>52.404999</v>
      </c>
      <c r="M268" s="273">
        <v>52.053104</v>
      </c>
      <c r="N268" s="273">
        <v>7.03196E7</v>
      </c>
      <c r="O268" s="273"/>
      <c r="P268" s="249">
        <f t="shared" si="21"/>
        <v>524112.4151</v>
      </c>
      <c r="Q268" s="249"/>
      <c r="R268" s="249"/>
      <c r="S268" s="249"/>
      <c r="T268" s="277"/>
      <c r="U268" s="253"/>
      <c r="V268" s="249"/>
      <c r="W268" s="249"/>
      <c r="X268" s="249">
        <f t="shared" si="16"/>
        <v>524112.4151</v>
      </c>
      <c r="Y268" s="253">
        <f t="shared" si="17"/>
        <v>0.5241124151</v>
      </c>
      <c r="Z268" s="323">
        <f t="shared" si="18"/>
        <v>524112.4151</v>
      </c>
      <c r="AA268" s="253">
        <f t="shared" si="19"/>
        <v>0.5241124151</v>
      </c>
      <c r="AB268" s="309"/>
      <c r="AC268" s="294"/>
      <c r="AD268" s="294"/>
      <c r="AE268" s="294"/>
      <c r="AF268" s="294"/>
      <c r="AG268" s="294"/>
      <c r="AH268" s="294"/>
      <c r="AI268" s="294"/>
      <c r="AJ268" s="294"/>
      <c r="AK268" s="294"/>
      <c r="AL268" s="294"/>
      <c r="AM268" s="294"/>
      <c r="AN268" s="294"/>
      <c r="AO268" s="294"/>
      <c r="AP268" s="294"/>
      <c r="AQ268" s="294"/>
      <c r="AR268" s="294"/>
      <c r="AS268" s="294"/>
      <c r="AT268" s="294"/>
      <c r="AU268" s="294"/>
      <c r="AV268" s="294"/>
    </row>
    <row r="269" ht="19.5" customHeight="1">
      <c r="A269" s="271" t="s">
        <v>357</v>
      </c>
      <c r="B269" s="326">
        <v>301.970001</v>
      </c>
      <c r="C269" s="327">
        <v>314.690002</v>
      </c>
      <c r="D269" s="327">
        <v>298.089996</v>
      </c>
      <c r="E269" s="327">
        <v>313.73999</v>
      </c>
      <c r="F269" s="327">
        <v>307.267731</v>
      </c>
      <c r="G269" s="327">
        <v>5.698706E8</v>
      </c>
      <c r="H269" s="329" t="s">
        <v>357</v>
      </c>
      <c r="I269" s="327">
        <v>53.255001</v>
      </c>
      <c r="J269" s="327">
        <v>57.959999</v>
      </c>
      <c r="K269" s="327">
        <v>51.880001</v>
      </c>
      <c r="L269" s="327">
        <v>57.555</v>
      </c>
      <c r="M269" s="327">
        <v>57.168526</v>
      </c>
      <c r="N269" s="327">
        <v>5.61828E7</v>
      </c>
      <c r="O269" s="327"/>
      <c r="P269" s="249">
        <f t="shared" si="21"/>
        <v>583540.1624</v>
      </c>
      <c r="Q269" s="249"/>
      <c r="R269" s="249"/>
      <c r="S269" s="249"/>
      <c r="T269" s="328">
        <f>(P269-P257)/P257</f>
        <v>0.4317018103</v>
      </c>
      <c r="U269" s="253"/>
      <c r="V269" s="249"/>
      <c r="W269" s="249"/>
      <c r="X269" s="249">
        <f t="shared" si="16"/>
        <v>583540.1624</v>
      </c>
      <c r="Y269" s="253">
        <f t="shared" si="17"/>
        <v>0.5835401624</v>
      </c>
      <c r="Z269" s="323">
        <f t="shared" si="18"/>
        <v>583540.1624</v>
      </c>
      <c r="AA269" s="253">
        <f t="shared" si="19"/>
        <v>0.5835401624</v>
      </c>
      <c r="AB269" s="309"/>
      <c r="AC269" s="294"/>
      <c r="AD269" s="294"/>
      <c r="AE269" s="294"/>
      <c r="AF269" s="294"/>
      <c r="AG269" s="294"/>
      <c r="AH269" s="294"/>
      <c r="AI269" s="294"/>
      <c r="AJ269" s="294"/>
      <c r="AK269" s="294"/>
      <c r="AL269" s="294"/>
      <c r="AM269" s="294"/>
      <c r="AN269" s="294"/>
      <c r="AO269" s="294"/>
      <c r="AP269" s="294"/>
      <c r="AQ269" s="294"/>
      <c r="AR269" s="294"/>
      <c r="AS269" s="294"/>
      <c r="AT269" s="294"/>
      <c r="AU269" s="294"/>
      <c r="AV269" s="294"/>
    </row>
    <row r="270" ht="19.5" customHeight="1">
      <c r="A270" s="271" t="s">
        <v>358</v>
      </c>
      <c r="B270" s="272">
        <v>315.109985</v>
      </c>
      <c r="C270" s="273">
        <v>330.320007</v>
      </c>
      <c r="D270" s="273">
        <v>305.179993</v>
      </c>
      <c r="E270" s="273">
        <v>314.559998</v>
      </c>
      <c r="F270" s="273">
        <v>308.629242</v>
      </c>
      <c r="G270" s="273">
        <v>6.55263E8</v>
      </c>
      <c r="H270" s="278" t="s">
        <v>358</v>
      </c>
      <c r="I270" s="273">
        <v>58.110001</v>
      </c>
      <c r="J270" s="273">
        <v>63.605</v>
      </c>
      <c r="K270" s="273">
        <v>54.48</v>
      </c>
      <c r="L270" s="273">
        <v>57.685001</v>
      </c>
      <c r="M270" s="273">
        <v>57.297649</v>
      </c>
      <c r="N270" s="273">
        <v>7.81004E7</v>
      </c>
      <c r="O270" s="273"/>
      <c r="P270" s="249">
        <f t="shared" si="21"/>
        <v>595752.8545</v>
      </c>
      <c r="Q270" s="249"/>
      <c r="R270" s="249"/>
      <c r="S270" s="249"/>
      <c r="T270" s="277"/>
      <c r="U270" s="253"/>
      <c r="V270" s="249"/>
      <c r="W270" s="249"/>
      <c r="X270" s="249">
        <f t="shared" si="16"/>
        <v>595752.8545</v>
      </c>
      <c r="Y270" s="253">
        <f t="shared" si="17"/>
        <v>0.5957528545</v>
      </c>
      <c r="Z270" s="323">
        <f t="shared" si="18"/>
        <v>595752.8545</v>
      </c>
      <c r="AA270" s="253">
        <f t="shared" si="19"/>
        <v>0.5957528545</v>
      </c>
      <c r="AB270" s="309"/>
      <c r="AC270" s="294"/>
      <c r="AD270" s="294"/>
      <c r="AE270" s="294"/>
      <c r="AF270" s="294"/>
      <c r="AG270" s="294"/>
      <c r="AH270" s="294"/>
      <c r="AI270" s="294"/>
      <c r="AJ270" s="294"/>
      <c r="AK270" s="294"/>
      <c r="AL270" s="294"/>
      <c r="AM270" s="294"/>
      <c r="AN270" s="294"/>
      <c r="AO270" s="294"/>
      <c r="AP270" s="294"/>
      <c r="AQ270" s="294"/>
      <c r="AR270" s="294"/>
      <c r="AS270" s="294"/>
      <c r="AT270" s="294"/>
      <c r="AU270" s="294"/>
      <c r="AV270" s="294"/>
    </row>
    <row r="271" ht="19.5" customHeight="1">
      <c r="A271" s="271" t="s">
        <v>359</v>
      </c>
      <c r="B271" s="272">
        <v>318.109985</v>
      </c>
      <c r="C271" s="273">
        <v>338.190002</v>
      </c>
      <c r="D271" s="273">
        <v>310.880005</v>
      </c>
      <c r="E271" s="273">
        <v>314.140015</v>
      </c>
      <c r="F271" s="273">
        <v>308.217194</v>
      </c>
      <c r="G271" s="273">
        <v>7.954686E8</v>
      </c>
      <c r="H271" s="278" t="s">
        <v>359</v>
      </c>
      <c r="I271" s="273">
        <v>58.939999</v>
      </c>
      <c r="J271" s="273">
        <v>66.480003</v>
      </c>
      <c r="K271" s="273">
        <v>56.044998</v>
      </c>
      <c r="L271" s="273">
        <v>57.27</v>
      </c>
      <c r="M271" s="273">
        <v>56.885437</v>
      </c>
      <c r="N271" s="273">
        <v>7.47164E7</v>
      </c>
      <c r="O271" s="273"/>
      <c r="P271" s="249">
        <f t="shared" si="21"/>
        <v>605213.3865</v>
      </c>
      <c r="Q271" s="249"/>
      <c r="R271" s="249"/>
      <c r="S271" s="249"/>
      <c r="T271" s="277"/>
      <c r="U271" s="253"/>
      <c r="V271" s="249"/>
      <c r="W271" s="249"/>
      <c r="X271" s="249">
        <f t="shared" si="16"/>
        <v>605213.3865</v>
      </c>
      <c r="Y271" s="253">
        <f t="shared" si="17"/>
        <v>0.6052133865</v>
      </c>
      <c r="Z271" s="323">
        <f t="shared" si="18"/>
        <v>605213.3865</v>
      </c>
      <c r="AA271" s="253">
        <f t="shared" si="19"/>
        <v>0.6052133865</v>
      </c>
      <c r="AB271" s="309"/>
      <c r="AC271" s="294"/>
      <c r="AD271" s="294"/>
      <c r="AE271" s="294"/>
      <c r="AF271" s="294"/>
      <c r="AG271" s="294"/>
      <c r="AH271" s="294"/>
      <c r="AI271" s="294"/>
      <c r="AJ271" s="294"/>
      <c r="AK271" s="294"/>
      <c r="AL271" s="294"/>
      <c r="AM271" s="294"/>
      <c r="AN271" s="294"/>
      <c r="AO271" s="294"/>
      <c r="AP271" s="294"/>
      <c r="AQ271" s="294"/>
      <c r="AR271" s="294"/>
      <c r="AS271" s="294"/>
      <c r="AT271" s="294"/>
      <c r="AU271" s="294"/>
      <c r="AV271" s="294"/>
    </row>
    <row r="272" ht="19.5" customHeight="1">
      <c r="A272" s="271" t="s">
        <v>360</v>
      </c>
      <c r="B272" s="272">
        <v>319.269989</v>
      </c>
      <c r="C272" s="273">
        <v>324.329987</v>
      </c>
      <c r="D272" s="273">
        <v>297.450012</v>
      </c>
      <c r="E272" s="273">
        <v>319.130005</v>
      </c>
      <c r="F272" s="273">
        <v>313.113098</v>
      </c>
      <c r="G272" s="273">
        <v>1.6211736E9</v>
      </c>
      <c r="H272" s="278" t="s">
        <v>360</v>
      </c>
      <c r="I272" s="273">
        <v>59.115002</v>
      </c>
      <c r="J272" s="273">
        <v>60.919998</v>
      </c>
      <c r="K272" s="273">
        <v>51.200001</v>
      </c>
      <c r="L272" s="273">
        <v>58.595001</v>
      </c>
      <c r="M272" s="273">
        <v>58.201542</v>
      </c>
      <c r="N272" s="273">
        <v>1.168626E8</v>
      </c>
      <c r="O272" s="273"/>
      <c r="P272" s="249">
        <f t="shared" si="21"/>
        <v>577401.5467</v>
      </c>
      <c r="Q272" s="249"/>
      <c r="R272" s="249"/>
      <c r="S272" s="249"/>
      <c r="T272" s="277"/>
      <c r="U272" s="253"/>
      <c r="V272" s="249"/>
      <c r="W272" s="249"/>
      <c r="X272" s="249">
        <f t="shared" si="16"/>
        <v>577401.5467</v>
      </c>
      <c r="Y272" s="253">
        <f t="shared" si="17"/>
        <v>0.5774015467</v>
      </c>
      <c r="Z272" s="323">
        <f t="shared" si="18"/>
        <v>577401.5467</v>
      </c>
      <c r="AA272" s="253">
        <f t="shared" si="19"/>
        <v>0.5774015467</v>
      </c>
      <c r="AB272" s="309"/>
      <c r="AC272" s="294"/>
      <c r="AD272" s="294"/>
      <c r="AE272" s="294"/>
      <c r="AF272" s="294"/>
      <c r="AG272" s="294"/>
      <c r="AH272" s="294"/>
      <c r="AI272" s="294"/>
      <c r="AJ272" s="294"/>
      <c r="AK272" s="294"/>
      <c r="AL272" s="294"/>
      <c r="AM272" s="294"/>
      <c r="AN272" s="294"/>
      <c r="AO272" s="294"/>
      <c r="AP272" s="294"/>
      <c r="AQ272" s="294"/>
      <c r="AR272" s="294"/>
      <c r="AS272" s="294"/>
      <c r="AT272" s="294"/>
      <c r="AU272" s="294"/>
      <c r="AV272" s="294"/>
    </row>
    <row r="273" ht="19.5" customHeight="1">
      <c r="A273" s="271" t="s">
        <v>361</v>
      </c>
      <c r="B273" s="272">
        <v>323.070007</v>
      </c>
      <c r="C273" s="273">
        <v>342.799988</v>
      </c>
      <c r="D273" s="273">
        <v>322.809998</v>
      </c>
      <c r="E273" s="273">
        <v>337.98999</v>
      </c>
      <c r="F273" s="273">
        <v>332.036346</v>
      </c>
      <c r="G273" s="273">
        <v>7.711398E8</v>
      </c>
      <c r="H273" s="278" t="s">
        <v>361</v>
      </c>
      <c r="I273" s="273">
        <v>60.115002</v>
      </c>
      <c r="J273" s="273">
        <v>67.449997</v>
      </c>
      <c r="K273" s="273">
        <v>60.009998</v>
      </c>
      <c r="L273" s="273">
        <v>65.535004</v>
      </c>
      <c r="M273" s="273">
        <v>65.09494</v>
      </c>
      <c r="N273" s="273">
        <v>5.64114E7</v>
      </c>
      <c r="O273" s="273"/>
      <c r="P273" s="249">
        <f t="shared" si="21"/>
        <v>624962.9673</v>
      </c>
      <c r="Q273" s="249"/>
      <c r="R273" s="249"/>
      <c r="S273" s="249"/>
      <c r="T273" s="277"/>
      <c r="U273" s="253"/>
      <c r="V273" s="249"/>
      <c r="W273" s="249"/>
      <c r="X273" s="249">
        <f t="shared" si="16"/>
        <v>624962.9673</v>
      </c>
      <c r="Y273" s="253">
        <f t="shared" si="17"/>
        <v>0.6249629673</v>
      </c>
      <c r="Z273" s="323">
        <f t="shared" si="18"/>
        <v>624962.9673</v>
      </c>
      <c r="AA273" s="253">
        <f t="shared" si="19"/>
        <v>0.6249629673</v>
      </c>
      <c r="AB273" s="309"/>
      <c r="AC273" s="294"/>
      <c r="AD273" s="294"/>
      <c r="AE273" s="294"/>
      <c r="AF273" s="294"/>
      <c r="AG273" s="294"/>
      <c r="AH273" s="294"/>
      <c r="AI273" s="294"/>
      <c r="AJ273" s="294"/>
      <c r="AK273" s="294"/>
      <c r="AL273" s="294"/>
      <c r="AM273" s="294"/>
      <c r="AN273" s="294"/>
      <c r="AO273" s="294"/>
      <c r="AP273" s="294"/>
      <c r="AQ273" s="294"/>
      <c r="AR273" s="294"/>
      <c r="AS273" s="294"/>
      <c r="AT273" s="294"/>
      <c r="AU273" s="294"/>
      <c r="AV273" s="294"/>
    </row>
    <row r="274" ht="19.5" customHeight="1">
      <c r="A274" s="271" t="s">
        <v>362</v>
      </c>
      <c r="B274" s="272">
        <v>339.230011</v>
      </c>
      <c r="C274" s="273">
        <v>340.0</v>
      </c>
      <c r="D274" s="273">
        <v>316.0</v>
      </c>
      <c r="E274" s="273">
        <v>333.929993</v>
      </c>
      <c r="F274" s="273">
        <v>328.047821</v>
      </c>
      <c r="G274" s="273">
        <v>9.654108E8</v>
      </c>
      <c r="H274" s="278" t="s">
        <v>362</v>
      </c>
      <c r="I274" s="273">
        <v>66.040001</v>
      </c>
      <c r="J274" s="273">
        <v>66.334999</v>
      </c>
      <c r="K274" s="273">
        <v>57.189999</v>
      </c>
      <c r="L274" s="273">
        <v>63.689999</v>
      </c>
      <c r="M274" s="273">
        <v>63.262321</v>
      </c>
      <c r="N274" s="273">
        <v>7.58614E7</v>
      </c>
      <c r="O274" s="273"/>
      <c r="P274" s="249">
        <f t="shared" si="21"/>
        <v>610112.0852</v>
      </c>
      <c r="Q274" s="249"/>
      <c r="R274" s="249"/>
      <c r="S274" s="249"/>
      <c r="T274" s="277"/>
      <c r="U274" s="253"/>
      <c r="V274" s="249"/>
      <c r="W274" s="249"/>
      <c r="X274" s="249">
        <f t="shared" si="16"/>
        <v>610112.0852</v>
      </c>
      <c r="Y274" s="253">
        <f t="shared" si="17"/>
        <v>0.6101120852</v>
      </c>
      <c r="Z274" s="323">
        <f t="shared" si="18"/>
        <v>610112.0852</v>
      </c>
      <c r="AA274" s="253">
        <f t="shared" si="19"/>
        <v>0.6101120852</v>
      </c>
      <c r="AB274" s="309"/>
      <c r="AC274" s="294"/>
      <c r="AD274" s="294"/>
      <c r="AE274" s="294"/>
      <c r="AF274" s="294"/>
      <c r="AG274" s="294"/>
      <c r="AH274" s="294"/>
      <c r="AI274" s="294"/>
      <c r="AJ274" s="294"/>
      <c r="AK274" s="294"/>
      <c r="AL274" s="294"/>
      <c r="AM274" s="294"/>
      <c r="AN274" s="294"/>
      <c r="AO274" s="294"/>
      <c r="AP274" s="294"/>
      <c r="AQ274" s="294"/>
      <c r="AR274" s="294"/>
      <c r="AS274" s="294"/>
      <c r="AT274" s="294"/>
      <c r="AU274" s="294"/>
      <c r="AV274" s="294"/>
    </row>
    <row r="275" ht="19.5" customHeight="1">
      <c r="A275" s="271" t="s">
        <v>363</v>
      </c>
      <c r="B275" s="272">
        <v>335.299988</v>
      </c>
      <c r="C275" s="273">
        <v>355.230011</v>
      </c>
      <c r="D275" s="273">
        <v>328.279999</v>
      </c>
      <c r="E275" s="273">
        <v>354.429993</v>
      </c>
      <c r="F275" s="273">
        <v>348.186798</v>
      </c>
      <c r="G275" s="273">
        <v>7.512885E8</v>
      </c>
      <c r="H275" s="278" t="s">
        <v>363</v>
      </c>
      <c r="I275" s="273">
        <v>64.260002</v>
      </c>
      <c r="J275" s="273">
        <v>72.120003</v>
      </c>
      <c r="K275" s="273">
        <v>61.57</v>
      </c>
      <c r="L275" s="273">
        <v>71.809998</v>
      </c>
      <c r="M275" s="273">
        <v>71.327797</v>
      </c>
      <c r="N275" s="273">
        <v>4.58176E7</v>
      </c>
      <c r="O275" s="273"/>
      <c r="P275" s="249">
        <f t="shared" si="21"/>
        <v>632154.8356</v>
      </c>
      <c r="Q275" s="249"/>
      <c r="R275" s="249"/>
      <c r="S275" s="249"/>
      <c r="T275" s="277"/>
      <c r="U275" s="253"/>
      <c r="V275" s="249"/>
      <c r="W275" s="249"/>
      <c r="X275" s="249">
        <f t="shared" si="16"/>
        <v>632154.8356</v>
      </c>
      <c r="Y275" s="253">
        <f t="shared" si="17"/>
        <v>0.6321548356</v>
      </c>
      <c r="Z275" s="323">
        <f t="shared" si="18"/>
        <v>632154.8356</v>
      </c>
      <c r="AA275" s="253">
        <f t="shared" si="19"/>
        <v>0.6321548356</v>
      </c>
      <c r="AB275" s="309"/>
      <c r="AC275" s="294"/>
      <c r="AD275" s="294"/>
      <c r="AE275" s="294"/>
      <c r="AF275" s="294"/>
      <c r="AG275" s="294"/>
      <c r="AH275" s="294"/>
      <c r="AI275" s="294"/>
      <c r="AJ275" s="294"/>
      <c r="AK275" s="294"/>
      <c r="AL275" s="294"/>
      <c r="AM275" s="294"/>
      <c r="AN275" s="294"/>
      <c r="AO275" s="294"/>
      <c r="AP275" s="294"/>
      <c r="AQ275" s="294"/>
      <c r="AR275" s="294"/>
      <c r="AS275" s="294"/>
      <c r="AT275" s="294"/>
      <c r="AU275" s="294"/>
      <c r="AV275" s="294"/>
    </row>
    <row r="276" ht="19.5" customHeight="1">
      <c r="A276" s="271" t="s">
        <v>364</v>
      </c>
      <c r="B276" s="272">
        <v>354.070007</v>
      </c>
      <c r="C276" s="273">
        <v>368.890015</v>
      </c>
      <c r="D276" s="273">
        <v>352.040009</v>
      </c>
      <c r="E276" s="273">
        <v>364.570007</v>
      </c>
      <c r="F276" s="273">
        <v>358.563568</v>
      </c>
      <c r="G276" s="273">
        <v>8.132857E8</v>
      </c>
      <c r="H276" s="278" t="s">
        <v>364</v>
      </c>
      <c r="I276" s="273">
        <v>71.639999</v>
      </c>
      <c r="J276" s="273">
        <v>77.639999</v>
      </c>
      <c r="K276" s="273">
        <v>70.730003</v>
      </c>
      <c r="L276" s="273">
        <v>75.800003</v>
      </c>
      <c r="M276" s="273">
        <v>75.291016</v>
      </c>
      <c r="N276" s="273">
        <v>5.52846E7</v>
      </c>
      <c r="O276" s="273"/>
      <c r="P276" s="249">
        <f t="shared" si="21"/>
        <v>676241.8099</v>
      </c>
      <c r="Q276" s="249"/>
      <c r="R276" s="249"/>
      <c r="S276" s="249"/>
      <c r="T276" s="277"/>
      <c r="U276" s="253"/>
      <c r="V276" s="249"/>
      <c r="W276" s="249"/>
      <c r="X276" s="249">
        <f t="shared" si="16"/>
        <v>676241.8099</v>
      </c>
      <c r="Y276" s="253">
        <f t="shared" si="17"/>
        <v>0.6762418099</v>
      </c>
      <c r="Z276" s="323">
        <f t="shared" si="18"/>
        <v>676241.8099</v>
      </c>
      <c r="AA276" s="253">
        <f t="shared" si="19"/>
        <v>0.6762418099</v>
      </c>
      <c r="AB276" s="309"/>
      <c r="AC276" s="294"/>
      <c r="AD276" s="294"/>
      <c r="AE276" s="294"/>
      <c r="AF276" s="294"/>
      <c r="AG276" s="294"/>
      <c r="AH276" s="294"/>
      <c r="AI276" s="294"/>
      <c r="AJ276" s="294"/>
      <c r="AK276" s="294"/>
      <c r="AL276" s="294"/>
      <c r="AM276" s="294"/>
      <c r="AN276" s="294"/>
      <c r="AO276" s="294"/>
      <c r="AP276" s="294"/>
      <c r="AQ276" s="294"/>
      <c r="AR276" s="294"/>
      <c r="AS276" s="294"/>
      <c r="AT276" s="294"/>
      <c r="AU276" s="294"/>
      <c r="AV276" s="294"/>
    </row>
    <row r="277" ht="19.5" customHeight="1">
      <c r="A277" s="271" t="s">
        <v>365</v>
      </c>
      <c r="B277" s="272">
        <v>366.279999</v>
      </c>
      <c r="C277" s="273">
        <v>380.76001</v>
      </c>
      <c r="D277" s="273">
        <v>359.959991</v>
      </c>
      <c r="E277" s="273">
        <v>379.950012</v>
      </c>
      <c r="F277" s="273">
        <v>373.690186</v>
      </c>
      <c r="G277" s="273">
        <v>6.834665E8</v>
      </c>
      <c r="H277" s="278" t="s">
        <v>365</v>
      </c>
      <c r="I277" s="273">
        <v>76.510002</v>
      </c>
      <c r="J277" s="273">
        <v>82.510002</v>
      </c>
      <c r="K277" s="273">
        <v>73.800003</v>
      </c>
      <c r="L277" s="273">
        <v>82.160004</v>
      </c>
      <c r="M277" s="273">
        <v>81.608299</v>
      </c>
      <c r="N277" s="273">
        <v>4.73665E7</v>
      </c>
      <c r="O277" s="273"/>
      <c r="P277" s="249">
        <f t="shared" si="21"/>
        <v>689788.8202</v>
      </c>
      <c r="Q277" s="249"/>
      <c r="R277" s="249"/>
      <c r="S277" s="249"/>
      <c r="T277" s="277"/>
      <c r="U277" s="253"/>
      <c r="V277" s="249"/>
      <c r="W277" s="249"/>
      <c r="X277" s="249">
        <f t="shared" si="16"/>
        <v>689788.8202</v>
      </c>
      <c r="Y277" s="253">
        <f t="shared" si="17"/>
        <v>0.6897888202</v>
      </c>
      <c r="Z277" s="323">
        <f t="shared" si="18"/>
        <v>689788.8202</v>
      </c>
      <c r="AA277" s="253">
        <f t="shared" si="19"/>
        <v>0.6897888202</v>
      </c>
      <c r="AB277" s="309"/>
      <c r="AC277" s="294"/>
      <c r="AD277" s="294"/>
      <c r="AE277" s="294"/>
      <c r="AF277" s="294"/>
      <c r="AG277" s="294"/>
      <c r="AH277" s="294"/>
      <c r="AI277" s="294"/>
      <c r="AJ277" s="294"/>
      <c r="AK277" s="294"/>
      <c r="AL277" s="294"/>
      <c r="AM277" s="294"/>
      <c r="AN277" s="294"/>
      <c r="AO277" s="294"/>
      <c r="AP277" s="294"/>
      <c r="AQ277" s="294"/>
      <c r="AR277" s="294"/>
      <c r="AS277" s="294"/>
      <c r="AT277" s="294"/>
      <c r="AU277" s="294"/>
      <c r="AV277" s="294"/>
    </row>
    <row r="278" ht="19.5" customHeight="1">
      <c r="A278" s="271" t="s">
        <v>366</v>
      </c>
      <c r="B278" s="272">
        <v>381.040009</v>
      </c>
      <c r="C278" s="273">
        <v>382.779999</v>
      </c>
      <c r="D278" s="273">
        <v>357.100006</v>
      </c>
      <c r="E278" s="273">
        <v>357.959991</v>
      </c>
      <c r="F278" s="273">
        <v>352.0625</v>
      </c>
      <c r="G278" s="273">
        <v>9.318499E8</v>
      </c>
      <c r="H278" s="278" t="s">
        <v>366</v>
      </c>
      <c r="I278" s="273">
        <v>82.639999</v>
      </c>
      <c r="J278" s="273">
        <v>83.370003</v>
      </c>
      <c r="K278" s="273">
        <v>72.730003</v>
      </c>
      <c r="L278" s="273">
        <v>72.769997</v>
      </c>
      <c r="M278" s="273">
        <v>72.281357</v>
      </c>
      <c r="N278" s="273">
        <v>6.29031E7</v>
      </c>
      <c r="O278" s="273"/>
      <c r="P278" s="249">
        <f t="shared" si="21"/>
        <v>682641.5842</v>
      </c>
      <c r="Q278" s="249"/>
      <c r="R278" s="249"/>
      <c r="S278" s="249"/>
      <c r="T278" s="277"/>
      <c r="U278" s="253"/>
      <c r="V278" s="249"/>
      <c r="W278" s="249"/>
      <c r="X278" s="249">
        <f t="shared" si="16"/>
        <v>682641.5842</v>
      </c>
      <c r="Y278" s="253">
        <f t="shared" si="17"/>
        <v>0.6826415842</v>
      </c>
      <c r="Z278" s="323">
        <f t="shared" si="18"/>
        <v>682641.5842</v>
      </c>
      <c r="AA278" s="253">
        <f t="shared" si="19"/>
        <v>0.6826415842</v>
      </c>
      <c r="AB278" s="309"/>
      <c r="AC278" s="294"/>
      <c r="AD278" s="294"/>
      <c r="AE278" s="294"/>
      <c r="AF278" s="294"/>
      <c r="AG278" s="294"/>
      <c r="AH278" s="294"/>
      <c r="AI278" s="294"/>
      <c r="AJ278" s="294"/>
      <c r="AK278" s="294"/>
      <c r="AL278" s="294"/>
      <c r="AM278" s="294"/>
      <c r="AN278" s="294"/>
      <c r="AO278" s="294"/>
      <c r="AP278" s="294"/>
      <c r="AQ278" s="294"/>
      <c r="AR278" s="294"/>
      <c r="AS278" s="294"/>
      <c r="AT278" s="294"/>
      <c r="AU278" s="294"/>
      <c r="AV278" s="294"/>
    </row>
    <row r="279" ht="19.5" customHeight="1">
      <c r="A279" s="271" t="s">
        <v>367</v>
      </c>
      <c r="B279" s="272">
        <v>358.600006</v>
      </c>
      <c r="C279" s="273">
        <v>386.279999</v>
      </c>
      <c r="D279" s="273">
        <v>350.320007</v>
      </c>
      <c r="E279" s="273">
        <v>386.109985</v>
      </c>
      <c r="F279" s="273">
        <v>380.169678</v>
      </c>
      <c r="G279" s="273">
        <v>8.787479E8</v>
      </c>
      <c r="H279" s="278" t="s">
        <v>367</v>
      </c>
      <c r="I279" s="273">
        <v>73.089996</v>
      </c>
      <c r="J279" s="273">
        <v>84.599998</v>
      </c>
      <c r="K279" s="273">
        <v>69.730003</v>
      </c>
      <c r="L279" s="273">
        <v>84.540001</v>
      </c>
      <c r="M279" s="273">
        <v>83.972328</v>
      </c>
      <c r="N279" s="273">
        <v>5.71178E7</v>
      </c>
      <c r="O279" s="273"/>
      <c r="P279" s="249">
        <f t="shared" si="21"/>
        <v>668014.0965</v>
      </c>
      <c r="Q279" s="249"/>
      <c r="R279" s="249"/>
      <c r="S279" s="249"/>
      <c r="T279" s="277"/>
      <c r="U279" s="253"/>
      <c r="V279" s="249"/>
      <c r="W279" s="249"/>
      <c r="X279" s="249">
        <f t="shared" si="16"/>
        <v>668014.0965</v>
      </c>
      <c r="Y279" s="253">
        <f t="shared" si="17"/>
        <v>0.6680140965</v>
      </c>
      <c r="Z279" s="323">
        <f t="shared" si="18"/>
        <v>668014.0965</v>
      </c>
      <c r="AA279" s="253">
        <f t="shared" si="19"/>
        <v>0.6680140965</v>
      </c>
      <c r="AB279" s="309"/>
      <c r="AC279" s="294"/>
      <c r="AD279" s="294"/>
      <c r="AE279" s="294"/>
      <c r="AF279" s="294"/>
      <c r="AG279" s="294"/>
      <c r="AH279" s="294"/>
      <c r="AI279" s="294"/>
      <c r="AJ279" s="294"/>
      <c r="AK279" s="294"/>
      <c r="AL279" s="294"/>
      <c r="AM279" s="294"/>
      <c r="AN279" s="294"/>
      <c r="AO279" s="294"/>
      <c r="AP279" s="294"/>
      <c r="AQ279" s="294"/>
      <c r="AR279" s="294"/>
      <c r="AS279" s="294"/>
      <c r="AT279" s="294"/>
      <c r="AU279" s="294"/>
      <c r="AV279" s="294"/>
    </row>
    <row r="280" ht="19.5" customHeight="1">
      <c r="A280" s="271" t="s">
        <v>368</v>
      </c>
      <c r="B280" s="272">
        <v>386.559998</v>
      </c>
      <c r="C280" s="273">
        <v>408.709991</v>
      </c>
      <c r="D280" s="273">
        <v>384.420013</v>
      </c>
      <c r="E280" s="273">
        <v>393.820007</v>
      </c>
      <c r="F280" s="273">
        <v>387.761139</v>
      </c>
      <c r="G280" s="273">
        <v>9.222445E8</v>
      </c>
      <c r="H280" s="278" t="s">
        <v>368</v>
      </c>
      <c r="I280" s="273">
        <v>84.739998</v>
      </c>
      <c r="J280" s="273">
        <v>94.540001</v>
      </c>
      <c r="K280" s="273">
        <v>83.790001</v>
      </c>
      <c r="L280" s="273">
        <v>87.610001</v>
      </c>
      <c r="M280" s="273">
        <v>87.021706</v>
      </c>
      <c r="N280" s="273">
        <v>6.23369E7</v>
      </c>
      <c r="O280" s="273"/>
      <c r="P280" s="249">
        <f t="shared" si="21"/>
        <v>731371.6484</v>
      </c>
      <c r="Q280" s="249"/>
      <c r="R280" s="249"/>
      <c r="S280" s="249"/>
      <c r="T280" s="277"/>
      <c r="U280" s="253"/>
      <c r="V280" s="249"/>
      <c r="W280" s="249"/>
      <c r="X280" s="249">
        <f t="shared" si="16"/>
        <v>731371.6484</v>
      </c>
      <c r="Y280" s="253">
        <f t="shared" si="17"/>
        <v>0.7313716484</v>
      </c>
      <c r="Z280" s="323">
        <f t="shared" si="18"/>
        <v>731371.6484</v>
      </c>
      <c r="AA280" s="253">
        <f t="shared" si="19"/>
        <v>0.7313716484</v>
      </c>
      <c r="AB280" s="309"/>
      <c r="AC280" s="294"/>
      <c r="AD280" s="294"/>
      <c r="AE280" s="294"/>
      <c r="AF280" s="294"/>
      <c r="AG280" s="294"/>
      <c r="AH280" s="294"/>
      <c r="AI280" s="294"/>
      <c r="AJ280" s="294"/>
      <c r="AK280" s="294"/>
      <c r="AL280" s="294"/>
      <c r="AM280" s="294"/>
      <c r="AN280" s="294"/>
      <c r="AO280" s="294"/>
      <c r="AP280" s="294"/>
      <c r="AQ280" s="294"/>
      <c r="AR280" s="294"/>
      <c r="AS280" s="294"/>
      <c r="AT280" s="294"/>
      <c r="AU280" s="294"/>
      <c r="AV280" s="294"/>
    </row>
    <row r="281" ht="19.5" customHeight="1">
      <c r="A281" s="271" t="s">
        <v>369</v>
      </c>
      <c r="B281" s="326">
        <v>398.279999</v>
      </c>
      <c r="C281" s="327">
        <v>404.579987</v>
      </c>
      <c r="D281" s="327">
        <v>377.470001</v>
      </c>
      <c r="E281" s="327">
        <v>397.850006</v>
      </c>
      <c r="F281" s="327">
        <v>391.729095</v>
      </c>
      <c r="G281" s="327">
        <v>1.2328172E9</v>
      </c>
      <c r="H281" s="329" t="s">
        <v>369</v>
      </c>
      <c r="I281" s="327">
        <v>89.650002</v>
      </c>
      <c r="J281" s="327">
        <v>92.25</v>
      </c>
      <c r="K281" s="327">
        <v>80.330002</v>
      </c>
      <c r="L281" s="327">
        <v>89.019997</v>
      </c>
      <c r="M281" s="327">
        <v>88.422226</v>
      </c>
      <c r="N281" s="327">
        <v>1.017614E8</v>
      </c>
      <c r="O281" s="327"/>
      <c r="P281" s="249">
        <f t="shared" si="21"/>
        <v>716482.3566</v>
      </c>
      <c r="Q281" s="249"/>
      <c r="R281" s="249"/>
      <c r="S281" s="249"/>
      <c r="T281" s="328">
        <f>(P281-P269)/P269</f>
        <v>0.2278201276</v>
      </c>
      <c r="U281" s="253"/>
      <c r="V281" s="249"/>
      <c r="W281" s="249"/>
      <c r="X281" s="249">
        <f t="shared" si="16"/>
        <v>716482.3566</v>
      </c>
      <c r="Y281" s="253">
        <f t="shared" si="17"/>
        <v>0.7164823566</v>
      </c>
      <c r="Z281" s="323">
        <f t="shared" si="18"/>
        <v>716482.3566</v>
      </c>
      <c r="AA281" s="253">
        <f t="shared" si="19"/>
        <v>0.7164823566</v>
      </c>
      <c r="AB281" s="309"/>
      <c r="AC281" s="294"/>
      <c r="AD281" s="294"/>
      <c r="AE281" s="294"/>
      <c r="AF281" s="294"/>
      <c r="AG281" s="294"/>
      <c r="AH281" s="294"/>
      <c r="AI281" s="294"/>
      <c r="AJ281" s="294"/>
      <c r="AK281" s="294"/>
      <c r="AL281" s="294"/>
      <c r="AM281" s="294"/>
      <c r="AN281" s="294"/>
      <c r="AO281" s="294"/>
      <c r="AP281" s="294"/>
      <c r="AQ281" s="294"/>
      <c r="AR281" s="294"/>
      <c r="AS281" s="294"/>
      <c r="AT281" s="294"/>
      <c r="AU281" s="294"/>
      <c r="AV281" s="294"/>
    </row>
    <row r="282" ht="19.5" customHeight="1">
      <c r="A282" s="271" t="s">
        <v>370</v>
      </c>
      <c r="B282" s="272">
        <v>399.049988</v>
      </c>
      <c r="C282" s="273">
        <v>402.279999</v>
      </c>
      <c r="D282" s="273">
        <v>334.149994</v>
      </c>
      <c r="E282" s="273">
        <v>363.049988</v>
      </c>
      <c r="F282" s="273">
        <v>357.921021</v>
      </c>
      <c r="G282" s="273">
        <v>1.847203E9</v>
      </c>
      <c r="H282" s="278" t="s">
        <v>370</v>
      </c>
      <c r="I282" s="273">
        <v>89.650002</v>
      </c>
      <c r="J282" s="273">
        <v>91.099998</v>
      </c>
      <c r="K282" s="273">
        <v>62.369999</v>
      </c>
      <c r="L282" s="273">
        <v>73.709999</v>
      </c>
      <c r="M282" s="273">
        <v>73.21505</v>
      </c>
      <c r="N282" s="273">
        <v>2.354233E8</v>
      </c>
      <c r="O282" s="273"/>
      <c r="P282" s="249">
        <f t="shared" si="21"/>
        <v>632589.2332</v>
      </c>
      <c r="Q282" s="249"/>
      <c r="R282" s="249"/>
      <c r="S282" s="249"/>
      <c r="T282" s="277"/>
      <c r="U282" s="253"/>
      <c r="V282" s="249"/>
      <c r="W282" s="249"/>
      <c r="X282" s="249">
        <f t="shared" si="16"/>
        <v>632589.2332</v>
      </c>
      <c r="Y282" s="253">
        <f t="shared" si="17"/>
        <v>0.6325892332</v>
      </c>
      <c r="Z282" s="323">
        <f t="shared" si="18"/>
        <v>632589.2332</v>
      </c>
      <c r="AA282" s="253">
        <f t="shared" si="19"/>
        <v>0.6325892332</v>
      </c>
      <c r="AB282" s="309"/>
      <c r="AC282" s="294"/>
      <c r="AD282" s="294"/>
      <c r="AE282" s="294"/>
      <c r="AF282" s="294"/>
      <c r="AG282" s="294"/>
      <c r="AH282" s="294"/>
      <c r="AI282" s="294"/>
      <c r="AJ282" s="294"/>
      <c r="AK282" s="294"/>
      <c r="AL282" s="294"/>
      <c r="AM282" s="294"/>
      <c r="AN282" s="294"/>
      <c r="AO282" s="294"/>
      <c r="AP282" s="294"/>
      <c r="AQ282" s="294"/>
      <c r="AR282" s="294"/>
      <c r="AS282" s="294"/>
      <c r="AT282" s="294"/>
      <c r="AU282" s="294"/>
      <c r="AV282" s="294"/>
    </row>
    <row r="283" ht="19.5" customHeight="1">
      <c r="A283" s="271" t="s">
        <v>371</v>
      </c>
      <c r="B283" s="272">
        <v>364.429993</v>
      </c>
      <c r="C283" s="273">
        <v>370.100006</v>
      </c>
      <c r="D283" s="273">
        <v>318.26001</v>
      </c>
      <c r="E283" s="273">
        <v>346.799988</v>
      </c>
      <c r="F283" s="273">
        <v>341.900604</v>
      </c>
      <c r="G283" s="273">
        <v>1.5229236E9</v>
      </c>
      <c r="H283" s="278" t="s">
        <v>371</v>
      </c>
      <c r="I283" s="273">
        <v>74.139999</v>
      </c>
      <c r="J283" s="273">
        <v>76.449997</v>
      </c>
      <c r="K283" s="273">
        <v>56.119999</v>
      </c>
      <c r="L283" s="273">
        <v>66.669998</v>
      </c>
      <c r="M283" s="273">
        <v>66.222313</v>
      </c>
      <c r="N283" s="273">
        <v>1.590101E8</v>
      </c>
      <c r="O283" s="273"/>
      <c r="P283" s="249">
        <f t="shared" si="21"/>
        <v>600840.768</v>
      </c>
      <c r="Q283" s="249"/>
      <c r="R283" s="249"/>
      <c r="S283" s="249"/>
      <c r="T283" s="277"/>
      <c r="U283" s="253"/>
      <c r="V283" s="249"/>
      <c r="W283" s="249"/>
      <c r="X283" s="249">
        <f t="shared" si="16"/>
        <v>600840.768</v>
      </c>
      <c r="Y283" s="253">
        <f t="shared" si="17"/>
        <v>0.600840768</v>
      </c>
      <c r="Z283" s="323">
        <f t="shared" si="18"/>
        <v>600840.768</v>
      </c>
      <c r="AA283" s="253">
        <f t="shared" si="19"/>
        <v>0.600840768</v>
      </c>
      <c r="AB283" s="309"/>
      <c r="AC283" s="294"/>
      <c r="AD283" s="294"/>
      <c r="AE283" s="294"/>
      <c r="AF283" s="294"/>
      <c r="AG283" s="294"/>
      <c r="AH283" s="294"/>
      <c r="AI283" s="294"/>
      <c r="AJ283" s="294"/>
      <c r="AK283" s="294"/>
      <c r="AL283" s="294"/>
      <c r="AM283" s="294"/>
      <c r="AN283" s="294"/>
      <c r="AO283" s="294"/>
      <c r="AP283" s="294"/>
      <c r="AQ283" s="294"/>
      <c r="AR283" s="294"/>
      <c r="AS283" s="294"/>
      <c r="AT283" s="294"/>
      <c r="AU283" s="294"/>
      <c r="AV283" s="294"/>
    </row>
    <row r="284" ht="19.5" customHeight="1">
      <c r="A284" s="271" t="s">
        <v>372</v>
      </c>
      <c r="B284" s="272">
        <v>345.75</v>
      </c>
      <c r="C284" s="273">
        <v>371.829987</v>
      </c>
      <c r="D284" s="273">
        <v>317.450012</v>
      </c>
      <c r="E284" s="273">
        <v>362.540009</v>
      </c>
      <c r="F284" s="273">
        <v>357.418304</v>
      </c>
      <c r="G284" s="273">
        <v>1.6867928E9</v>
      </c>
      <c r="H284" s="278" t="s">
        <v>372</v>
      </c>
      <c r="I284" s="273">
        <v>66.120003</v>
      </c>
      <c r="J284" s="273">
        <v>75.860001</v>
      </c>
      <c r="K284" s="273">
        <v>55.43</v>
      </c>
      <c r="L284" s="273">
        <v>71.919998</v>
      </c>
      <c r="M284" s="273">
        <v>71.437057</v>
      </c>
      <c r="N284" s="273">
        <v>1.740802E8</v>
      </c>
      <c r="O284" s="273"/>
      <c r="P284" s="249">
        <f t="shared" si="21"/>
        <v>597644.912</v>
      </c>
      <c r="Q284" s="249"/>
      <c r="R284" s="249"/>
      <c r="S284" s="249"/>
      <c r="T284" s="277"/>
      <c r="U284" s="253"/>
      <c r="V284" s="249"/>
      <c r="W284" s="249"/>
      <c r="X284" s="249">
        <f t="shared" si="16"/>
        <v>597644.912</v>
      </c>
      <c r="Y284" s="253">
        <f t="shared" si="17"/>
        <v>0.597644912</v>
      </c>
      <c r="Z284" s="323">
        <f t="shared" si="18"/>
        <v>597644.912</v>
      </c>
      <c r="AA284" s="253">
        <f t="shared" si="19"/>
        <v>0.597644912</v>
      </c>
      <c r="AB284" s="309"/>
      <c r="AC284" s="294"/>
      <c r="AD284" s="294"/>
      <c r="AE284" s="294"/>
      <c r="AF284" s="294"/>
      <c r="AG284" s="294"/>
      <c r="AH284" s="294"/>
      <c r="AI284" s="294"/>
      <c r="AJ284" s="294"/>
      <c r="AK284" s="294"/>
      <c r="AL284" s="294"/>
      <c r="AM284" s="294"/>
      <c r="AN284" s="294"/>
      <c r="AO284" s="294"/>
      <c r="AP284" s="294"/>
      <c r="AQ284" s="294"/>
      <c r="AR284" s="294"/>
      <c r="AS284" s="294"/>
      <c r="AT284" s="294"/>
      <c r="AU284" s="294"/>
      <c r="AV284" s="294"/>
    </row>
    <row r="285" ht="19.5" customHeight="1">
      <c r="A285" s="271" t="s">
        <v>373</v>
      </c>
      <c r="B285" s="272">
        <v>362.809998</v>
      </c>
      <c r="C285" s="273">
        <v>369.309998</v>
      </c>
      <c r="D285" s="273">
        <v>312.600006</v>
      </c>
      <c r="E285" s="273">
        <v>313.25</v>
      </c>
      <c r="F285" s="273">
        <v>309.20636</v>
      </c>
      <c r="G285" s="273">
        <v>1.5019591E9</v>
      </c>
      <c r="H285" s="278" t="s">
        <v>373</v>
      </c>
      <c r="I285" s="273">
        <v>72.220001</v>
      </c>
      <c r="J285" s="273">
        <v>74.769997</v>
      </c>
      <c r="K285" s="273">
        <v>53.009998</v>
      </c>
      <c r="L285" s="273">
        <v>53.200001</v>
      </c>
      <c r="M285" s="273">
        <v>52.842766</v>
      </c>
      <c r="N285" s="273">
        <v>1.590007E8</v>
      </c>
      <c r="O285" s="273"/>
      <c r="P285" s="249">
        <f t="shared" si="21"/>
        <v>586847.4175</v>
      </c>
      <c r="Q285" s="249"/>
      <c r="R285" s="249"/>
      <c r="S285" s="249"/>
      <c r="T285" s="277"/>
      <c r="U285" s="253"/>
      <c r="V285" s="249"/>
      <c r="W285" s="249"/>
      <c r="X285" s="249">
        <f t="shared" si="16"/>
        <v>586847.4175</v>
      </c>
      <c r="Y285" s="253">
        <f t="shared" si="17"/>
        <v>0.5868474175</v>
      </c>
      <c r="Z285" s="323">
        <f t="shared" si="18"/>
        <v>586847.4175</v>
      </c>
      <c r="AA285" s="253">
        <f t="shared" si="19"/>
        <v>0.5868474175</v>
      </c>
      <c r="AB285" s="309"/>
      <c r="AC285" s="294"/>
      <c r="AD285" s="294"/>
      <c r="AE285" s="294"/>
      <c r="AF285" s="294"/>
      <c r="AG285" s="294"/>
      <c r="AH285" s="294"/>
      <c r="AI285" s="294"/>
      <c r="AJ285" s="294"/>
      <c r="AK285" s="294"/>
      <c r="AL285" s="294"/>
      <c r="AM285" s="294"/>
      <c r="AN285" s="294"/>
      <c r="AO285" s="294"/>
      <c r="AP285" s="294"/>
      <c r="AQ285" s="294"/>
      <c r="AR285" s="294"/>
      <c r="AS285" s="294"/>
      <c r="AT285" s="294"/>
      <c r="AU285" s="294"/>
      <c r="AV285" s="294"/>
    </row>
    <row r="286" ht="19.5" customHeight="1">
      <c r="A286" s="271" t="s">
        <v>374</v>
      </c>
      <c r="B286" s="272">
        <v>312.829987</v>
      </c>
      <c r="C286" s="273">
        <v>330.290009</v>
      </c>
      <c r="D286" s="273">
        <v>280.209991</v>
      </c>
      <c r="E286" s="273">
        <v>308.279999</v>
      </c>
      <c r="F286" s="273">
        <v>304.300568</v>
      </c>
      <c r="G286" s="273">
        <v>1.9511625E9</v>
      </c>
      <c r="H286" s="278" t="s">
        <v>374</v>
      </c>
      <c r="I286" s="273">
        <v>53.060001</v>
      </c>
      <c r="J286" s="273">
        <v>59.060001</v>
      </c>
      <c r="K286" s="273">
        <v>41.959999</v>
      </c>
      <c r="L286" s="273">
        <v>50.669998</v>
      </c>
      <c r="M286" s="273">
        <v>50.329754</v>
      </c>
      <c r="N286" s="273">
        <v>1.978816E8</v>
      </c>
      <c r="O286" s="273"/>
      <c r="P286" s="249">
        <f t="shared" si="21"/>
        <v>524374.6207</v>
      </c>
      <c r="Q286" s="249"/>
      <c r="R286" s="249"/>
      <c r="S286" s="249"/>
      <c r="T286" s="277"/>
      <c r="U286" s="253"/>
      <c r="V286" s="249"/>
      <c r="W286" s="249"/>
      <c r="X286" s="249">
        <f t="shared" si="16"/>
        <v>524374.6207</v>
      </c>
      <c r="Y286" s="253">
        <f t="shared" si="17"/>
        <v>0.5243746207</v>
      </c>
      <c r="Z286" s="323">
        <f t="shared" si="18"/>
        <v>524374.6207</v>
      </c>
      <c r="AA286" s="253">
        <f t="shared" si="19"/>
        <v>0.5243746207</v>
      </c>
      <c r="AB286" s="309"/>
      <c r="AC286" s="294"/>
      <c r="AD286" s="294"/>
      <c r="AE286" s="294"/>
      <c r="AF286" s="294"/>
      <c r="AG286" s="294"/>
      <c r="AH286" s="294"/>
      <c r="AI286" s="294"/>
      <c r="AJ286" s="294"/>
      <c r="AK286" s="294"/>
      <c r="AL286" s="294"/>
      <c r="AM286" s="294"/>
      <c r="AN286" s="294"/>
      <c r="AO286" s="294"/>
      <c r="AP286" s="294"/>
      <c r="AQ286" s="294"/>
      <c r="AR286" s="294"/>
      <c r="AS286" s="294"/>
      <c r="AT286" s="294"/>
      <c r="AU286" s="294"/>
      <c r="AV286" s="294"/>
    </row>
    <row r="287" ht="19.5" customHeight="1">
      <c r="A287" s="271" t="s">
        <v>375</v>
      </c>
      <c r="B287" s="272">
        <v>310.470001</v>
      </c>
      <c r="C287" s="273">
        <v>314.559998</v>
      </c>
      <c r="D287" s="273">
        <v>269.279999</v>
      </c>
      <c r="E287" s="273">
        <v>280.279999</v>
      </c>
      <c r="F287" s="273">
        <v>276.661987</v>
      </c>
      <c r="G287" s="273">
        <v>1.359608E9</v>
      </c>
      <c r="H287" s="278" t="s">
        <v>375</v>
      </c>
      <c r="I287" s="273">
        <v>51.41</v>
      </c>
      <c r="J287" s="273">
        <v>52.700001</v>
      </c>
      <c r="K287" s="273">
        <v>38.240002</v>
      </c>
      <c r="L287" s="273">
        <v>41.41</v>
      </c>
      <c r="M287" s="273">
        <v>41.131935</v>
      </c>
      <c r="N287" s="273">
        <v>1.292261E8</v>
      </c>
      <c r="O287" s="273"/>
      <c r="P287" s="249">
        <f t="shared" si="21"/>
        <v>502253.9709</v>
      </c>
      <c r="Q287" s="249"/>
      <c r="R287" s="249"/>
      <c r="S287" s="249"/>
      <c r="T287" s="277"/>
      <c r="U287" s="253"/>
      <c r="V287" s="249"/>
      <c r="W287" s="249"/>
      <c r="X287" s="249">
        <f t="shared" si="16"/>
        <v>502253.9709</v>
      </c>
      <c r="Y287" s="253">
        <f t="shared" si="17"/>
        <v>0.5022539709</v>
      </c>
      <c r="Z287" s="323">
        <f t="shared" si="18"/>
        <v>502253.9709</v>
      </c>
      <c r="AA287" s="253">
        <f t="shared" si="19"/>
        <v>0.5022539709</v>
      </c>
      <c r="AB287" s="309"/>
      <c r="AC287" s="294"/>
      <c r="AD287" s="294"/>
      <c r="AE287" s="294"/>
      <c r="AF287" s="294"/>
      <c r="AG287" s="294"/>
      <c r="AH287" s="294"/>
      <c r="AI287" s="294"/>
      <c r="AJ287" s="294"/>
      <c r="AK287" s="294"/>
      <c r="AL287" s="294"/>
      <c r="AM287" s="294"/>
      <c r="AN287" s="294"/>
      <c r="AO287" s="294"/>
      <c r="AP287" s="294"/>
      <c r="AQ287" s="294"/>
      <c r="AR287" s="294"/>
      <c r="AS287" s="294"/>
      <c r="AT287" s="294"/>
      <c r="AU287" s="294"/>
      <c r="AV287" s="294"/>
    </row>
    <row r="288" ht="19.5" customHeight="1">
      <c r="A288" s="271" t="s">
        <v>376</v>
      </c>
      <c r="B288" s="272">
        <v>278.950012</v>
      </c>
      <c r="C288" s="273">
        <v>316.390015</v>
      </c>
      <c r="D288" s="273">
        <v>276.75</v>
      </c>
      <c r="E288" s="273">
        <v>315.459991</v>
      </c>
      <c r="F288" s="273">
        <v>311.98645</v>
      </c>
      <c r="G288" s="273">
        <v>1.1780255E9</v>
      </c>
      <c r="H288" s="278" t="s">
        <v>376</v>
      </c>
      <c r="I288" s="273">
        <v>40.98</v>
      </c>
      <c r="J288" s="273">
        <v>52.299999</v>
      </c>
      <c r="K288" s="273">
        <v>40.34</v>
      </c>
      <c r="L288" s="273">
        <v>52.02</v>
      </c>
      <c r="M288" s="273">
        <v>51.670692</v>
      </c>
      <c r="N288" s="273">
        <v>8.72705E7</v>
      </c>
      <c r="O288" s="273"/>
      <c r="P288" s="249">
        <f t="shared" si="21"/>
        <v>514520.1536</v>
      </c>
      <c r="Q288" s="249"/>
      <c r="R288" s="249"/>
      <c r="S288" s="249"/>
      <c r="T288" s="277"/>
      <c r="U288" s="253"/>
      <c r="V288" s="249"/>
      <c r="W288" s="249"/>
      <c r="X288" s="249">
        <f t="shared" si="16"/>
        <v>514520.1536</v>
      </c>
      <c r="Y288" s="253">
        <f t="shared" si="17"/>
        <v>0.5145201536</v>
      </c>
      <c r="Z288" s="323">
        <f t="shared" si="18"/>
        <v>514520.1536</v>
      </c>
      <c r="AA288" s="253">
        <f t="shared" si="19"/>
        <v>0.5145201536</v>
      </c>
      <c r="AB288" s="309"/>
      <c r="AC288" s="294"/>
      <c r="AD288" s="294"/>
      <c r="AE288" s="294"/>
      <c r="AF288" s="294"/>
      <c r="AG288" s="294"/>
      <c r="AH288" s="294"/>
      <c r="AI288" s="294"/>
      <c r="AJ288" s="294"/>
      <c r="AK288" s="294"/>
      <c r="AL288" s="294"/>
      <c r="AM288" s="294"/>
      <c r="AN288" s="294"/>
      <c r="AO288" s="294"/>
      <c r="AP288" s="294"/>
      <c r="AQ288" s="294"/>
      <c r="AR288" s="294"/>
      <c r="AS288" s="294"/>
      <c r="AT288" s="294"/>
      <c r="AU288" s="294"/>
      <c r="AV288" s="294"/>
    </row>
    <row r="289" ht="19.5" customHeight="1">
      <c r="A289" s="271" t="s">
        <v>377</v>
      </c>
      <c r="B289" s="272">
        <v>313.649994</v>
      </c>
      <c r="C289" s="273">
        <v>334.420013</v>
      </c>
      <c r="D289" s="273">
        <v>298.440002</v>
      </c>
      <c r="E289" s="273">
        <v>299.269989</v>
      </c>
      <c r="F289" s="273">
        <v>295.974701</v>
      </c>
      <c r="G289" s="273">
        <v>1.0699201E9</v>
      </c>
      <c r="H289" s="278" t="s">
        <v>377</v>
      </c>
      <c r="I289" s="273">
        <v>51.419998</v>
      </c>
      <c r="J289" s="273">
        <v>58.220001</v>
      </c>
      <c r="K289" s="273">
        <v>46.099998</v>
      </c>
      <c r="L289" s="273">
        <v>46.369999</v>
      </c>
      <c r="M289" s="273">
        <v>46.058628</v>
      </c>
      <c r="N289" s="273">
        <v>9.09502E7</v>
      </c>
      <c r="O289" s="273"/>
      <c r="P289" s="249">
        <f t="shared" si="21"/>
        <v>553178.4848</v>
      </c>
      <c r="Q289" s="249"/>
      <c r="R289" s="249"/>
      <c r="S289" s="249"/>
      <c r="T289" s="277"/>
      <c r="U289" s="253"/>
      <c r="V289" s="249"/>
      <c r="W289" s="249"/>
      <c r="X289" s="249">
        <f t="shared" si="16"/>
        <v>553178.4848</v>
      </c>
      <c r="Y289" s="253">
        <f t="shared" si="17"/>
        <v>0.5531784848</v>
      </c>
      <c r="Z289" s="323">
        <f t="shared" si="18"/>
        <v>553178.4848</v>
      </c>
      <c r="AA289" s="253">
        <f t="shared" si="19"/>
        <v>0.5531784848</v>
      </c>
      <c r="AB289" s="309"/>
      <c r="AC289" s="294"/>
      <c r="AD289" s="294"/>
      <c r="AE289" s="294"/>
      <c r="AF289" s="294"/>
      <c r="AG289" s="294"/>
      <c r="AH289" s="294"/>
      <c r="AI289" s="294"/>
      <c r="AJ289" s="294"/>
      <c r="AK289" s="294"/>
      <c r="AL289" s="294"/>
      <c r="AM289" s="294"/>
      <c r="AN289" s="294"/>
      <c r="AO289" s="294"/>
      <c r="AP289" s="294"/>
      <c r="AQ289" s="294"/>
      <c r="AR289" s="294"/>
      <c r="AS289" s="294"/>
      <c r="AT289" s="294"/>
      <c r="AU289" s="294"/>
      <c r="AV289" s="294"/>
    </row>
    <row r="290" ht="19.5" customHeight="1">
      <c r="A290" s="271" t="s">
        <v>378</v>
      </c>
      <c r="B290" s="272">
        <v>296.720001</v>
      </c>
      <c r="C290" s="273">
        <v>311.079987</v>
      </c>
      <c r="D290" s="273">
        <v>267.100006</v>
      </c>
      <c r="E290" s="273">
        <v>267.26001</v>
      </c>
      <c r="F290" s="273">
        <v>264.3172</v>
      </c>
      <c r="G290" s="273">
        <v>1.3709887E9</v>
      </c>
      <c r="H290" s="278" t="s">
        <v>378</v>
      </c>
      <c r="I290" s="273">
        <v>45.549999</v>
      </c>
      <c r="J290" s="273">
        <v>49.959999</v>
      </c>
      <c r="K290" s="273">
        <v>36.630001</v>
      </c>
      <c r="L290" s="273">
        <v>36.66</v>
      </c>
      <c r="M290" s="273">
        <v>36.413834</v>
      </c>
      <c r="N290" s="273">
        <v>1.142396E8</v>
      </c>
      <c r="O290" s="273"/>
      <c r="P290" s="249">
        <f t="shared" si="21"/>
        <v>493421.0415</v>
      </c>
      <c r="Q290" s="249"/>
      <c r="R290" s="249"/>
      <c r="S290" s="249"/>
      <c r="T290" s="277"/>
      <c r="U290" s="253"/>
      <c r="V290" s="249"/>
      <c r="W290" s="249"/>
      <c r="X290" s="249">
        <f t="shared" si="16"/>
        <v>493421.0415</v>
      </c>
      <c r="Y290" s="253">
        <f t="shared" si="17"/>
        <v>0.4934210415</v>
      </c>
      <c r="Z290" s="323">
        <f t="shared" si="18"/>
        <v>493421.0415</v>
      </c>
      <c r="AA290" s="253">
        <f t="shared" si="19"/>
        <v>0.4934210415</v>
      </c>
      <c r="AB290" s="309"/>
      <c r="AC290" s="294"/>
      <c r="AD290" s="294"/>
      <c r="AE290" s="294"/>
      <c r="AF290" s="294"/>
      <c r="AG290" s="294"/>
      <c r="AH290" s="294"/>
      <c r="AI290" s="294"/>
      <c r="AJ290" s="294"/>
      <c r="AK290" s="294"/>
      <c r="AL290" s="294"/>
      <c r="AM290" s="294"/>
      <c r="AN290" s="294"/>
      <c r="AO290" s="294"/>
      <c r="AP290" s="294"/>
      <c r="AQ290" s="294"/>
      <c r="AR290" s="294"/>
      <c r="AS290" s="294"/>
      <c r="AT290" s="294"/>
      <c r="AU290" s="294"/>
      <c r="AV290" s="294"/>
    </row>
    <row r="291" ht="19.5" customHeight="1">
      <c r="A291" s="271" t="s">
        <v>379</v>
      </c>
      <c r="B291" s="272">
        <v>269.070007</v>
      </c>
      <c r="C291" s="273">
        <v>284.600006</v>
      </c>
      <c r="D291" s="273">
        <v>254.259995</v>
      </c>
      <c r="E291" s="273">
        <v>277.950012</v>
      </c>
      <c r="F291" s="273">
        <v>275.383514</v>
      </c>
      <c r="G291" s="273">
        <v>1.356809E9</v>
      </c>
      <c r="H291" s="278" t="s">
        <v>379</v>
      </c>
      <c r="I291" s="273">
        <v>37.139999</v>
      </c>
      <c r="J291" s="273">
        <v>41.349998</v>
      </c>
      <c r="K291" s="273">
        <v>32.98</v>
      </c>
      <c r="L291" s="273">
        <v>39.080002</v>
      </c>
      <c r="M291" s="273">
        <v>38.817581</v>
      </c>
      <c r="N291" s="273">
        <v>1.28472E8</v>
      </c>
      <c r="O291" s="273"/>
      <c r="P291" s="249">
        <f t="shared" si="21"/>
        <v>468034.6764</v>
      </c>
      <c r="Q291" s="249"/>
      <c r="R291" s="249"/>
      <c r="S291" s="249"/>
      <c r="T291" s="277"/>
      <c r="U291" s="253"/>
      <c r="V291" s="249"/>
      <c r="W291" s="249"/>
      <c r="X291" s="249">
        <f t="shared" si="16"/>
        <v>468034.6764</v>
      </c>
      <c r="Y291" s="253">
        <f t="shared" si="17"/>
        <v>0.4680346764</v>
      </c>
      <c r="Z291" s="323">
        <f t="shared" si="18"/>
        <v>468034.6764</v>
      </c>
      <c r="AA291" s="253">
        <f t="shared" si="19"/>
        <v>0.4680346764</v>
      </c>
      <c r="AB291" s="309"/>
      <c r="AC291" s="294"/>
      <c r="AD291" s="294"/>
      <c r="AE291" s="294"/>
      <c r="AF291" s="294"/>
      <c r="AG291" s="294"/>
      <c r="AH291" s="294"/>
      <c r="AI291" s="294"/>
      <c r="AJ291" s="294"/>
      <c r="AK291" s="294"/>
      <c r="AL291" s="294"/>
      <c r="AM291" s="294"/>
      <c r="AN291" s="294"/>
      <c r="AO291" s="294"/>
      <c r="AP291" s="294"/>
      <c r="AQ291" s="294"/>
      <c r="AR291" s="294"/>
      <c r="AS291" s="294"/>
      <c r="AT291" s="294"/>
      <c r="AU291" s="294"/>
      <c r="AV291" s="294"/>
    </row>
    <row r="292" ht="19.5" customHeight="1">
      <c r="A292" s="271" t="s">
        <v>380</v>
      </c>
      <c r="B292" s="272">
        <v>281.5</v>
      </c>
      <c r="C292" s="273">
        <v>293.470001</v>
      </c>
      <c r="D292" s="273">
        <v>259.079987</v>
      </c>
      <c r="E292" s="273">
        <v>293.359985</v>
      </c>
      <c r="F292" s="273">
        <v>290.651154</v>
      </c>
      <c r="G292" s="273">
        <v>1.1957628E9</v>
      </c>
      <c r="H292" s="278" t="s">
        <v>380</v>
      </c>
      <c r="I292" s="273">
        <v>40.110001</v>
      </c>
      <c r="J292" s="273">
        <v>43.049999</v>
      </c>
      <c r="K292" s="273">
        <v>33.900002</v>
      </c>
      <c r="L292" s="273">
        <v>42.900002</v>
      </c>
      <c r="M292" s="273">
        <v>42.611935</v>
      </c>
      <c r="N292" s="273">
        <v>1.058583E8</v>
      </c>
      <c r="O292" s="273"/>
      <c r="P292" s="249">
        <f t="shared" si="21"/>
        <v>475240.516</v>
      </c>
      <c r="Q292" s="249"/>
      <c r="R292" s="249"/>
      <c r="S292" s="249"/>
      <c r="T292" s="277"/>
      <c r="U292" s="253"/>
      <c r="V292" s="249"/>
      <c r="W292" s="249"/>
      <c r="X292" s="249">
        <f t="shared" si="16"/>
        <v>475240.516</v>
      </c>
      <c r="Y292" s="253">
        <f t="shared" si="17"/>
        <v>0.475240516</v>
      </c>
      <c r="Z292" s="323">
        <f t="shared" si="18"/>
        <v>475240.516</v>
      </c>
      <c r="AA292" s="253">
        <f t="shared" si="19"/>
        <v>0.475240516</v>
      </c>
      <c r="AB292" s="309"/>
      <c r="AC292" s="294"/>
      <c r="AD292" s="294"/>
      <c r="AE292" s="294"/>
      <c r="AF292" s="294"/>
      <c r="AG292" s="294"/>
      <c r="AH292" s="294"/>
      <c r="AI292" s="294"/>
      <c r="AJ292" s="294"/>
      <c r="AK292" s="294"/>
      <c r="AL292" s="294"/>
      <c r="AM292" s="294"/>
      <c r="AN292" s="294"/>
      <c r="AO292" s="294"/>
      <c r="AP292" s="294"/>
      <c r="AQ292" s="294"/>
      <c r="AR292" s="294"/>
      <c r="AS292" s="294"/>
      <c r="AT292" s="294"/>
      <c r="AU292" s="294"/>
      <c r="AV292" s="294"/>
    </row>
    <row r="293" ht="19.5" customHeight="1">
      <c r="A293" s="271" t="s">
        <v>381</v>
      </c>
      <c r="B293" s="326">
        <v>293.690002</v>
      </c>
      <c r="C293" s="327">
        <v>296.880005</v>
      </c>
      <c r="D293" s="327">
        <v>259.730011</v>
      </c>
      <c r="E293" s="327">
        <v>266.279999</v>
      </c>
      <c r="F293" s="327">
        <v>263.821228</v>
      </c>
      <c r="G293" s="327">
        <v>1.0570377E9</v>
      </c>
      <c r="H293" s="329" t="s">
        <v>381</v>
      </c>
      <c r="I293" s="327">
        <v>42.970001</v>
      </c>
      <c r="J293" s="327">
        <v>43.720001</v>
      </c>
      <c r="K293" s="327">
        <v>33.380001</v>
      </c>
      <c r="L293" s="327">
        <v>35.040001</v>
      </c>
      <c r="M293" s="327">
        <v>34.80471</v>
      </c>
      <c r="N293" s="327">
        <v>9.87134E7</v>
      </c>
      <c r="O293" s="327"/>
      <c r="P293" s="249">
        <f t="shared" si="21"/>
        <v>474766.2137</v>
      </c>
      <c r="Q293" s="249"/>
      <c r="R293" s="249"/>
      <c r="S293" s="249"/>
      <c r="T293" s="328">
        <f>(P293-P281)/P281</f>
        <v>-0.3373651015</v>
      </c>
      <c r="U293" s="253"/>
      <c r="V293" s="249"/>
      <c r="W293" s="249"/>
      <c r="X293" s="249">
        <f t="shared" si="16"/>
        <v>474766.2137</v>
      </c>
      <c r="Y293" s="253">
        <f t="shared" si="17"/>
        <v>0.4747662137</v>
      </c>
      <c r="Z293" s="323">
        <f t="shared" si="18"/>
        <v>474766.2137</v>
      </c>
      <c r="AA293" s="253">
        <f t="shared" si="19"/>
        <v>0.4747662137</v>
      </c>
      <c r="AB293" s="309"/>
      <c r="AC293" s="294"/>
      <c r="AD293" s="294"/>
      <c r="AE293" s="294"/>
      <c r="AF293" s="294"/>
      <c r="AG293" s="294"/>
      <c r="AH293" s="294"/>
      <c r="AI293" s="294"/>
      <c r="AJ293" s="294"/>
      <c r="AK293" s="294"/>
      <c r="AL293" s="294"/>
      <c r="AM293" s="294"/>
      <c r="AN293" s="294"/>
      <c r="AO293" s="294"/>
      <c r="AP293" s="294"/>
      <c r="AQ293" s="294"/>
      <c r="AR293" s="294"/>
      <c r="AS293" s="294"/>
      <c r="AT293" s="294"/>
      <c r="AU293" s="294"/>
      <c r="AV293" s="294"/>
    </row>
    <row r="294" ht="19.5" customHeight="1">
      <c r="A294" s="271" t="s">
        <v>382</v>
      </c>
      <c r="B294" s="272">
        <v>268.649994</v>
      </c>
      <c r="C294" s="273">
        <v>298.26001</v>
      </c>
      <c r="D294" s="273">
        <v>260.339996</v>
      </c>
      <c r="E294" s="273">
        <v>294.619995</v>
      </c>
      <c r="F294" s="273">
        <v>292.598358</v>
      </c>
      <c r="G294" s="273">
        <v>9.619273E8</v>
      </c>
      <c r="H294" s="278" t="s">
        <v>382</v>
      </c>
      <c r="I294" s="273">
        <v>35.639999</v>
      </c>
      <c r="J294" s="273">
        <v>43.560001</v>
      </c>
      <c r="K294" s="273">
        <v>33.419998</v>
      </c>
      <c r="L294" s="273">
        <v>42.470001</v>
      </c>
      <c r="M294" s="273">
        <v>42.308758</v>
      </c>
      <c r="N294" s="273">
        <v>9.56641E7</v>
      </c>
      <c r="O294" s="273"/>
      <c r="P294" s="249">
        <f t="shared" si="21"/>
        <v>474214.552</v>
      </c>
      <c r="Q294" s="249"/>
      <c r="R294" s="249"/>
      <c r="S294" s="249"/>
      <c r="T294" s="277"/>
      <c r="U294" s="253"/>
      <c r="V294" s="249"/>
      <c r="W294" s="249"/>
      <c r="X294" s="249">
        <f t="shared" si="16"/>
        <v>474214.552</v>
      </c>
      <c r="Y294" s="253">
        <f t="shared" si="17"/>
        <v>0.474214552</v>
      </c>
      <c r="Z294" s="323">
        <f t="shared" si="18"/>
        <v>474214.552</v>
      </c>
      <c r="AA294" s="253">
        <f t="shared" si="19"/>
        <v>0.474214552</v>
      </c>
      <c r="AB294" s="309"/>
      <c r="AC294" s="294"/>
      <c r="AD294" s="294"/>
      <c r="AE294" s="294"/>
      <c r="AF294" s="294"/>
      <c r="AG294" s="294"/>
      <c r="AH294" s="294"/>
      <c r="AI294" s="294"/>
      <c r="AJ294" s="294"/>
      <c r="AK294" s="294"/>
      <c r="AL294" s="294"/>
      <c r="AM294" s="294"/>
      <c r="AN294" s="294"/>
      <c r="AO294" s="294"/>
      <c r="AP294" s="294"/>
      <c r="AQ294" s="294"/>
      <c r="AR294" s="294"/>
      <c r="AS294" s="294"/>
      <c r="AT294" s="294"/>
      <c r="AU294" s="294"/>
      <c r="AV294" s="294"/>
    </row>
    <row r="295" ht="19.5" customHeight="1">
      <c r="A295" s="271" t="s">
        <v>383</v>
      </c>
      <c r="B295" s="272">
        <v>294.410004</v>
      </c>
      <c r="C295" s="273">
        <v>313.679993</v>
      </c>
      <c r="D295" s="273">
        <v>290.049988</v>
      </c>
      <c r="E295" s="273">
        <v>293.559998</v>
      </c>
      <c r="F295" s="273">
        <v>291.545685</v>
      </c>
      <c r="G295" s="273">
        <v>1.0944248E9</v>
      </c>
      <c r="H295" s="278" t="s">
        <v>383</v>
      </c>
      <c r="I295" s="273">
        <v>42.400002</v>
      </c>
      <c r="J295" s="273">
        <v>48.009998</v>
      </c>
      <c r="K295" s="273">
        <v>40.75</v>
      </c>
      <c r="L295" s="273">
        <v>41.73</v>
      </c>
      <c r="M295" s="273">
        <v>41.57156</v>
      </c>
      <c r="N295" s="273">
        <v>1.067048E8</v>
      </c>
      <c r="O295" s="273"/>
      <c r="P295" s="249">
        <f t="shared" si="21"/>
        <v>526665.2348</v>
      </c>
      <c r="Q295" s="249"/>
      <c r="R295" s="249"/>
      <c r="S295" s="249"/>
      <c r="T295" s="277"/>
      <c r="U295" s="253"/>
      <c r="V295" s="249"/>
      <c r="W295" s="249"/>
      <c r="X295" s="249">
        <f t="shared" si="16"/>
        <v>526665.2348</v>
      </c>
      <c r="Y295" s="253">
        <f t="shared" si="17"/>
        <v>0.5266652348</v>
      </c>
      <c r="Z295" s="323">
        <f t="shared" si="18"/>
        <v>526665.2348</v>
      </c>
      <c r="AA295" s="253">
        <f t="shared" si="19"/>
        <v>0.5266652348</v>
      </c>
      <c r="AB295" s="309"/>
      <c r="AC295" s="294"/>
      <c r="AD295" s="294"/>
      <c r="AE295" s="294"/>
      <c r="AF295" s="294"/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  <c r="AU295" s="294"/>
      <c r="AV295" s="294"/>
    </row>
    <row r="296" ht="19.5" customHeight="1">
      <c r="A296" s="271" t="s">
        <v>384</v>
      </c>
      <c r="B296" s="272">
        <v>293.26001</v>
      </c>
      <c r="C296" s="273">
        <v>321.170013</v>
      </c>
      <c r="D296" s="273">
        <v>285.190002</v>
      </c>
      <c r="E296" s="273">
        <v>320.929993</v>
      </c>
      <c r="F296" s="273">
        <v>318.727844</v>
      </c>
      <c r="G296" s="273">
        <v>1.5447826E9</v>
      </c>
      <c r="H296" s="278" t="s">
        <v>384</v>
      </c>
      <c r="I296" s="273">
        <v>41.639999</v>
      </c>
      <c r="J296" s="273">
        <v>49.630001</v>
      </c>
      <c r="K296" s="273">
        <v>39.240002</v>
      </c>
      <c r="L296" s="273">
        <v>49.57</v>
      </c>
      <c r="M296" s="273">
        <v>49.381794</v>
      </c>
      <c r="N296" s="273">
        <v>1.41906E8</v>
      </c>
      <c r="O296" s="273"/>
      <c r="P296" s="249">
        <f t="shared" si="21"/>
        <v>516173.9318</v>
      </c>
      <c r="Q296" s="249"/>
      <c r="R296" s="249"/>
      <c r="S296" s="249"/>
      <c r="T296" s="277"/>
      <c r="U296" s="253"/>
      <c r="V296" s="249"/>
      <c r="W296" s="249"/>
      <c r="X296" s="249">
        <f t="shared" si="16"/>
        <v>516173.9318</v>
      </c>
      <c r="Y296" s="253">
        <f t="shared" si="17"/>
        <v>0.5161739318</v>
      </c>
      <c r="Z296" s="323">
        <f t="shared" si="18"/>
        <v>516173.9318</v>
      </c>
      <c r="AA296" s="253">
        <f t="shared" si="19"/>
        <v>0.5161739318</v>
      </c>
      <c r="AB296" s="309"/>
      <c r="AC296" s="294"/>
      <c r="AD296" s="294"/>
      <c r="AE296" s="294"/>
      <c r="AF296" s="294"/>
      <c r="AG296" s="294"/>
      <c r="AH296" s="294"/>
      <c r="AI296" s="294"/>
      <c r="AJ296" s="294"/>
      <c r="AK296" s="294"/>
      <c r="AL296" s="294"/>
      <c r="AM296" s="294"/>
      <c r="AN296" s="294"/>
      <c r="AO296" s="294"/>
      <c r="AP296" s="294"/>
      <c r="AQ296" s="294"/>
      <c r="AR296" s="294"/>
      <c r="AS296" s="294"/>
      <c r="AT296" s="294"/>
      <c r="AU296" s="294"/>
      <c r="AV296" s="294"/>
    </row>
    <row r="297" ht="19.5" customHeight="1">
      <c r="A297" s="271" t="s">
        <v>385</v>
      </c>
      <c r="B297" s="272">
        <v>318.769989</v>
      </c>
      <c r="C297" s="273">
        <v>322.649994</v>
      </c>
      <c r="D297" s="273">
        <v>309.890015</v>
      </c>
      <c r="E297" s="273">
        <v>322.559998</v>
      </c>
      <c r="F297" s="273">
        <v>320.84256</v>
      </c>
      <c r="G297" s="273">
        <v>9.934946E8</v>
      </c>
      <c r="H297" s="278" t="s">
        <v>385</v>
      </c>
      <c r="I297" s="273">
        <v>48.889999</v>
      </c>
      <c r="J297" s="273">
        <v>49.759998</v>
      </c>
      <c r="K297" s="273">
        <v>45.98</v>
      </c>
      <c r="L297" s="273">
        <v>49.740002</v>
      </c>
      <c r="M297" s="273">
        <v>49.551155</v>
      </c>
      <c r="N297" s="273">
        <v>7.41259E7</v>
      </c>
      <c r="O297" s="273"/>
      <c r="P297" s="249">
        <f t="shared" si="21"/>
        <v>559212.559</v>
      </c>
      <c r="Q297" s="249"/>
      <c r="R297" s="249"/>
      <c r="S297" s="249"/>
      <c r="T297" s="277"/>
      <c r="U297" s="253"/>
      <c r="V297" s="249"/>
      <c r="W297" s="249"/>
      <c r="X297" s="249">
        <f t="shared" si="16"/>
        <v>559212.559</v>
      </c>
      <c r="Y297" s="253">
        <f t="shared" si="17"/>
        <v>0.559212559</v>
      </c>
      <c r="Z297" s="323">
        <f t="shared" si="18"/>
        <v>559212.559</v>
      </c>
      <c r="AA297" s="253">
        <f t="shared" si="19"/>
        <v>0.559212559</v>
      </c>
      <c r="AB297" s="309"/>
      <c r="AC297" s="294"/>
      <c r="AD297" s="294"/>
      <c r="AE297" s="294"/>
      <c r="AF297" s="294"/>
      <c r="AG297" s="294"/>
      <c r="AH297" s="294"/>
      <c r="AI297" s="294"/>
      <c r="AJ297" s="294"/>
      <c r="AK297" s="294"/>
      <c r="AL297" s="294"/>
      <c r="AM297" s="294"/>
      <c r="AN297" s="294"/>
      <c r="AO297" s="294"/>
      <c r="AP297" s="294"/>
      <c r="AQ297" s="294"/>
      <c r="AR297" s="294"/>
      <c r="AS297" s="294"/>
      <c r="AT297" s="294"/>
      <c r="AU297" s="294"/>
      <c r="AV297" s="294"/>
    </row>
    <row r="298" ht="19.5" customHeight="1">
      <c r="A298" s="271" t="s">
        <v>386</v>
      </c>
      <c r="B298" s="272">
        <v>322.089996</v>
      </c>
      <c r="C298" s="273">
        <v>353.929993</v>
      </c>
      <c r="D298" s="273">
        <v>315.119995</v>
      </c>
      <c r="E298" s="273">
        <v>347.98999</v>
      </c>
      <c r="F298" s="273">
        <v>346.137146</v>
      </c>
      <c r="G298" s="273">
        <v>1.1490793E9</v>
      </c>
      <c r="H298" s="278" t="s">
        <v>386</v>
      </c>
      <c r="I298" s="273">
        <v>49.599998</v>
      </c>
      <c r="J298" s="273">
        <v>59.389999</v>
      </c>
      <c r="K298" s="273">
        <v>47.41</v>
      </c>
      <c r="L298" s="273">
        <v>57.32</v>
      </c>
      <c r="M298" s="273">
        <v>57.102371</v>
      </c>
      <c r="N298" s="273">
        <v>8.46147E7</v>
      </c>
      <c r="O298" s="273"/>
      <c r="P298" s="249">
        <f t="shared" si="21"/>
        <v>566983.6617</v>
      </c>
      <c r="Q298" s="249"/>
      <c r="R298" s="249"/>
      <c r="S298" s="249"/>
      <c r="T298" s="277"/>
      <c r="U298" s="253"/>
      <c r="V298" s="249"/>
      <c r="W298" s="249"/>
      <c r="X298" s="249">
        <f t="shared" si="16"/>
        <v>566983.6617</v>
      </c>
      <c r="Y298" s="253">
        <f t="shared" si="17"/>
        <v>0.5669836617</v>
      </c>
      <c r="Z298" s="323">
        <f t="shared" si="18"/>
        <v>566983.6617</v>
      </c>
      <c r="AA298" s="253">
        <f t="shared" si="19"/>
        <v>0.5669836617</v>
      </c>
      <c r="AB298" s="309"/>
      <c r="AC298" s="294"/>
      <c r="AD298" s="294"/>
      <c r="AE298" s="294"/>
      <c r="AF298" s="294"/>
      <c r="AG298" s="294"/>
      <c r="AH298" s="294"/>
      <c r="AI298" s="294"/>
      <c r="AJ298" s="294"/>
      <c r="AK298" s="294"/>
      <c r="AL298" s="294"/>
      <c r="AM298" s="294"/>
      <c r="AN298" s="294"/>
      <c r="AO298" s="294"/>
      <c r="AP298" s="294"/>
      <c r="AQ298" s="294"/>
      <c r="AR298" s="294"/>
      <c r="AS298" s="294"/>
      <c r="AT298" s="294"/>
      <c r="AU298" s="294"/>
      <c r="AV298" s="294"/>
    </row>
    <row r="299" ht="19.5" customHeight="1">
      <c r="A299" s="271" t="s">
        <v>387</v>
      </c>
      <c r="B299" s="272">
        <v>347.730011</v>
      </c>
      <c r="C299" s="273">
        <v>372.850006</v>
      </c>
      <c r="D299" s="273">
        <v>346.660004</v>
      </c>
      <c r="E299" s="273">
        <v>369.420013</v>
      </c>
      <c r="F299" s="273">
        <v>367.453094</v>
      </c>
      <c r="G299" s="273">
        <v>1.1377103E9</v>
      </c>
      <c r="H299" s="278" t="s">
        <v>387</v>
      </c>
      <c r="I299" s="273">
        <v>57.290001</v>
      </c>
      <c r="J299" s="273">
        <v>65.620003</v>
      </c>
      <c r="K299" s="273">
        <v>56.950001</v>
      </c>
      <c r="L299" s="273">
        <v>64.379997</v>
      </c>
      <c r="M299" s="273">
        <v>64.135559</v>
      </c>
      <c r="N299" s="273">
        <v>7.68441E7</v>
      </c>
      <c r="O299" s="273"/>
      <c r="P299" s="249">
        <f t="shared" si="21"/>
        <v>622065.7576</v>
      </c>
      <c r="Q299" s="249"/>
      <c r="R299" s="249"/>
      <c r="S299" s="249"/>
      <c r="T299" s="277"/>
      <c r="U299" s="253"/>
      <c r="V299" s="249"/>
      <c r="W299" s="249"/>
      <c r="X299" s="249">
        <f t="shared" si="16"/>
        <v>622065.7576</v>
      </c>
      <c r="Y299" s="253">
        <f t="shared" si="17"/>
        <v>0.6220657576</v>
      </c>
      <c r="Z299" s="323">
        <f t="shared" si="18"/>
        <v>622065.7576</v>
      </c>
      <c r="AA299" s="253">
        <f t="shared" si="19"/>
        <v>0.6220657576</v>
      </c>
      <c r="AB299" s="309"/>
      <c r="AC299" s="294"/>
      <c r="AD299" s="294"/>
      <c r="AE299" s="294"/>
      <c r="AF299" s="294"/>
      <c r="AG299" s="294"/>
      <c r="AH299" s="294"/>
      <c r="AI299" s="294"/>
      <c r="AJ299" s="294"/>
      <c r="AK299" s="294"/>
      <c r="AL299" s="294"/>
      <c r="AM299" s="294"/>
      <c r="AN299" s="294"/>
      <c r="AO299" s="294"/>
      <c r="AP299" s="294"/>
      <c r="AQ299" s="294"/>
      <c r="AR299" s="294"/>
      <c r="AS299" s="294"/>
      <c r="AT299" s="294"/>
      <c r="AU299" s="294"/>
      <c r="AV299" s="294"/>
    </row>
    <row r="300" ht="19.5" customHeight="1">
      <c r="A300" s="271" t="s">
        <v>388</v>
      </c>
      <c r="B300" s="272">
        <v>370.070007</v>
      </c>
      <c r="C300" s="273">
        <v>387.980011</v>
      </c>
      <c r="D300" s="273">
        <v>363.410004</v>
      </c>
      <c r="E300" s="273">
        <v>383.679993</v>
      </c>
      <c r="F300" s="273">
        <v>382.160675</v>
      </c>
      <c r="G300" s="273">
        <v>9.749974E8</v>
      </c>
      <c r="H300" s="278" t="s">
        <v>388</v>
      </c>
      <c r="I300" s="273">
        <v>64.580002</v>
      </c>
      <c r="J300" s="273">
        <v>70.739998</v>
      </c>
      <c r="K300" s="273">
        <v>62.200001</v>
      </c>
      <c r="L300" s="273">
        <v>69.029999</v>
      </c>
      <c r="M300" s="273">
        <v>68.767914</v>
      </c>
      <c r="N300" s="273">
        <v>8.75018E7</v>
      </c>
      <c r="O300" s="273"/>
      <c r="P300" s="249">
        <f t="shared" si="21"/>
        <v>650456.2113</v>
      </c>
      <c r="Q300" s="249"/>
      <c r="R300" s="249"/>
      <c r="S300" s="249"/>
      <c r="T300" s="277"/>
      <c r="U300" s="253"/>
      <c r="V300" s="249"/>
      <c r="W300" s="249"/>
      <c r="X300" s="249">
        <f t="shared" si="16"/>
        <v>650456.2113</v>
      </c>
      <c r="Y300" s="253">
        <f t="shared" si="17"/>
        <v>0.6504562113</v>
      </c>
      <c r="Z300" s="323">
        <f t="shared" si="18"/>
        <v>650456.2113</v>
      </c>
      <c r="AA300" s="253">
        <f t="shared" si="19"/>
        <v>0.6504562113</v>
      </c>
      <c r="AB300" s="309"/>
      <c r="AC300" s="294"/>
      <c r="AD300" s="294"/>
      <c r="AE300" s="294"/>
      <c r="AF300" s="294"/>
      <c r="AG300" s="294"/>
      <c r="AH300" s="294"/>
      <c r="AI300" s="294"/>
      <c r="AJ300" s="294"/>
      <c r="AK300" s="294"/>
      <c r="AL300" s="294"/>
      <c r="AM300" s="294"/>
      <c r="AN300" s="294"/>
      <c r="AO300" s="294"/>
      <c r="AP300" s="294"/>
      <c r="AQ300" s="294"/>
      <c r="AR300" s="294"/>
      <c r="AS300" s="294"/>
      <c r="AT300" s="294"/>
      <c r="AU300" s="294"/>
      <c r="AV300" s="294"/>
    </row>
    <row r="301" ht="19.5" customHeight="1">
      <c r="A301" s="271" t="s">
        <v>389</v>
      </c>
      <c r="B301" s="272">
        <v>382.309998</v>
      </c>
      <c r="C301" s="273">
        <v>383.559998</v>
      </c>
      <c r="D301" s="273">
        <v>354.709991</v>
      </c>
      <c r="E301" s="273">
        <v>377.98999</v>
      </c>
      <c r="F301" s="273">
        <v>376.493195</v>
      </c>
      <c r="G301" s="273">
        <v>1.2022204E9</v>
      </c>
      <c r="H301" s="278" t="s">
        <v>389</v>
      </c>
      <c r="I301" s="273">
        <v>68.470001</v>
      </c>
      <c r="J301" s="273">
        <v>68.900002</v>
      </c>
      <c r="K301" s="273">
        <v>58.639999</v>
      </c>
      <c r="L301" s="273">
        <v>66.279999</v>
      </c>
      <c r="M301" s="273">
        <v>66.028351</v>
      </c>
      <c r="N301" s="273">
        <v>9.8946E7</v>
      </c>
      <c r="O301" s="273"/>
      <c r="P301" s="249">
        <f t="shared" si="21"/>
        <v>633217.6632</v>
      </c>
      <c r="Q301" s="249"/>
      <c r="R301" s="249"/>
      <c r="S301" s="249"/>
      <c r="T301" s="277"/>
      <c r="U301" s="253"/>
      <c r="V301" s="249"/>
      <c r="W301" s="249"/>
      <c r="X301" s="249">
        <f t="shared" si="16"/>
        <v>633217.6632</v>
      </c>
      <c r="Y301" s="253">
        <f t="shared" si="17"/>
        <v>0.6332176632</v>
      </c>
      <c r="Z301" s="323">
        <f t="shared" si="18"/>
        <v>633217.6632</v>
      </c>
      <c r="AA301" s="253">
        <f t="shared" si="19"/>
        <v>0.6332176632</v>
      </c>
      <c r="AB301" s="309"/>
      <c r="AC301" s="294"/>
      <c r="AD301" s="294"/>
      <c r="AE301" s="294"/>
      <c r="AF301" s="294"/>
      <c r="AG301" s="294"/>
      <c r="AH301" s="294"/>
      <c r="AI301" s="294"/>
      <c r="AJ301" s="294"/>
      <c r="AK301" s="294"/>
      <c r="AL301" s="294"/>
      <c r="AM301" s="294"/>
      <c r="AN301" s="294"/>
      <c r="AO301" s="294"/>
      <c r="AP301" s="294"/>
      <c r="AQ301" s="294"/>
      <c r="AR301" s="294"/>
      <c r="AS301" s="294"/>
      <c r="AT301" s="294"/>
      <c r="AU301" s="294"/>
      <c r="AV301" s="294"/>
    </row>
    <row r="302" ht="19.5" customHeight="1">
      <c r="A302" s="271" t="s">
        <v>390</v>
      </c>
      <c r="B302" s="272">
        <v>380.399994</v>
      </c>
      <c r="C302" s="273">
        <v>380.829987</v>
      </c>
      <c r="D302" s="273">
        <v>351.359985</v>
      </c>
      <c r="E302" s="273">
        <v>358.269989</v>
      </c>
      <c r="F302" s="273">
        <v>356.851288</v>
      </c>
      <c r="G302" s="273">
        <v>9.597146E8</v>
      </c>
      <c r="H302" s="278" t="s">
        <v>390</v>
      </c>
      <c r="I302" s="273">
        <v>67.169998</v>
      </c>
      <c r="J302" s="273">
        <v>67.290001</v>
      </c>
      <c r="K302" s="273">
        <v>57.099998</v>
      </c>
      <c r="L302" s="273">
        <v>59.349998</v>
      </c>
      <c r="M302" s="273">
        <v>59.124664</v>
      </c>
      <c r="N302" s="273">
        <v>7.61258E7</v>
      </c>
      <c r="O302" s="273"/>
      <c r="P302" s="249">
        <f t="shared" si="21"/>
        <v>625570.666</v>
      </c>
      <c r="Q302" s="249"/>
      <c r="R302" s="249"/>
      <c r="S302" s="249"/>
      <c r="T302" s="277"/>
      <c r="U302" s="253"/>
      <c r="V302" s="249"/>
      <c r="W302" s="249"/>
      <c r="X302" s="249">
        <f t="shared" si="16"/>
        <v>625570.666</v>
      </c>
      <c r="Y302" s="253">
        <f t="shared" si="17"/>
        <v>0.625570666</v>
      </c>
      <c r="Z302" s="323">
        <f t="shared" si="18"/>
        <v>625570.666</v>
      </c>
      <c r="AA302" s="253">
        <f t="shared" si="19"/>
        <v>0.625570666</v>
      </c>
      <c r="AB302" s="309"/>
      <c r="AC302" s="294"/>
      <c r="AD302" s="294"/>
      <c r="AE302" s="294"/>
      <c r="AF302" s="294"/>
      <c r="AG302" s="294"/>
      <c r="AH302" s="294"/>
      <c r="AI302" s="294"/>
      <c r="AJ302" s="294"/>
      <c r="AK302" s="294"/>
      <c r="AL302" s="294"/>
      <c r="AM302" s="294"/>
      <c r="AN302" s="294"/>
      <c r="AO302" s="294"/>
      <c r="AP302" s="294"/>
      <c r="AQ302" s="294"/>
      <c r="AR302" s="294"/>
      <c r="AS302" s="294"/>
      <c r="AT302" s="294"/>
      <c r="AU302" s="294"/>
      <c r="AV302" s="294"/>
    </row>
    <row r="303" ht="19.5" customHeight="1">
      <c r="A303" s="271" t="s">
        <v>391</v>
      </c>
      <c r="B303" s="272">
        <v>358.540009</v>
      </c>
      <c r="C303" s="273">
        <v>373.73999</v>
      </c>
      <c r="D303" s="273">
        <v>342.350006</v>
      </c>
      <c r="E303" s="273">
        <v>350.869995</v>
      </c>
      <c r="F303" s="273">
        <v>349.986481</v>
      </c>
      <c r="G303" s="273">
        <v>1.2384244E9</v>
      </c>
      <c r="H303" s="278" t="s">
        <v>391</v>
      </c>
      <c r="I303" s="273">
        <v>59.389999</v>
      </c>
      <c r="J303" s="273">
        <v>64.260002</v>
      </c>
      <c r="K303" s="273">
        <v>53.720001</v>
      </c>
      <c r="L303" s="273">
        <v>56.419998</v>
      </c>
      <c r="M303" s="273">
        <v>56.362152</v>
      </c>
      <c r="N303" s="273">
        <v>1.272724E8</v>
      </c>
      <c r="O303" s="273"/>
      <c r="P303" s="249">
        <f t="shared" si="21"/>
        <v>607862.393</v>
      </c>
      <c r="Q303" s="249"/>
      <c r="R303" s="249"/>
      <c r="S303" s="249"/>
      <c r="T303" s="277"/>
      <c r="U303" s="253"/>
      <c r="V303" s="249"/>
      <c r="W303" s="249"/>
      <c r="X303" s="249">
        <f t="shared" si="16"/>
        <v>607862.393</v>
      </c>
      <c r="Y303" s="253">
        <f t="shared" si="17"/>
        <v>0.607862393</v>
      </c>
      <c r="Z303" s="323">
        <f t="shared" si="18"/>
        <v>607862.393</v>
      </c>
      <c r="AA303" s="253">
        <f t="shared" si="19"/>
        <v>0.607862393</v>
      </c>
      <c r="AB303" s="309"/>
      <c r="AC303" s="294"/>
      <c r="AD303" s="294"/>
      <c r="AE303" s="294"/>
      <c r="AF303" s="294"/>
      <c r="AG303" s="294"/>
      <c r="AH303" s="294"/>
      <c r="AI303" s="294"/>
      <c r="AJ303" s="294"/>
      <c r="AK303" s="294"/>
      <c r="AL303" s="294"/>
      <c r="AM303" s="294"/>
      <c r="AN303" s="294"/>
      <c r="AO303" s="294"/>
      <c r="AP303" s="294"/>
      <c r="AQ303" s="294"/>
      <c r="AR303" s="294"/>
      <c r="AS303" s="294"/>
      <c r="AT303" s="294"/>
      <c r="AU303" s="294"/>
      <c r="AV303" s="294"/>
    </row>
    <row r="304" ht="19.5" customHeight="1">
      <c r="A304" s="271" t="s">
        <v>392</v>
      </c>
      <c r="B304" s="272">
        <v>351.720001</v>
      </c>
      <c r="C304" s="273">
        <v>394.140015</v>
      </c>
      <c r="D304" s="273">
        <v>351.619995</v>
      </c>
      <c r="E304" s="273">
        <v>388.829987</v>
      </c>
      <c r="F304" s="273">
        <v>387.850891</v>
      </c>
      <c r="G304" s="273">
        <v>9.713191E8</v>
      </c>
      <c r="H304" s="278" t="s">
        <v>392</v>
      </c>
      <c r="I304" s="273">
        <v>56.66</v>
      </c>
      <c r="J304" s="273">
        <v>70.629997</v>
      </c>
      <c r="K304" s="273">
        <v>56.639999</v>
      </c>
      <c r="L304" s="273">
        <v>68.709999</v>
      </c>
      <c r="M304" s="273">
        <v>68.639557</v>
      </c>
      <c r="N304" s="273">
        <v>9.37581E7</v>
      </c>
      <c r="O304" s="273"/>
      <c r="P304" s="249">
        <f t="shared" si="21"/>
        <v>622655.1322</v>
      </c>
      <c r="Q304" s="249"/>
      <c r="R304" s="249"/>
      <c r="S304" s="249"/>
      <c r="T304" s="277"/>
      <c r="U304" s="253"/>
      <c r="V304" s="249"/>
      <c r="W304" s="249"/>
      <c r="X304" s="249">
        <f t="shared" si="16"/>
        <v>622655.1322</v>
      </c>
      <c r="Y304" s="253">
        <f t="shared" si="17"/>
        <v>0.6226551322</v>
      </c>
      <c r="Z304" s="323">
        <f t="shared" si="18"/>
        <v>622655.1322</v>
      </c>
      <c r="AA304" s="253">
        <f t="shared" si="19"/>
        <v>0.6226551322</v>
      </c>
      <c r="AB304" s="309"/>
      <c r="AC304" s="294"/>
      <c r="AD304" s="294"/>
      <c r="AE304" s="294"/>
      <c r="AF304" s="294"/>
      <c r="AG304" s="294"/>
      <c r="AH304" s="294"/>
      <c r="AI304" s="294"/>
      <c r="AJ304" s="294"/>
      <c r="AK304" s="294"/>
      <c r="AL304" s="294"/>
      <c r="AM304" s="294"/>
      <c r="AN304" s="294"/>
      <c r="AO304" s="294"/>
      <c r="AP304" s="294"/>
      <c r="AQ304" s="294"/>
      <c r="AR304" s="294"/>
      <c r="AS304" s="294"/>
      <c r="AT304" s="294"/>
      <c r="AU304" s="294"/>
      <c r="AV304" s="294"/>
    </row>
    <row r="305" ht="19.5" customHeight="1">
      <c r="A305" s="271" t="s">
        <v>393</v>
      </c>
      <c r="B305" s="326">
        <v>387.75</v>
      </c>
      <c r="C305" s="327">
        <v>412.920013</v>
      </c>
      <c r="D305" s="327">
        <v>382.660004</v>
      </c>
      <c r="E305" s="327">
        <v>409.519989</v>
      </c>
      <c r="F305" s="327">
        <v>408.48877</v>
      </c>
      <c r="G305" s="327">
        <v>8.672359E8</v>
      </c>
      <c r="H305" s="329" t="s">
        <v>393</v>
      </c>
      <c r="I305" s="327">
        <v>68.300003</v>
      </c>
      <c r="J305" s="327">
        <v>77.290001</v>
      </c>
      <c r="K305" s="327">
        <v>66.489998</v>
      </c>
      <c r="L305" s="327">
        <v>76.0</v>
      </c>
      <c r="M305" s="327">
        <v>75.922081</v>
      </c>
      <c r="N305" s="327">
        <v>6.67206E7</v>
      </c>
      <c r="O305" s="327"/>
      <c r="P305" s="249">
        <f t="shared" si="21"/>
        <v>675954.6824</v>
      </c>
      <c r="Q305" s="249"/>
      <c r="R305" s="249"/>
      <c r="S305" s="249"/>
      <c r="T305" s="328">
        <f>(P305-P293)/P293</f>
        <v>0.4237632396</v>
      </c>
      <c r="U305" s="253"/>
      <c r="V305" s="249"/>
      <c r="W305" s="249"/>
      <c r="X305" s="249">
        <f t="shared" si="16"/>
        <v>675954.6824</v>
      </c>
      <c r="Y305" s="253">
        <f t="shared" si="17"/>
        <v>0.6759546824</v>
      </c>
      <c r="Z305" s="323">
        <f t="shared" si="18"/>
        <v>675954.6824</v>
      </c>
      <c r="AA305" s="253">
        <f t="shared" si="19"/>
        <v>0.6759546824</v>
      </c>
      <c r="AB305" s="309"/>
      <c r="AC305" s="294"/>
      <c r="AD305" s="294"/>
      <c r="AE305" s="294"/>
      <c r="AF305" s="294"/>
      <c r="AG305" s="294"/>
      <c r="AH305" s="294"/>
      <c r="AI305" s="294"/>
      <c r="AJ305" s="294"/>
      <c r="AK305" s="294"/>
      <c r="AL305" s="294"/>
      <c r="AM305" s="294"/>
      <c r="AN305" s="294"/>
      <c r="AO305" s="294"/>
      <c r="AP305" s="294"/>
      <c r="AQ305" s="294"/>
      <c r="AR305" s="294"/>
      <c r="AS305" s="294"/>
      <c r="AT305" s="294"/>
      <c r="AU305" s="294"/>
      <c r="AV305" s="294"/>
    </row>
    <row r="306" ht="19.5" customHeight="1">
      <c r="A306" s="271" t="s">
        <v>394</v>
      </c>
      <c r="B306" s="272">
        <v>405.839996</v>
      </c>
      <c r="C306" s="273">
        <v>411.25</v>
      </c>
      <c r="D306" s="273">
        <v>395.339996</v>
      </c>
      <c r="E306" s="273">
        <v>409.559998</v>
      </c>
      <c r="F306" s="273">
        <v>409.559998</v>
      </c>
      <c r="G306" s="273">
        <v>3.990175E8</v>
      </c>
      <c r="H306" s="278" t="s">
        <v>394</v>
      </c>
      <c r="I306" s="273">
        <v>74.639999</v>
      </c>
      <c r="J306" s="273">
        <v>76.389999</v>
      </c>
      <c r="K306" s="273">
        <v>70.739998</v>
      </c>
      <c r="L306" s="273">
        <v>75.779999</v>
      </c>
      <c r="M306" s="273">
        <v>75.779999</v>
      </c>
      <c r="N306" s="273">
        <v>3.32369E7</v>
      </c>
      <c r="O306" s="273"/>
      <c r="P306" s="249">
        <f t="shared" si="21"/>
        <v>696686.7506</v>
      </c>
      <c r="Q306" s="249"/>
      <c r="R306" s="249"/>
      <c r="S306" s="249"/>
      <c r="T306" s="277"/>
      <c r="U306" s="253"/>
      <c r="V306" s="249"/>
      <c r="W306" s="249"/>
      <c r="X306" s="249">
        <f t="shared" si="16"/>
        <v>696686.7506</v>
      </c>
      <c r="Y306" s="253">
        <f t="shared" si="17"/>
        <v>0.6966867506</v>
      </c>
      <c r="Z306" s="323">
        <f t="shared" si="18"/>
        <v>696686.7506</v>
      </c>
      <c r="AA306" s="253">
        <f t="shared" si="19"/>
        <v>0.6966867506</v>
      </c>
      <c r="AB306" s="309"/>
      <c r="AC306" s="294"/>
      <c r="AD306" s="294"/>
      <c r="AE306" s="294"/>
      <c r="AF306" s="294"/>
      <c r="AG306" s="294"/>
      <c r="AH306" s="294"/>
      <c r="AI306" s="294"/>
      <c r="AJ306" s="294"/>
      <c r="AK306" s="294"/>
      <c r="AL306" s="294"/>
      <c r="AM306" s="294"/>
      <c r="AN306" s="294"/>
      <c r="AO306" s="294"/>
      <c r="AP306" s="294"/>
      <c r="AQ306" s="294"/>
      <c r="AR306" s="294"/>
      <c r="AS306" s="294"/>
      <c r="AT306" s="294"/>
      <c r="AU306" s="294"/>
      <c r="AV306" s="294"/>
    </row>
    <row r="307" ht="19.5" customHeight="1">
      <c r="A307" s="271" t="s">
        <v>395</v>
      </c>
      <c r="B307" s="272">
        <v>410.399994</v>
      </c>
      <c r="C307" s="273">
        <v>411.25</v>
      </c>
      <c r="D307" s="273">
        <v>408.149994</v>
      </c>
      <c r="E307" s="273">
        <v>409.559998</v>
      </c>
      <c r="F307" s="273">
        <v>409.559998</v>
      </c>
      <c r="G307" s="273">
        <v>3.5848964E7</v>
      </c>
      <c r="H307" s="278" t="s">
        <v>395</v>
      </c>
      <c r="I307" s="273">
        <v>76.089996</v>
      </c>
      <c r="J307" s="273">
        <v>76.389</v>
      </c>
      <c r="K307" s="273">
        <v>75.254997</v>
      </c>
      <c r="L307" s="273">
        <v>75.779999</v>
      </c>
      <c r="M307" s="273">
        <v>75.779999</v>
      </c>
      <c r="N307" s="273">
        <v>3132173.0</v>
      </c>
      <c r="O307" s="273"/>
      <c r="P307" s="249">
        <f t="shared" si="21"/>
        <v>717594.4654</v>
      </c>
      <c r="Q307" s="249"/>
      <c r="R307" s="249"/>
      <c r="S307" s="249"/>
      <c r="T307" s="277"/>
      <c r="U307" s="253"/>
      <c r="V307" s="249"/>
      <c r="W307" s="249"/>
      <c r="X307" s="249">
        <f t="shared" si="16"/>
        <v>717594.4654</v>
      </c>
      <c r="Y307" s="253">
        <f t="shared" si="17"/>
        <v>0.7175944654</v>
      </c>
      <c r="Z307" s="323">
        <f t="shared" si="18"/>
        <v>717594.4654</v>
      </c>
      <c r="AA307" s="253">
        <f t="shared" si="19"/>
        <v>0.7175944654</v>
      </c>
      <c r="AB307" s="309"/>
      <c r="AC307" s="294"/>
      <c r="AD307" s="294"/>
      <c r="AE307" s="294"/>
      <c r="AF307" s="294"/>
      <c r="AG307" s="294"/>
      <c r="AH307" s="294"/>
      <c r="AI307" s="294"/>
      <c r="AJ307" s="294"/>
      <c r="AK307" s="294"/>
      <c r="AL307" s="294"/>
      <c r="AM307" s="294"/>
      <c r="AN307" s="294"/>
      <c r="AO307" s="294"/>
      <c r="AP307" s="294"/>
      <c r="AQ307" s="294"/>
      <c r="AR307" s="294"/>
      <c r="AS307" s="294"/>
      <c r="AT307" s="294"/>
      <c r="AU307" s="294"/>
      <c r="AV307" s="294"/>
    </row>
    <row r="308" ht="19.5" customHeight="1">
      <c r="A308" s="286"/>
      <c r="B308" s="287"/>
      <c r="C308" s="287"/>
      <c r="D308" s="287"/>
      <c r="E308" s="287"/>
      <c r="F308" s="287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8"/>
      <c r="W308" s="288"/>
      <c r="X308" s="288"/>
      <c r="Y308" s="287"/>
      <c r="Z308" s="287"/>
      <c r="AA308" s="287"/>
      <c r="AB308" s="294"/>
      <c r="AC308" s="294"/>
      <c r="AD308" s="294"/>
      <c r="AE308" s="294"/>
      <c r="AF308" s="294"/>
      <c r="AG308" s="294"/>
      <c r="AH308" s="294"/>
      <c r="AI308" s="294"/>
      <c r="AJ308" s="294"/>
      <c r="AK308" s="294"/>
      <c r="AL308" s="294"/>
      <c r="AM308" s="294"/>
      <c r="AN308" s="294"/>
      <c r="AO308" s="294"/>
      <c r="AP308" s="294"/>
      <c r="AQ308" s="294"/>
      <c r="AR308" s="294"/>
      <c r="AS308" s="294"/>
      <c r="AT308" s="294"/>
      <c r="AU308" s="294"/>
      <c r="AV308" s="294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5"/>
      <c r="W309" s="295"/>
      <c r="X309" s="295"/>
      <c r="Y309" s="294"/>
      <c r="Z309" s="294"/>
      <c r="AA309" s="294"/>
      <c r="AB309" s="294"/>
      <c r="AC309" s="294"/>
      <c r="AD309" s="294"/>
      <c r="AE309" s="294"/>
      <c r="AF309" s="294"/>
      <c r="AG309" s="294"/>
      <c r="AH309" s="294"/>
      <c r="AI309" s="294"/>
      <c r="AJ309" s="294"/>
      <c r="AK309" s="294"/>
      <c r="AL309" s="294"/>
      <c r="AM309" s="294"/>
      <c r="AN309" s="294"/>
      <c r="AO309" s="294"/>
      <c r="AP309" s="294"/>
      <c r="AQ309" s="294"/>
      <c r="AR309" s="294"/>
      <c r="AS309" s="294"/>
      <c r="AT309" s="294"/>
      <c r="AU309" s="294"/>
      <c r="AV309" s="294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5"/>
      <c r="W310" s="295"/>
      <c r="X310" s="295"/>
      <c r="Y310" s="294"/>
      <c r="Z310" s="294"/>
      <c r="AA310" s="294"/>
      <c r="AB310" s="294"/>
      <c r="AC310" s="294"/>
      <c r="AD310" s="294"/>
      <c r="AE310" s="294"/>
      <c r="AF310" s="294"/>
      <c r="AG310" s="294"/>
      <c r="AH310" s="294"/>
      <c r="AI310" s="294"/>
      <c r="AJ310" s="294"/>
      <c r="AK310" s="294"/>
      <c r="AL310" s="294"/>
      <c r="AM310" s="294"/>
      <c r="AN310" s="294"/>
      <c r="AO310" s="294"/>
      <c r="AP310" s="294"/>
      <c r="AQ310" s="294"/>
      <c r="AR310" s="294"/>
      <c r="AS310" s="294"/>
      <c r="AT310" s="294"/>
      <c r="AU310" s="294"/>
      <c r="AV310" s="294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5"/>
      <c r="W311" s="295"/>
      <c r="X311" s="295"/>
      <c r="Y311" s="294"/>
      <c r="Z311" s="294"/>
      <c r="AA311" s="294"/>
      <c r="AB311" s="294"/>
      <c r="AC311" s="294"/>
      <c r="AD311" s="294"/>
      <c r="AE311" s="294"/>
      <c r="AF311" s="294"/>
      <c r="AG311" s="294"/>
      <c r="AH311" s="294"/>
      <c r="AI311" s="294"/>
      <c r="AJ311" s="294"/>
      <c r="AK311" s="294"/>
      <c r="AL311" s="294"/>
      <c r="AM311" s="294"/>
      <c r="AN311" s="294"/>
      <c r="AO311" s="294"/>
      <c r="AP311" s="294"/>
      <c r="AQ311" s="294"/>
      <c r="AR311" s="294"/>
      <c r="AS311" s="294"/>
      <c r="AT311" s="294"/>
      <c r="AU311" s="294"/>
      <c r="AV311" s="294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5"/>
      <c r="W312" s="295"/>
      <c r="X312" s="295"/>
      <c r="Y312" s="294"/>
      <c r="Z312" s="294"/>
      <c r="AA312" s="294"/>
      <c r="AB312" s="294"/>
      <c r="AC312" s="294"/>
      <c r="AD312" s="294"/>
      <c r="AE312" s="294"/>
      <c r="AF312" s="294"/>
      <c r="AG312" s="294"/>
      <c r="AH312" s="294"/>
      <c r="AI312" s="294"/>
      <c r="AJ312" s="294"/>
      <c r="AK312" s="294"/>
      <c r="AL312" s="294"/>
      <c r="AM312" s="294"/>
      <c r="AN312" s="294"/>
      <c r="AO312" s="294"/>
      <c r="AP312" s="294"/>
      <c r="AQ312" s="294"/>
      <c r="AR312" s="294"/>
      <c r="AS312" s="294"/>
      <c r="AT312" s="294"/>
      <c r="AU312" s="294"/>
      <c r="AV312" s="294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5"/>
      <c r="W313" s="295"/>
      <c r="X313" s="295"/>
      <c r="Y313" s="294"/>
      <c r="Z313" s="294"/>
      <c r="AA313" s="294"/>
      <c r="AB313" s="294"/>
      <c r="AC313" s="294"/>
      <c r="AD313" s="294"/>
      <c r="AE313" s="294"/>
      <c r="AF313" s="294"/>
      <c r="AG313" s="294"/>
      <c r="AH313" s="294"/>
      <c r="AI313" s="294"/>
      <c r="AJ313" s="294"/>
      <c r="AK313" s="294"/>
      <c r="AL313" s="294"/>
      <c r="AM313" s="294"/>
      <c r="AN313" s="294"/>
      <c r="AO313" s="294"/>
      <c r="AP313" s="294"/>
      <c r="AQ313" s="294"/>
      <c r="AR313" s="294"/>
      <c r="AS313" s="294"/>
      <c r="AT313" s="294"/>
      <c r="AU313" s="294"/>
      <c r="AV313" s="294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5"/>
      <c r="W314" s="295"/>
      <c r="X314" s="295"/>
      <c r="Y314" s="294"/>
      <c r="Z314" s="294"/>
      <c r="AA314" s="294"/>
      <c r="AB314" s="294"/>
      <c r="AC314" s="294"/>
      <c r="AD314" s="294"/>
      <c r="AE314" s="294"/>
      <c r="AF314" s="294"/>
      <c r="AG314" s="294"/>
      <c r="AH314" s="294"/>
      <c r="AI314" s="294"/>
      <c r="AJ314" s="294"/>
      <c r="AK314" s="294"/>
      <c r="AL314" s="294"/>
      <c r="AM314" s="294"/>
      <c r="AN314" s="294"/>
      <c r="AO314" s="294"/>
      <c r="AP314" s="294"/>
      <c r="AQ314" s="294"/>
      <c r="AR314" s="294"/>
      <c r="AS314" s="294"/>
      <c r="AT314" s="294"/>
      <c r="AU314" s="294"/>
      <c r="AV314" s="294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5"/>
      <c r="W315" s="295"/>
      <c r="X315" s="295"/>
      <c r="Y315" s="294"/>
      <c r="Z315" s="294"/>
      <c r="AA315" s="294"/>
      <c r="AB315" s="294"/>
      <c r="AC315" s="294"/>
      <c r="AD315" s="294"/>
      <c r="AE315" s="294"/>
      <c r="AF315" s="294"/>
      <c r="AG315" s="294"/>
      <c r="AH315" s="294"/>
      <c r="AI315" s="294"/>
      <c r="AJ315" s="294"/>
      <c r="AK315" s="294"/>
      <c r="AL315" s="294"/>
      <c r="AM315" s="294"/>
      <c r="AN315" s="294"/>
      <c r="AO315" s="294"/>
      <c r="AP315" s="294"/>
      <c r="AQ315" s="294"/>
      <c r="AR315" s="294"/>
      <c r="AS315" s="294"/>
      <c r="AT315" s="294"/>
      <c r="AU315" s="294"/>
      <c r="AV315" s="294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5"/>
      <c r="W316" s="295"/>
      <c r="X316" s="295"/>
      <c r="Y316" s="294"/>
      <c r="Z316" s="294"/>
      <c r="AA316" s="294"/>
      <c r="AB316" s="294"/>
      <c r="AC316" s="294"/>
      <c r="AD316" s="294"/>
      <c r="AE316" s="294"/>
      <c r="AF316" s="294"/>
      <c r="AG316" s="294"/>
      <c r="AH316" s="294"/>
      <c r="AI316" s="294"/>
      <c r="AJ316" s="294"/>
      <c r="AK316" s="294"/>
      <c r="AL316" s="294"/>
      <c r="AM316" s="294"/>
      <c r="AN316" s="294"/>
      <c r="AO316" s="294"/>
      <c r="AP316" s="294"/>
      <c r="AQ316" s="294"/>
      <c r="AR316" s="294"/>
      <c r="AS316" s="294"/>
      <c r="AT316" s="294"/>
      <c r="AU316" s="294"/>
      <c r="AV316" s="294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5"/>
      <c r="W317" s="295"/>
      <c r="X317" s="295"/>
      <c r="Y317" s="294"/>
      <c r="Z317" s="294"/>
      <c r="AA317" s="294"/>
      <c r="AB317" s="294"/>
      <c r="AC317" s="294"/>
      <c r="AD317" s="294"/>
      <c r="AE317" s="294"/>
      <c r="AF317" s="294"/>
      <c r="AG317" s="294"/>
      <c r="AH317" s="294"/>
      <c r="AI317" s="294"/>
      <c r="AJ317" s="294"/>
      <c r="AK317" s="294"/>
      <c r="AL317" s="294"/>
      <c r="AM317" s="294"/>
      <c r="AN317" s="294"/>
      <c r="AO317" s="294"/>
      <c r="AP317" s="294"/>
      <c r="AQ317" s="294"/>
      <c r="AR317" s="294"/>
      <c r="AS317" s="294"/>
      <c r="AT317" s="294"/>
      <c r="AU317" s="294"/>
      <c r="AV317" s="294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5"/>
      <c r="W318" s="295"/>
      <c r="X318" s="295"/>
      <c r="Y318" s="294"/>
      <c r="Z318" s="294"/>
      <c r="AA318" s="294"/>
      <c r="AB318" s="294"/>
      <c r="AC318" s="294"/>
      <c r="AD318" s="294"/>
      <c r="AE318" s="294"/>
      <c r="AF318" s="294"/>
      <c r="AG318" s="294"/>
      <c r="AH318" s="294"/>
      <c r="AI318" s="294"/>
      <c r="AJ318" s="294"/>
      <c r="AK318" s="294"/>
      <c r="AL318" s="294"/>
      <c r="AM318" s="294"/>
      <c r="AN318" s="294"/>
      <c r="AO318" s="294"/>
      <c r="AP318" s="294"/>
      <c r="AQ318" s="294"/>
      <c r="AR318" s="294"/>
      <c r="AS318" s="294"/>
      <c r="AT318" s="294"/>
      <c r="AU318" s="294"/>
      <c r="AV318" s="294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5"/>
      <c r="W319" s="295"/>
      <c r="X319" s="295"/>
      <c r="Y319" s="294"/>
      <c r="Z319" s="294"/>
      <c r="AA319" s="294"/>
      <c r="AB319" s="294"/>
      <c r="AC319" s="294"/>
      <c r="AD319" s="294"/>
      <c r="AE319" s="294"/>
      <c r="AF319" s="294"/>
      <c r="AG319" s="294"/>
      <c r="AH319" s="294"/>
      <c r="AI319" s="294"/>
      <c r="AJ319" s="294"/>
      <c r="AK319" s="294"/>
      <c r="AL319" s="294"/>
      <c r="AM319" s="294"/>
      <c r="AN319" s="294"/>
      <c r="AO319" s="294"/>
      <c r="AP319" s="294"/>
      <c r="AQ319" s="294"/>
      <c r="AR319" s="294"/>
      <c r="AS319" s="294"/>
      <c r="AT319" s="294"/>
      <c r="AU319" s="294"/>
      <c r="AV319" s="294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5"/>
      <c r="W320" s="295"/>
      <c r="X320" s="295"/>
      <c r="Y320" s="294"/>
      <c r="Z320" s="294"/>
      <c r="AA320" s="294"/>
      <c r="AB320" s="294"/>
      <c r="AC320" s="294"/>
      <c r="AD320" s="294"/>
      <c r="AE320" s="294"/>
      <c r="AF320" s="294"/>
      <c r="AG320" s="294"/>
      <c r="AH320" s="294"/>
      <c r="AI320" s="294"/>
      <c r="AJ320" s="294"/>
      <c r="AK320" s="294"/>
      <c r="AL320" s="294"/>
      <c r="AM320" s="294"/>
      <c r="AN320" s="294"/>
      <c r="AO320" s="294"/>
      <c r="AP320" s="294"/>
      <c r="AQ320" s="294"/>
      <c r="AR320" s="294"/>
      <c r="AS320" s="294"/>
      <c r="AT320" s="294"/>
      <c r="AU320" s="294"/>
      <c r="AV320" s="294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5"/>
      <c r="W321" s="295"/>
      <c r="X321" s="295"/>
      <c r="Y321" s="294"/>
      <c r="Z321" s="294"/>
      <c r="AA321" s="294"/>
      <c r="AB321" s="294"/>
      <c r="AC321" s="294"/>
      <c r="AD321" s="294"/>
      <c r="AE321" s="294"/>
      <c r="AF321" s="294"/>
      <c r="AG321" s="294"/>
      <c r="AH321" s="294"/>
      <c r="AI321" s="294"/>
      <c r="AJ321" s="294"/>
      <c r="AK321" s="294"/>
      <c r="AL321" s="294"/>
      <c r="AM321" s="294"/>
      <c r="AN321" s="294"/>
      <c r="AO321" s="294"/>
      <c r="AP321" s="294"/>
      <c r="AQ321" s="294"/>
      <c r="AR321" s="294"/>
      <c r="AS321" s="294"/>
      <c r="AT321" s="294"/>
      <c r="AU321" s="294"/>
      <c r="AV321" s="294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5"/>
      <c r="W322" s="295"/>
      <c r="X322" s="295"/>
      <c r="Y322" s="294"/>
      <c r="Z322" s="294"/>
      <c r="AA322" s="294"/>
      <c r="AB322" s="294"/>
      <c r="AC322" s="294"/>
      <c r="AD322" s="294"/>
      <c r="AE322" s="294"/>
      <c r="AF322" s="294"/>
      <c r="AG322" s="294"/>
      <c r="AH322" s="294"/>
      <c r="AI322" s="294"/>
      <c r="AJ322" s="294"/>
      <c r="AK322" s="294"/>
      <c r="AL322" s="294"/>
      <c r="AM322" s="294"/>
      <c r="AN322" s="294"/>
      <c r="AO322" s="294"/>
      <c r="AP322" s="294"/>
      <c r="AQ322" s="294"/>
      <c r="AR322" s="294"/>
      <c r="AS322" s="294"/>
      <c r="AT322" s="294"/>
      <c r="AU322" s="294"/>
      <c r="AV322" s="294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5"/>
      <c r="W323" s="295"/>
      <c r="X323" s="295"/>
      <c r="Y323" s="294"/>
      <c r="Z323" s="294"/>
      <c r="AA323" s="294"/>
      <c r="AB323" s="294"/>
      <c r="AC323" s="294"/>
      <c r="AD323" s="294"/>
      <c r="AE323" s="294"/>
      <c r="AF323" s="294"/>
      <c r="AG323" s="294"/>
      <c r="AH323" s="294"/>
      <c r="AI323" s="294"/>
      <c r="AJ323" s="294"/>
      <c r="AK323" s="294"/>
      <c r="AL323" s="294"/>
      <c r="AM323" s="294"/>
      <c r="AN323" s="294"/>
      <c r="AO323" s="294"/>
      <c r="AP323" s="294"/>
      <c r="AQ323" s="294"/>
      <c r="AR323" s="294"/>
      <c r="AS323" s="294"/>
      <c r="AT323" s="294"/>
      <c r="AU323" s="294"/>
      <c r="AV323" s="294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5"/>
      <c r="W324" s="295"/>
      <c r="X324" s="295"/>
      <c r="Y324" s="294"/>
      <c r="Z324" s="294"/>
      <c r="AA324" s="294"/>
      <c r="AB324" s="294"/>
      <c r="AC324" s="294"/>
      <c r="AD324" s="294"/>
      <c r="AE324" s="294"/>
      <c r="AF324" s="294"/>
      <c r="AG324" s="294"/>
      <c r="AH324" s="294"/>
      <c r="AI324" s="294"/>
      <c r="AJ324" s="294"/>
      <c r="AK324" s="294"/>
      <c r="AL324" s="294"/>
      <c r="AM324" s="294"/>
      <c r="AN324" s="294"/>
      <c r="AO324" s="294"/>
      <c r="AP324" s="294"/>
      <c r="AQ324" s="294"/>
      <c r="AR324" s="294"/>
      <c r="AS324" s="294"/>
      <c r="AT324" s="294"/>
      <c r="AU324" s="294"/>
      <c r="AV324" s="294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5"/>
      <c r="W325" s="295"/>
      <c r="X325" s="295"/>
      <c r="Y325" s="294"/>
      <c r="Z325" s="294"/>
      <c r="AA325" s="294"/>
      <c r="AB325" s="294"/>
      <c r="AC325" s="294"/>
      <c r="AD325" s="294"/>
      <c r="AE325" s="294"/>
      <c r="AF325" s="294"/>
      <c r="AG325" s="294"/>
      <c r="AH325" s="294"/>
      <c r="AI325" s="294"/>
      <c r="AJ325" s="294"/>
      <c r="AK325" s="294"/>
      <c r="AL325" s="294"/>
      <c r="AM325" s="294"/>
      <c r="AN325" s="294"/>
      <c r="AO325" s="294"/>
      <c r="AP325" s="294"/>
      <c r="AQ325" s="294"/>
      <c r="AR325" s="294"/>
      <c r="AS325" s="294"/>
      <c r="AT325" s="294"/>
      <c r="AU325" s="294"/>
      <c r="AV325" s="294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5"/>
      <c r="W326" s="295"/>
      <c r="X326" s="295"/>
      <c r="Y326" s="294"/>
      <c r="Z326" s="294"/>
      <c r="AA326" s="294"/>
      <c r="AB326" s="294"/>
      <c r="AC326" s="294"/>
      <c r="AD326" s="294"/>
      <c r="AE326" s="294"/>
      <c r="AF326" s="294"/>
      <c r="AG326" s="294"/>
      <c r="AH326" s="294"/>
      <c r="AI326" s="294"/>
      <c r="AJ326" s="294"/>
      <c r="AK326" s="294"/>
      <c r="AL326" s="294"/>
      <c r="AM326" s="294"/>
      <c r="AN326" s="294"/>
      <c r="AO326" s="294"/>
      <c r="AP326" s="294"/>
      <c r="AQ326" s="294"/>
      <c r="AR326" s="294"/>
      <c r="AS326" s="294"/>
      <c r="AT326" s="294"/>
      <c r="AU326" s="294"/>
      <c r="AV326" s="294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5"/>
      <c r="W327" s="295"/>
      <c r="X327" s="295"/>
      <c r="Y327" s="294"/>
      <c r="Z327" s="294"/>
      <c r="AA327" s="294"/>
      <c r="AB327" s="294"/>
      <c r="AC327" s="294"/>
      <c r="AD327" s="294"/>
      <c r="AE327" s="294"/>
      <c r="AF327" s="294"/>
      <c r="AG327" s="294"/>
      <c r="AH327" s="294"/>
      <c r="AI327" s="294"/>
      <c r="AJ327" s="294"/>
      <c r="AK327" s="294"/>
      <c r="AL327" s="294"/>
      <c r="AM327" s="294"/>
      <c r="AN327" s="294"/>
      <c r="AO327" s="294"/>
      <c r="AP327" s="294"/>
      <c r="AQ327" s="294"/>
      <c r="AR327" s="294"/>
      <c r="AS327" s="294"/>
      <c r="AT327" s="294"/>
      <c r="AU327" s="294"/>
      <c r="AV327" s="294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5"/>
      <c r="W328" s="295"/>
      <c r="X328" s="295"/>
      <c r="Y328" s="294"/>
      <c r="Z328" s="294"/>
      <c r="AA328" s="294"/>
      <c r="AB328" s="294"/>
      <c r="AC328" s="294"/>
      <c r="AD328" s="294"/>
      <c r="AE328" s="294"/>
      <c r="AF328" s="294"/>
      <c r="AG328" s="294"/>
      <c r="AH328" s="294"/>
      <c r="AI328" s="294"/>
      <c r="AJ328" s="294"/>
      <c r="AK328" s="294"/>
      <c r="AL328" s="294"/>
      <c r="AM328" s="294"/>
      <c r="AN328" s="294"/>
      <c r="AO328" s="294"/>
      <c r="AP328" s="294"/>
      <c r="AQ328" s="294"/>
      <c r="AR328" s="294"/>
      <c r="AS328" s="294"/>
      <c r="AT328" s="294"/>
      <c r="AU328" s="294"/>
      <c r="AV328" s="294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5"/>
      <c r="W329" s="295"/>
      <c r="X329" s="295"/>
      <c r="Y329" s="294"/>
      <c r="Z329" s="294"/>
      <c r="AA329" s="294"/>
      <c r="AB329" s="294"/>
      <c r="AC329" s="294"/>
      <c r="AD329" s="294"/>
      <c r="AE329" s="294"/>
      <c r="AF329" s="294"/>
      <c r="AG329" s="294"/>
      <c r="AH329" s="294"/>
      <c r="AI329" s="294"/>
      <c r="AJ329" s="294"/>
      <c r="AK329" s="294"/>
      <c r="AL329" s="294"/>
      <c r="AM329" s="294"/>
      <c r="AN329" s="294"/>
      <c r="AO329" s="294"/>
      <c r="AP329" s="294"/>
      <c r="AQ329" s="294"/>
      <c r="AR329" s="294"/>
      <c r="AS329" s="294"/>
      <c r="AT329" s="294"/>
      <c r="AU329" s="294"/>
      <c r="AV329" s="294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5"/>
      <c r="W330" s="295"/>
      <c r="X330" s="295"/>
      <c r="Y330" s="294"/>
      <c r="Z330" s="294"/>
      <c r="AA330" s="294"/>
      <c r="AB330" s="294"/>
      <c r="AC330" s="294"/>
      <c r="AD330" s="294"/>
      <c r="AE330" s="294"/>
      <c r="AF330" s="294"/>
      <c r="AG330" s="294"/>
      <c r="AH330" s="294"/>
      <c r="AI330" s="294"/>
      <c r="AJ330" s="294"/>
      <c r="AK330" s="294"/>
      <c r="AL330" s="294"/>
      <c r="AM330" s="294"/>
      <c r="AN330" s="294"/>
      <c r="AO330" s="294"/>
      <c r="AP330" s="294"/>
      <c r="AQ330" s="294"/>
      <c r="AR330" s="294"/>
      <c r="AS330" s="294"/>
      <c r="AT330" s="294"/>
      <c r="AU330" s="294"/>
      <c r="AV330" s="294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5"/>
      <c r="W331" s="295"/>
      <c r="X331" s="295"/>
      <c r="Y331" s="294"/>
      <c r="Z331" s="294"/>
      <c r="AA331" s="294"/>
      <c r="AB331" s="294"/>
      <c r="AC331" s="294"/>
      <c r="AD331" s="294"/>
      <c r="AE331" s="294"/>
      <c r="AF331" s="294"/>
      <c r="AG331" s="294"/>
      <c r="AH331" s="294"/>
      <c r="AI331" s="294"/>
      <c r="AJ331" s="294"/>
      <c r="AK331" s="294"/>
      <c r="AL331" s="294"/>
      <c r="AM331" s="294"/>
      <c r="AN331" s="294"/>
      <c r="AO331" s="294"/>
      <c r="AP331" s="294"/>
      <c r="AQ331" s="294"/>
      <c r="AR331" s="294"/>
      <c r="AS331" s="294"/>
      <c r="AT331" s="294"/>
      <c r="AU331" s="294"/>
      <c r="AV331" s="294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5"/>
      <c r="W332" s="295"/>
      <c r="X332" s="295"/>
      <c r="Y332" s="294"/>
      <c r="Z332" s="294"/>
      <c r="AA332" s="294"/>
      <c r="AB332" s="294"/>
      <c r="AC332" s="294"/>
      <c r="AD332" s="294"/>
      <c r="AE332" s="294"/>
      <c r="AF332" s="294"/>
      <c r="AG332" s="294"/>
      <c r="AH332" s="294"/>
      <c r="AI332" s="294"/>
      <c r="AJ332" s="294"/>
      <c r="AK332" s="294"/>
      <c r="AL332" s="294"/>
      <c r="AM332" s="294"/>
      <c r="AN332" s="294"/>
      <c r="AO332" s="294"/>
      <c r="AP332" s="294"/>
      <c r="AQ332" s="294"/>
      <c r="AR332" s="294"/>
      <c r="AS332" s="294"/>
      <c r="AT332" s="294"/>
      <c r="AU332" s="294"/>
      <c r="AV332" s="294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5"/>
      <c r="W333" s="295"/>
      <c r="X333" s="295"/>
      <c r="Y333" s="294"/>
      <c r="Z333" s="294"/>
      <c r="AA333" s="294"/>
      <c r="AB333" s="294"/>
      <c r="AC333" s="294"/>
      <c r="AD333" s="294"/>
      <c r="AE333" s="294"/>
      <c r="AF333" s="294"/>
      <c r="AG333" s="294"/>
      <c r="AH333" s="294"/>
      <c r="AI333" s="294"/>
      <c r="AJ333" s="294"/>
      <c r="AK333" s="294"/>
      <c r="AL333" s="294"/>
      <c r="AM333" s="294"/>
      <c r="AN333" s="294"/>
      <c r="AO333" s="294"/>
      <c r="AP333" s="294"/>
      <c r="AQ333" s="294"/>
      <c r="AR333" s="294"/>
      <c r="AS333" s="294"/>
      <c r="AT333" s="294"/>
      <c r="AU333" s="294"/>
      <c r="AV333" s="294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5"/>
      <c r="W334" s="295"/>
      <c r="X334" s="295"/>
      <c r="Y334" s="294"/>
      <c r="Z334" s="294"/>
      <c r="AA334" s="294"/>
      <c r="AB334" s="294"/>
      <c r="AC334" s="294"/>
      <c r="AD334" s="294"/>
      <c r="AE334" s="294"/>
      <c r="AF334" s="294"/>
      <c r="AG334" s="294"/>
      <c r="AH334" s="294"/>
      <c r="AI334" s="294"/>
      <c r="AJ334" s="294"/>
      <c r="AK334" s="294"/>
      <c r="AL334" s="294"/>
      <c r="AM334" s="294"/>
      <c r="AN334" s="294"/>
      <c r="AO334" s="294"/>
      <c r="AP334" s="294"/>
      <c r="AQ334" s="294"/>
      <c r="AR334" s="294"/>
      <c r="AS334" s="294"/>
      <c r="AT334" s="294"/>
      <c r="AU334" s="294"/>
      <c r="AV334" s="294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5"/>
      <c r="W335" s="295"/>
      <c r="X335" s="295"/>
      <c r="Y335" s="294"/>
      <c r="Z335" s="294"/>
      <c r="AA335" s="294"/>
      <c r="AB335" s="294"/>
      <c r="AC335" s="294"/>
      <c r="AD335" s="294"/>
      <c r="AE335" s="294"/>
      <c r="AF335" s="294"/>
      <c r="AG335" s="294"/>
      <c r="AH335" s="294"/>
      <c r="AI335" s="294"/>
      <c r="AJ335" s="294"/>
      <c r="AK335" s="294"/>
      <c r="AL335" s="294"/>
      <c r="AM335" s="294"/>
      <c r="AN335" s="294"/>
      <c r="AO335" s="294"/>
      <c r="AP335" s="294"/>
      <c r="AQ335" s="294"/>
      <c r="AR335" s="294"/>
      <c r="AS335" s="294"/>
      <c r="AT335" s="294"/>
      <c r="AU335" s="294"/>
      <c r="AV335" s="294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5"/>
      <c r="W336" s="295"/>
      <c r="X336" s="295"/>
      <c r="Y336" s="294"/>
      <c r="Z336" s="294"/>
      <c r="AA336" s="294"/>
      <c r="AB336" s="294"/>
      <c r="AC336" s="294"/>
      <c r="AD336" s="294"/>
      <c r="AE336" s="294"/>
      <c r="AF336" s="294"/>
      <c r="AG336" s="294"/>
      <c r="AH336" s="294"/>
      <c r="AI336" s="294"/>
      <c r="AJ336" s="294"/>
      <c r="AK336" s="294"/>
      <c r="AL336" s="294"/>
      <c r="AM336" s="294"/>
      <c r="AN336" s="294"/>
      <c r="AO336" s="294"/>
      <c r="AP336" s="294"/>
      <c r="AQ336" s="294"/>
      <c r="AR336" s="294"/>
      <c r="AS336" s="294"/>
      <c r="AT336" s="294"/>
      <c r="AU336" s="294"/>
      <c r="AV336" s="294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5"/>
      <c r="W337" s="295"/>
      <c r="X337" s="295"/>
      <c r="Y337" s="294"/>
      <c r="Z337" s="294"/>
      <c r="AA337" s="294"/>
      <c r="AB337" s="294"/>
      <c r="AC337" s="294"/>
      <c r="AD337" s="294"/>
      <c r="AE337" s="294"/>
      <c r="AF337" s="294"/>
      <c r="AG337" s="294"/>
      <c r="AH337" s="294"/>
      <c r="AI337" s="294"/>
      <c r="AJ337" s="294"/>
      <c r="AK337" s="294"/>
      <c r="AL337" s="294"/>
      <c r="AM337" s="294"/>
      <c r="AN337" s="294"/>
      <c r="AO337" s="294"/>
      <c r="AP337" s="294"/>
      <c r="AQ337" s="294"/>
      <c r="AR337" s="294"/>
      <c r="AS337" s="294"/>
      <c r="AT337" s="294"/>
      <c r="AU337" s="294"/>
      <c r="AV337" s="294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5"/>
      <c r="W338" s="295"/>
      <c r="X338" s="295"/>
      <c r="Y338" s="294"/>
      <c r="Z338" s="294"/>
      <c r="AA338" s="294"/>
      <c r="AB338" s="294"/>
      <c r="AC338" s="294"/>
      <c r="AD338" s="294"/>
      <c r="AE338" s="294"/>
      <c r="AF338" s="294"/>
      <c r="AG338" s="294"/>
      <c r="AH338" s="294"/>
      <c r="AI338" s="294"/>
      <c r="AJ338" s="294"/>
      <c r="AK338" s="294"/>
      <c r="AL338" s="294"/>
      <c r="AM338" s="294"/>
      <c r="AN338" s="294"/>
      <c r="AO338" s="294"/>
      <c r="AP338" s="294"/>
      <c r="AQ338" s="294"/>
      <c r="AR338" s="294"/>
      <c r="AS338" s="294"/>
      <c r="AT338" s="294"/>
      <c r="AU338" s="294"/>
      <c r="AV338" s="294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5"/>
      <c r="W339" s="295"/>
      <c r="X339" s="295"/>
      <c r="Y339" s="294"/>
      <c r="Z339" s="294"/>
      <c r="AA339" s="294"/>
      <c r="AB339" s="294"/>
      <c r="AC339" s="294"/>
      <c r="AD339" s="294"/>
      <c r="AE339" s="294"/>
      <c r="AF339" s="294"/>
      <c r="AG339" s="294"/>
      <c r="AH339" s="294"/>
      <c r="AI339" s="294"/>
      <c r="AJ339" s="294"/>
      <c r="AK339" s="294"/>
      <c r="AL339" s="294"/>
      <c r="AM339" s="294"/>
      <c r="AN339" s="294"/>
      <c r="AO339" s="294"/>
      <c r="AP339" s="294"/>
      <c r="AQ339" s="294"/>
      <c r="AR339" s="294"/>
      <c r="AS339" s="294"/>
      <c r="AT339" s="294"/>
      <c r="AU339" s="294"/>
      <c r="AV339" s="294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5"/>
      <c r="W340" s="295"/>
      <c r="X340" s="295"/>
      <c r="Y340" s="294"/>
      <c r="Z340" s="294"/>
      <c r="AA340" s="294"/>
      <c r="AB340" s="294"/>
      <c r="AC340" s="294"/>
      <c r="AD340" s="294"/>
      <c r="AE340" s="294"/>
      <c r="AF340" s="294"/>
      <c r="AG340" s="294"/>
      <c r="AH340" s="294"/>
      <c r="AI340" s="294"/>
      <c r="AJ340" s="294"/>
      <c r="AK340" s="294"/>
      <c r="AL340" s="294"/>
      <c r="AM340" s="294"/>
      <c r="AN340" s="294"/>
      <c r="AO340" s="294"/>
      <c r="AP340" s="294"/>
      <c r="AQ340" s="294"/>
      <c r="AR340" s="294"/>
      <c r="AS340" s="294"/>
      <c r="AT340" s="294"/>
      <c r="AU340" s="294"/>
      <c r="AV340" s="294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5"/>
      <c r="W341" s="295"/>
      <c r="X341" s="295"/>
      <c r="Y341" s="294"/>
      <c r="Z341" s="294"/>
      <c r="AA341" s="294"/>
      <c r="AB341" s="294"/>
      <c r="AC341" s="294"/>
      <c r="AD341" s="294"/>
      <c r="AE341" s="294"/>
      <c r="AF341" s="294"/>
      <c r="AG341" s="294"/>
      <c r="AH341" s="294"/>
      <c r="AI341" s="294"/>
      <c r="AJ341" s="294"/>
      <c r="AK341" s="294"/>
      <c r="AL341" s="294"/>
      <c r="AM341" s="294"/>
      <c r="AN341" s="294"/>
      <c r="AO341" s="294"/>
      <c r="AP341" s="294"/>
      <c r="AQ341" s="294"/>
      <c r="AR341" s="294"/>
      <c r="AS341" s="294"/>
      <c r="AT341" s="294"/>
      <c r="AU341" s="294"/>
      <c r="AV341" s="294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5"/>
      <c r="W342" s="295"/>
      <c r="X342" s="295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4"/>
      <c r="AS342" s="294"/>
      <c r="AT342" s="294"/>
      <c r="AU342" s="294"/>
      <c r="AV342" s="294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5"/>
      <c r="W343" s="295"/>
      <c r="X343" s="295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4"/>
      <c r="AS343" s="294"/>
      <c r="AT343" s="294"/>
      <c r="AU343" s="294"/>
      <c r="AV343" s="294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5"/>
      <c r="W344" s="295"/>
      <c r="X344" s="295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4"/>
      <c r="AS344" s="294"/>
      <c r="AT344" s="294"/>
      <c r="AU344" s="294"/>
      <c r="AV344" s="294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5"/>
      <c r="W345" s="295"/>
      <c r="X345" s="295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4"/>
      <c r="AS345" s="294"/>
      <c r="AT345" s="294"/>
      <c r="AU345" s="294"/>
      <c r="AV345" s="294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5"/>
      <c r="W346" s="295"/>
      <c r="X346" s="295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4"/>
      <c r="AS346" s="294"/>
      <c r="AT346" s="294"/>
      <c r="AU346" s="294"/>
      <c r="AV346" s="294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5"/>
      <c r="W347" s="295"/>
      <c r="X347" s="295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4"/>
      <c r="AS347" s="294"/>
      <c r="AT347" s="294"/>
      <c r="AU347" s="294"/>
      <c r="AV347" s="294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5"/>
      <c r="W348" s="295"/>
      <c r="X348" s="295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4"/>
      <c r="AS348" s="294"/>
      <c r="AT348" s="294"/>
      <c r="AU348" s="294"/>
      <c r="AV348" s="294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5"/>
      <c r="W349" s="295"/>
      <c r="X349" s="295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4"/>
      <c r="AS349" s="294"/>
      <c r="AT349" s="294"/>
      <c r="AU349" s="294"/>
      <c r="AV349" s="294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5"/>
      <c r="W350" s="295"/>
      <c r="X350" s="295"/>
      <c r="Y350" s="294"/>
      <c r="Z350" s="294"/>
      <c r="AA350" s="294"/>
      <c r="AB350" s="294"/>
      <c r="AC350" s="294"/>
      <c r="AD350" s="294"/>
      <c r="AE350" s="294"/>
      <c r="AF350" s="294"/>
      <c r="AG350" s="294"/>
      <c r="AH350" s="294"/>
      <c r="AI350" s="294"/>
      <c r="AJ350" s="294"/>
      <c r="AK350" s="294"/>
      <c r="AL350" s="294"/>
      <c r="AM350" s="294"/>
      <c r="AN350" s="294"/>
      <c r="AO350" s="294"/>
      <c r="AP350" s="294"/>
      <c r="AQ350" s="294"/>
      <c r="AR350" s="294"/>
      <c r="AS350" s="294"/>
      <c r="AT350" s="294"/>
      <c r="AU350" s="294"/>
      <c r="AV350" s="294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5"/>
      <c r="W351" s="295"/>
      <c r="X351" s="295"/>
      <c r="Y351" s="294"/>
      <c r="Z351" s="294"/>
      <c r="AA351" s="294"/>
      <c r="AB351" s="294"/>
      <c r="AC351" s="294"/>
      <c r="AD351" s="294"/>
      <c r="AE351" s="294"/>
      <c r="AF351" s="294"/>
      <c r="AG351" s="294"/>
      <c r="AH351" s="294"/>
      <c r="AI351" s="294"/>
      <c r="AJ351" s="294"/>
      <c r="AK351" s="294"/>
      <c r="AL351" s="294"/>
      <c r="AM351" s="294"/>
      <c r="AN351" s="294"/>
      <c r="AO351" s="294"/>
      <c r="AP351" s="294"/>
      <c r="AQ351" s="294"/>
      <c r="AR351" s="294"/>
      <c r="AS351" s="294"/>
      <c r="AT351" s="294"/>
      <c r="AU351" s="294"/>
      <c r="AV351" s="294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5"/>
      <c r="W352" s="295"/>
      <c r="X352" s="295"/>
      <c r="Y352" s="294"/>
      <c r="Z352" s="294"/>
      <c r="AA352" s="294"/>
      <c r="AB352" s="294"/>
      <c r="AC352" s="294"/>
      <c r="AD352" s="294"/>
      <c r="AE352" s="294"/>
      <c r="AF352" s="294"/>
      <c r="AG352" s="294"/>
      <c r="AH352" s="294"/>
      <c r="AI352" s="294"/>
      <c r="AJ352" s="294"/>
      <c r="AK352" s="294"/>
      <c r="AL352" s="294"/>
      <c r="AM352" s="294"/>
      <c r="AN352" s="294"/>
      <c r="AO352" s="294"/>
      <c r="AP352" s="294"/>
      <c r="AQ352" s="294"/>
      <c r="AR352" s="294"/>
      <c r="AS352" s="294"/>
      <c r="AT352" s="294"/>
      <c r="AU352" s="294"/>
      <c r="AV352" s="294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5"/>
      <c r="W353" s="295"/>
      <c r="X353" s="295"/>
      <c r="Y353" s="294"/>
      <c r="Z353" s="294"/>
      <c r="AA353" s="294"/>
      <c r="AB353" s="294"/>
      <c r="AC353" s="294"/>
      <c r="AD353" s="294"/>
      <c r="AE353" s="294"/>
      <c r="AF353" s="294"/>
      <c r="AG353" s="294"/>
      <c r="AH353" s="294"/>
      <c r="AI353" s="294"/>
      <c r="AJ353" s="294"/>
      <c r="AK353" s="294"/>
      <c r="AL353" s="294"/>
      <c r="AM353" s="294"/>
      <c r="AN353" s="294"/>
      <c r="AO353" s="294"/>
      <c r="AP353" s="294"/>
      <c r="AQ353" s="294"/>
      <c r="AR353" s="294"/>
      <c r="AS353" s="294"/>
      <c r="AT353" s="294"/>
      <c r="AU353" s="294"/>
      <c r="AV353" s="294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5"/>
      <c r="W354" s="295"/>
      <c r="X354" s="295"/>
      <c r="Y354" s="294"/>
      <c r="Z354" s="294"/>
      <c r="AA354" s="294"/>
      <c r="AB354" s="294"/>
      <c r="AC354" s="294"/>
      <c r="AD354" s="294"/>
      <c r="AE354" s="294"/>
      <c r="AF354" s="294"/>
      <c r="AG354" s="294"/>
      <c r="AH354" s="294"/>
      <c r="AI354" s="294"/>
      <c r="AJ354" s="294"/>
      <c r="AK354" s="294"/>
      <c r="AL354" s="294"/>
      <c r="AM354" s="294"/>
      <c r="AN354" s="294"/>
      <c r="AO354" s="294"/>
      <c r="AP354" s="294"/>
      <c r="AQ354" s="294"/>
      <c r="AR354" s="294"/>
      <c r="AS354" s="294"/>
      <c r="AT354" s="294"/>
      <c r="AU354" s="294"/>
      <c r="AV354" s="294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5"/>
      <c r="W355" s="295"/>
      <c r="X355" s="295"/>
      <c r="Y355" s="294"/>
      <c r="Z355" s="294"/>
      <c r="AA355" s="294"/>
      <c r="AB355" s="294"/>
      <c r="AC355" s="294"/>
      <c r="AD355" s="294"/>
      <c r="AE355" s="294"/>
      <c r="AF355" s="294"/>
      <c r="AG355" s="294"/>
      <c r="AH355" s="294"/>
      <c r="AI355" s="294"/>
      <c r="AJ355" s="294"/>
      <c r="AK355" s="294"/>
      <c r="AL355" s="294"/>
      <c r="AM355" s="294"/>
      <c r="AN355" s="294"/>
      <c r="AO355" s="294"/>
      <c r="AP355" s="294"/>
      <c r="AQ355" s="294"/>
      <c r="AR355" s="294"/>
      <c r="AS355" s="294"/>
      <c r="AT355" s="294"/>
      <c r="AU355" s="294"/>
      <c r="AV355" s="294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5"/>
      <c r="W356" s="295"/>
      <c r="X356" s="295"/>
      <c r="Y356" s="294"/>
      <c r="Z356" s="294"/>
      <c r="AA356" s="294"/>
      <c r="AB356" s="294"/>
      <c r="AC356" s="294"/>
      <c r="AD356" s="294"/>
      <c r="AE356" s="294"/>
      <c r="AF356" s="294"/>
      <c r="AG356" s="294"/>
      <c r="AH356" s="294"/>
      <c r="AI356" s="294"/>
      <c r="AJ356" s="294"/>
      <c r="AK356" s="294"/>
      <c r="AL356" s="294"/>
      <c r="AM356" s="294"/>
      <c r="AN356" s="294"/>
      <c r="AO356" s="294"/>
      <c r="AP356" s="294"/>
      <c r="AQ356" s="294"/>
      <c r="AR356" s="294"/>
      <c r="AS356" s="294"/>
      <c r="AT356" s="294"/>
      <c r="AU356" s="294"/>
      <c r="AV356" s="294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5"/>
      <c r="W357" s="295"/>
      <c r="X357" s="295"/>
      <c r="Y357" s="294"/>
      <c r="Z357" s="294"/>
      <c r="AA357" s="294"/>
      <c r="AB357" s="294"/>
      <c r="AC357" s="294"/>
      <c r="AD357" s="294"/>
      <c r="AE357" s="294"/>
      <c r="AF357" s="294"/>
      <c r="AG357" s="294"/>
      <c r="AH357" s="294"/>
      <c r="AI357" s="294"/>
      <c r="AJ357" s="294"/>
      <c r="AK357" s="294"/>
      <c r="AL357" s="294"/>
      <c r="AM357" s="294"/>
      <c r="AN357" s="294"/>
      <c r="AO357" s="294"/>
      <c r="AP357" s="294"/>
      <c r="AQ357" s="294"/>
      <c r="AR357" s="294"/>
      <c r="AS357" s="294"/>
      <c r="AT357" s="294"/>
      <c r="AU357" s="294"/>
      <c r="AV357" s="294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5"/>
      <c r="W358" s="295"/>
      <c r="X358" s="295"/>
      <c r="Y358" s="294"/>
      <c r="Z358" s="294"/>
      <c r="AA358" s="294"/>
      <c r="AB358" s="294"/>
      <c r="AC358" s="294"/>
      <c r="AD358" s="294"/>
      <c r="AE358" s="294"/>
      <c r="AF358" s="294"/>
      <c r="AG358" s="294"/>
      <c r="AH358" s="294"/>
      <c r="AI358" s="294"/>
      <c r="AJ358" s="294"/>
      <c r="AK358" s="294"/>
      <c r="AL358" s="294"/>
      <c r="AM358" s="294"/>
      <c r="AN358" s="294"/>
      <c r="AO358" s="294"/>
      <c r="AP358" s="294"/>
      <c r="AQ358" s="294"/>
      <c r="AR358" s="294"/>
      <c r="AS358" s="294"/>
      <c r="AT358" s="294"/>
      <c r="AU358" s="294"/>
      <c r="AV358" s="294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5"/>
      <c r="W359" s="295"/>
      <c r="X359" s="295"/>
      <c r="Y359" s="294"/>
      <c r="Z359" s="294"/>
      <c r="AA359" s="294"/>
      <c r="AB359" s="294"/>
      <c r="AC359" s="294"/>
      <c r="AD359" s="294"/>
      <c r="AE359" s="294"/>
      <c r="AF359" s="294"/>
      <c r="AG359" s="294"/>
      <c r="AH359" s="294"/>
      <c r="AI359" s="294"/>
      <c r="AJ359" s="294"/>
      <c r="AK359" s="294"/>
      <c r="AL359" s="294"/>
      <c r="AM359" s="294"/>
      <c r="AN359" s="294"/>
      <c r="AO359" s="294"/>
      <c r="AP359" s="294"/>
      <c r="AQ359" s="294"/>
      <c r="AR359" s="294"/>
      <c r="AS359" s="294"/>
      <c r="AT359" s="294"/>
      <c r="AU359" s="294"/>
      <c r="AV359" s="294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5"/>
      <c r="W360" s="295"/>
      <c r="X360" s="295"/>
      <c r="Y360" s="294"/>
      <c r="Z360" s="294"/>
      <c r="AA360" s="294"/>
      <c r="AB360" s="294"/>
      <c r="AC360" s="294"/>
      <c r="AD360" s="294"/>
      <c r="AE360" s="294"/>
      <c r="AF360" s="294"/>
      <c r="AG360" s="294"/>
      <c r="AH360" s="294"/>
      <c r="AI360" s="294"/>
      <c r="AJ360" s="294"/>
      <c r="AK360" s="294"/>
      <c r="AL360" s="294"/>
      <c r="AM360" s="294"/>
      <c r="AN360" s="294"/>
      <c r="AO360" s="294"/>
      <c r="AP360" s="294"/>
      <c r="AQ360" s="294"/>
      <c r="AR360" s="294"/>
      <c r="AS360" s="294"/>
      <c r="AT360" s="294"/>
      <c r="AU360" s="294"/>
      <c r="AV360" s="294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5"/>
      <c r="W361" s="295"/>
      <c r="X361" s="295"/>
      <c r="Y361" s="294"/>
      <c r="Z361" s="294"/>
      <c r="AA361" s="294"/>
      <c r="AB361" s="294"/>
      <c r="AC361" s="294"/>
      <c r="AD361" s="294"/>
      <c r="AE361" s="294"/>
      <c r="AF361" s="294"/>
      <c r="AG361" s="294"/>
      <c r="AH361" s="294"/>
      <c r="AI361" s="294"/>
      <c r="AJ361" s="294"/>
      <c r="AK361" s="294"/>
      <c r="AL361" s="294"/>
      <c r="AM361" s="294"/>
      <c r="AN361" s="294"/>
      <c r="AO361" s="294"/>
      <c r="AP361" s="294"/>
      <c r="AQ361" s="294"/>
      <c r="AR361" s="294"/>
      <c r="AS361" s="294"/>
      <c r="AT361" s="294"/>
      <c r="AU361" s="294"/>
      <c r="AV361" s="294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5"/>
      <c r="W362" s="295"/>
      <c r="X362" s="295"/>
      <c r="Y362" s="294"/>
      <c r="Z362" s="294"/>
      <c r="AA362" s="294"/>
      <c r="AB362" s="294"/>
      <c r="AC362" s="294"/>
      <c r="AD362" s="294"/>
      <c r="AE362" s="294"/>
      <c r="AF362" s="294"/>
      <c r="AG362" s="294"/>
      <c r="AH362" s="294"/>
      <c r="AI362" s="294"/>
      <c r="AJ362" s="294"/>
      <c r="AK362" s="294"/>
      <c r="AL362" s="294"/>
      <c r="AM362" s="294"/>
      <c r="AN362" s="294"/>
      <c r="AO362" s="294"/>
      <c r="AP362" s="294"/>
      <c r="AQ362" s="294"/>
      <c r="AR362" s="294"/>
      <c r="AS362" s="294"/>
      <c r="AT362" s="294"/>
      <c r="AU362" s="294"/>
      <c r="AV362" s="294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5"/>
      <c r="W363" s="295"/>
      <c r="X363" s="295"/>
      <c r="Y363" s="294"/>
      <c r="Z363" s="294"/>
      <c r="AA363" s="294"/>
      <c r="AB363" s="294"/>
      <c r="AC363" s="294"/>
      <c r="AD363" s="294"/>
      <c r="AE363" s="294"/>
      <c r="AF363" s="294"/>
      <c r="AG363" s="294"/>
      <c r="AH363" s="294"/>
      <c r="AI363" s="294"/>
      <c r="AJ363" s="294"/>
      <c r="AK363" s="294"/>
      <c r="AL363" s="294"/>
      <c r="AM363" s="294"/>
      <c r="AN363" s="294"/>
      <c r="AO363" s="294"/>
      <c r="AP363" s="294"/>
      <c r="AQ363" s="294"/>
      <c r="AR363" s="294"/>
      <c r="AS363" s="294"/>
      <c r="AT363" s="294"/>
      <c r="AU363" s="294"/>
      <c r="AV363" s="294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5"/>
      <c r="W364" s="295"/>
      <c r="X364" s="295"/>
      <c r="Y364" s="294"/>
      <c r="Z364" s="294"/>
      <c r="AA364" s="294"/>
      <c r="AB364" s="294"/>
      <c r="AC364" s="294"/>
      <c r="AD364" s="294"/>
      <c r="AE364" s="294"/>
      <c r="AF364" s="294"/>
      <c r="AG364" s="294"/>
      <c r="AH364" s="294"/>
      <c r="AI364" s="294"/>
      <c r="AJ364" s="294"/>
      <c r="AK364" s="294"/>
      <c r="AL364" s="294"/>
      <c r="AM364" s="294"/>
      <c r="AN364" s="294"/>
      <c r="AO364" s="294"/>
      <c r="AP364" s="294"/>
      <c r="AQ364" s="294"/>
      <c r="AR364" s="294"/>
      <c r="AS364" s="294"/>
      <c r="AT364" s="294"/>
      <c r="AU364" s="294"/>
      <c r="AV364" s="294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5"/>
      <c r="W365" s="295"/>
      <c r="X365" s="295"/>
      <c r="Y365" s="294"/>
      <c r="Z365" s="294"/>
      <c r="AA365" s="294"/>
      <c r="AB365" s="294"/>
      <c r="AC365" s="294"/>
      <c r="AD365" s="294"/>
      <c r="AE365" s="294"/>
      <c r="AF365" s="294"/>
      <c r="AG365" s="294"/>
      <c r="AH365" s="294"/>
      <c r="AI365" s="294"/>
      <c r="AJ365" s="294"/>
      <c r="AK365" s="294"/>
      <c r="AL365" s="294"/>
      <c r="AM365" s="294"/>
      <c r="AN365" s="294"/>
      <c r="AO365" s="294"/>
      <c r="AP365" s="294"/>
      <c r="AQ365" s="294"/>
      <c r="AR365" s="294"/>
      <c r="AS365" s="294"/>
      <c r="AT365" s="294"/>
      <c r="AU365" s="294"/>
      <c r="AV365" s="294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5"/>
      <c r="W366" s="295"/>
      <c r="X366" s="295"/>
      <c r="Y366" s="294"/>
      <c r="Z366" s="294"/>
      <c r="AA366" s="294"/>
      <c r="AB366" s="294"/>
      <c r="AC366" s="294"/>
      <c r="AD366" s="294"/>
      <c r="AE366" s="294"/>
      <c r="AF366" s="294"/>
      <c r="AG366" s="294"/>
      <c r="AH366" s="294"/>
      <c r="AI366" s="294"/>
      <c r="AJ366" s="294"/>
      <c r="AK366" s="294"/>
      <c r="AL366" s="294"/>
      <c r="AM366" s="294"/>
      <c r="AN366" s="294"/>
      <c r="AO366" s="294"/>
      <c r="AP366" s="294"/>
      <c r="AQ366" s="294"/>
      <c r="AR366" s="294"/>
      <c r="AS366" s="294"/>
      <c r="AT366" s="294"/>
      <c r="AU366" s="294"/>
      <c r="AV366" s="294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5"/>
      <c r="W367" s="295"/>
      <c r="X367" s="295"/>
      <c r="Y367" s="294"/>
      <c r="Z367" s="294"/>
      <c r="AA367" s="294"/>
      <c r="AB367" s="294"/>
      <c r="AC367" s="294"/>
      <c r="AD367" s="294"/>
      <c r="AE367" s="294"/>
      <c r="AF367" s="294"/>
      <c r="AG367" s="294"/>
      <c r="AH367" s="294"/>
      <c r="AI367" s="294"/>
      <c r="AJ367" s="294"/>
      <c r="AK367" s="294"/>
      <c r="AL367" s="294"/>
      <c r="AM367" s="294"/>
      <c r="AN367" s="294"/>
      <c r="AO367" s="294"/>
      <c r="AP367" s="294"/>
      <c r="AQ367" s="294"/>
      <c r="AR367" s="294"/>
      <c r="AS367" s="294"/>
      <c r="AT367" s="294"/>
      <c r="AU367" s="294"/>
      <c r="AV367" s="294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5"/>
      <c r="W368" s="295"/>
      <c r="X368" s="295"/>
      <c r="Y368" s="294"/>
      <c r="Z368" s="294"/>
      <c r="AA368" s="294"/>
      <c r="AB368" s="294"/>
      <c r="AC368" s="294"/>
      <c r="AD368" s="294"/>
      <c r="AE368" s="294"/>
      <c r="AF368" s="294"/>
      <c r="AG368" s="294"/>
      <c r="AH368" s="294"/>
      <c r="AI368" s="294"/>
      <c r="AJ368" s="294"/>
      <c r="AK368" s="294"/>
      <c r="AL368" s="294"/>
      <c r="AM368" s="294"/>
      <c r="AN368" s="294"/>
      <c r="AO368" s="294"/>
      <c r="AP368" s="294"/>
      <c r="AQ368" s="294"/>
      <c r="AR368" s="294"/>
      <c r="AS368" s="294"/>
      <c r="AT368" s="294"/>
      <c r="AU368" s="294"/>
      <c r="AV368" s="294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5"/>
      <c r="W369" s="295"/>
      <c r="X369" s="295"/>
      <c r="Y369" s="294"/>
      <c r="Z369" s="294"/>
      <c r="AA369" s="294"/>
      <c r="AB369" s="294"/>
      <c r="AC369" s="294"/>
      <c r="AD369" s="294"/>
      <c r="AE369" s="294"/>
      <c r="AF369" s="294"/>
      <c r="AG369" s="294"/>
      <c r="AH369" s="294"/>
      <c r="AI369" s="294"/>
      <c r="AJ369" s="294"/>
      <c r="AK369" s="294"/>
      <c r="AL369" s="294"/>
      <c r="AM369" s="294"/>
      <c r="AN369" s="294"/>
      <c r="AO369" s="294"/>
      <c r="AP369" s="294"/>
      <c r="AQ369" s="294"/>
      <c r="AR369" s="294"/>
      <c r="AS369" s="294"/>
      <c r="AT369" s="294"/>
      <c r="AU369" s="294"/>
      <c r="AV369" s="294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5"/>
      <c r="W370" s="295"/>
      <c r="X370" s="295"/>
      <c r="Y370" s="294"/>
      <c r="Z370" s="294"/>
      <c r="AA370" s="294"/>
      <c r="AB370" s="294"/>
      <c r="AC370" s="294"/>
      <c r="AD370" s="294"/>
      <c r="AE370" s="294"/>
      <c r="AF370" s="294"/>
      <c r="AG370" s="294"/>
      <c r="AH370" s="294"/>
      <c r="AI370" s="294"/>
      <c r="AJ370" s="294"/>
      <c r="AK370" s="294"/>
      <c r="AL370" s="294"/>
      <c r="AM370" s="294"/>
      <c r="AN370" s="294"/>
      <c r="AO370" s="294"/>
      <c r="AP370" s="294"/>
      <c r="AQ370" s="294"/>
      <c r="AR370" s="294"/>
      <c r="AS370" s="294"/>
      <c r="AT370" s="294"/>
      <c r="AU370" s="294"/>
      <c r="AV370" s="294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5"/>
      <c r="W371" s="295"/>
      <c r="X371" s="295"/>
      <c r="Y371" s="294"/>
      <c r="Z371" s="294"/>
      <c r="AA371" s="294"/>
      <c r="AB371" s="294"/>
      <c r="AC371" s="294"/>
      <c r="AD371" s="294"/>
      <c r="AE371" s="294"/>
      <c r="AF371" s="294"/>
      <c r="AG371" s="294"/>
      <c r="AH371" s="294"/>
      <c r="AI371" s="294"/>
      <c r="AJ371" s="294"/>
      <c r="AK371" s="294"/>
      <c r="AL371" s="294"/>
      <c r="AM371" s="294"/>
      <c r="AN371" s="294"/>
      <c r="AO371" s="294"/>
      <c r="AP371" s="294"/>
      <c r="AQ371" s="294"/>
      <c r="AR371" s="294"/>
      <c r="AS371" s="294"/>
      <c r="AT371" s="294"/>
      <c r="AU371" s="294"/>
      <c r="AV371" s="294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5"/>
      <c r="W372" s="295"/>
      <c r="X372" s="295"/>
      <c r="Y372" s="294"/>
      <c r="Z372" s="294"/>
      <c r="AA372" s="294"/>
      <c r="AB372" s="294"/>
      <c r="AC372" s="294"/>
      <c r="AD372" s="294"/>
      <c r="AE372" s="294"/>
      <c r="AF372" s="294"/>
      <c r="AG372" s="294"/>
      <c r="AH372" s="294"/>
      <c r="AI372" s="294"/>
      <c r="AJ372" s="294"/>
      <c r="AK372" s="294"/>
      <c r="AL372" s="294"/>
      <c r="AM372" s="294"/>
      <c r="AN372" s="294"/>
      <c r="AO372" s="294"/>
      <c r="AP372" s="294"/>
      <c r="AQ372" s="294"/>
      <c r="AR372" s="294"/>
      <c r="AS372" s="294"/>
      <c r="AT372" s="294"/>
      <c r="AU372" s="294"/>
      <c r="AV372" s="294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5"/>
      <c r="W373" s="295"/>
      <c r="X373" s="295"/>
      <c r="Y373" s="294"/>
      <c r="Z373" s="294"/>
      <c r="AA373" s="294"/>
      <c r="AB373" s="294"/>
      <c r="AC373" s="294"/>
      <c r="AD373" s="294"/>
      <c r="AE373" s="294"/>
      <c r="AF373" s="294"/>
      <c r="AG373" s="294"/>
      <c r="AH373" s="294"/>
      <c r="AI373" s="294"/>
      <c r="AJ373" s="294"/>
      <c r="AK373" s="294"/>
      <c r="AL373" s="294"/>
      <c r="AM373" s="294"/>
      <c r="AN373" s="294"/>
      <c r="AO373" s="294"/>
      <c r="AP373" s="294"/>
      <c r="AQ373" s="294"/>
      <c r="AR373" s="294"/>
      <c r="AS373" s="294"/>
      <c r="AT373" s="294"/>
      <c r="AU373" s="294"/>
      <c r="AV373" s="294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5"/>
      <c r="W374" s="295"/>
      <c r="X374" s="295"/>
      <c r="Y374" s="294"/>
      <c r="Z374" s="294"/>
      <c r="AA374" s="294"/>
      <c r="AB374" s="294"/>
      <c r="AC374" s="294"/>
      <c r="AD374" s="294"/>
      <c r="AE374" s="294"/>
      <c r="AF374" s="294"/>
      <c r="AG374" s="294"/>
      <c r="AH374" s="294"/>
      <c r="AI374" s="294"/>
      <c r="AJ374" s="294"/>
      <c r="AK374" s="294"/>
      <c r="AL374" s="294"/>
      <c r="AM374" s="294"/>
      <c r="AN374" s="294"/>
      <c r="AO374" s="294"/>
      <c r="AP374" s="294"/>
      <c r="AQ374" s="294"/>
      <c r="AR374" s="294"/>
      <c r="AS374" s="294"/>
      <c r="AT374" s="294"/>
      <c r="AU374" s="294"/>
      <c r="AV374" s="294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5"/>
      <c r="W375" s="295"/>
      <c r="X375" s="295"/>
      <c r="Y375" s="294"/>
      <c r="Z375" s="294"/>
      <c r="AA375" s="294"/>
      <c r="AB375" s="294"/>
      <c r="AC375" s="294"/>
      <c r="AD375" s="294"/>
      <c r="AE375" s="294"/>
      <c r="AF375" s="294"/>
      <c r="AG375" s="294"/>
      <c r="AH375" s="294"/>
      <c r="AI375" s="294"/>
      <c r="AJ375" s="294"/>
      <c r="AK375" s="294"/>
      <c r="AL375" s="294"/>
      <c r="AM375" s="294"/>
      <c r="AN375" s="294"/>
      <c r="AO375" s="294"/>
      <c r="AP375" s="294"/>
      <c r="AQ375" s="294"/>
      <c r="AR375" s="294"/>
      <c r="AS375" s="294"/>
      <c r="AT375" s="294"/>
      <c r="AU375" s="294"/>
      <c r="AV375" s="294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5"/>
      <c r="W376" s="295"/>
      <c r="X376" s="295"/>
      <c r="Y376" s="294"/>
      <c r="Z376" s="294"/>
      <c r="AA376" s="294"/>
      <c r="AB376" s="294"/>
      <c r="AC376" s="294"/>
      <c r="AD376" s="294"/>
      <c r="AE376" s="294"/>
      <c r="AF376" s="294"/>
      <c r="AG376" s="294"/>
      <c r="AH376" s="294"/>
      <c r="AI376" s="294"/>
      <c r="AJ376" s="294"/>
      <c r="AK376" s="294"/>
      <c r="AL376" s="294"/>
      <c r="AM376" s="294"/>
      <c r="AN376" s="294"/>
      <c r="AO376" s="294"/>
      <c r="AP376" s="294"/>
      <c r="AQ376" s="294"/>
      <c r="AR376" s="294"/>
      <c r="AS376" s="294"/>
      <c r="AT376" s="294"/>
      <c r="AU376" s="294"/>
      <c r="AV376" s="294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5"/>
      <c r="W377" s="295"/>
      <c r="X377" s="295"/>
      <c r="Y377" s="294"/>
      <c r="Z377" s="294"/>
      <c r="AA377" s="294"/>
      <c r="AB377" s="294"/>
      <c r="AC377" s="294"/>
      <c r="AD377" s="294"/>
      <c r="AE377" s="294"/>
      <c r="AF377" s="294"/>
      <c r="AG377" s="294"/>
      <c r="AH377" s="294"/>
      <c r="AI377" s="294"/>
      <c r="AJ377" s="294"/>
      <c r="AK377" s="294"/>
      <c r="AL377" s="294"/>
      <c r="AM377" s="294"/>
      <c r="AN377" s="294"/>
      <c r="AO377" s="294"/>
      <c r="AP377" s="294"/>
      <c r="AQ377" s="294"/>
      <c r="AR377" s="294"/>
      <c r="AS377" s="294"/>
      <c r="AT377" s="294"/>
      <c r="AU377" s="294"/>
      <c r="AV377" s="294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5"/>
      <c r="W378" s="295"/>
      <c r="X378" s="295"/>
      <c r="Y378" s="294"/>
      <c r="Z378" s="294"/>
      <c r="AA378" s="294"/>
      <c r="AB378" s="294"/>
      <c r="AC378" s="294"/>
      <c r="AD378" s="294"/>
      <c r="AE378" s="294"/>
      <c r="AF378" s="294"/>
      <c r="AG378" s="294"/>
      <c r="AH378" s="294"/>
      <c r="AI378" s="294"/>
      <c r="AJ378" s="294"/>
      <c r="AK378" s="294"/>
      <c r="AL378" s="294"/>
      <c r="AM378" s="294"/>
      <c r="AN378" s="294"/>
      <c r="AO378" s="294"/>
      <c r="AP378" s="294"/>
      <c r="AQ378" s="294"/>
      <c r="AR378" s="294"/>
      <c r="AS378" s="294"/>
      <c r="AT378" s="294"/>
      <c r="AU378" s="294"/>
      <c r="AV378" s="294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5"/>
      <c r="W379" s="295"/>
      <c r="X379" s="295"/>
      <c r="Y379" s="294"/>
      <c r="Z379" s="294"/>
      <c r="AA379" s="294"/>
      <c r="AB379" s="294"/>
      <c r="AC379" s="294"/>
      <c r="AD379" s="294"/>
      <c r="AE379" s="294"/>
      <c r="AF379" s="294"/>
      <c r="AG379" s="294"/>
      <c r="AH379" s="294"/>
      <c r="AI379" s="294"/>
      <c r="AJ379" s="294"/>
      <c r="AK379" s="294"/>
      <c r="AL379" s="294"/>
      <c r="AM379" s="294"/>
      <c r="AN379" s="294"/>
      <c r="AO379" s="294"/>
      <c r="AP379" s="294"/>
      <c r="AQ379" s="294"/>
      <c r="AR379" s="294"/>
      <c r="AS379" s="294"/>
      <c r="AT379" s="294"/>
      <c r="AU379" s="294"/>
      <c r="AV379" s="294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5"/>
      <c r="W380" s="295"/>
      <c r="X380" s="295"/>
      <c r="Y380" s="294"/>
      <c r="Z380" s="294"/>
      <c r="AA380" s="294"/>
      <c r="AB380" s="294"/>
      <c r="AC380" s="294"/>
      <c r="AD380" s="294"/>
      <c r="AE380" s="294"/>
      <c r="AF380" s="294"/>
      <c r="AG380" s="294"/>
      <c r="AH380" s="294"/>
      <c r="AI380" s="294"/>
      <c r="AJ380" s="294"/>
      <c r="AK380" s="294"/>
      <c r="AL380" s="294"/>
      <c r="AM380" s="294"/>
      <c r="AN380" s="294"/>
      <c r="AO380" s="294"/>
      <c r="AP380" s="294"/>
      <c r="AQ380" s="294"/>
      <c r="AR380" s="294"/>
      <c r="AS380" s="294"/>
      <c r="AT380" s="294"/>
      <c r="AU380" s="294"/>
      <c r="AV380" s="294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5"/>
      <c r="W381" s="295"/>
      <c r="X381" s="295"/>
      <c r="Y381" s="294"/>
      <c r="Z381" s="294"/>
      <c r="AA381" s="294"/>
      <c r="AB381" s="294"/>
      <c r="AC381" s="294"/>
      <c r="AD381" s="294"/>
      <c r="AE381" s="294"/>
      <c r="AF381" s="294"/>
      <c r="AG381" s="294"/>
      <c r="AH381" s="294"/>
      <c r="AI381" s="294"/>
      <c r="AJ381" s="294"/>
      <c r="AK381" s="294"/>
      <c r="AL381" s="294"/>
      <c r="AM381" s="294"/>
      <c r="AN381" s="294"/>
      <c r="AO381" s="294"/>
      <c r="AP381" s="294"/>
      <c r="AQ381" s="294"/>
      <c r="AR381" s="294"/>
      <c r="AS381" s="294"/>
      <c r="AT381" s="294"/>
      <c r="AU381" s="294"/>
      <c r="AV381" s="294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5"/>
      <c r="W382" s="295"/>
      <c r="X382" s="295"/>
      <c r="Y382" s="294"/>
      <c r="Z382" s="294"/>
      <c r="AA382" s="294"/>
      <c r="AB382" s="294"/>
      <c r="AC382" s="294"/>
      <c r="AD382" s="294"/>
      <c r="AE382" s="294"/>
      <c r="AF382" s="294"/>
      <c r="AG382" s="294"/>
      <c r="AH382" s="294"/>
      <c r="AI382" s="294"/>
      <c r="AJ382" s="294"/>
      <c r="AK382" s="294"/>
      <c r="AL382" s="294"/>
      <c r="AM382" s="294"/>
      <c r="AN382" s="294"/>
      <c r="AO382" s="294"/>
      <c r="AP382" s="294"/>
      <c r="AQ382" s="294"/>
      <c r="AR382" s="294"/>
      <c r="AS382" s="294"/>
      <c r="AT382" s="294"/>
      <c r="AU382" s="294"/>
      <c r="AV382" s="294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5"/>
      <c r="W383" s="295"/>
      <c r="X383" s="295"/>
      <c r="Y383" s="294"/>
      <c r="Z383" s="294"/>
      <c r="AA383" s="294"/>
      <c r="AB383" s="294"/>
      <c r="AC383" s="294"/>
      <c r="AD383" s="294"/>
      <c r="AE383" s="294"/>
      <c r="AF383" s="294"/>
      <c r="AG383" s="294"/>
      <c r="AH383" s="294"/>
      <c r="AI383" s="294"/>
      <c r="AJ383" s="294"/>
      <c r="AK383" s="294"/>
      <c r="AL383" s="294"/>
      <c r="AM383" s="294"/>
      <c r="AN383" s="294"/>
      <c r="AO383" s="294"/>
      <c r="AP383" s="294"/>
      <c r="AQ383" s="294"/>
      <c r="AR383" s="294"/>
      <c r="AS383" s="294"/>
      <c r="AT383" s="294"/>
      <c r="AU383" s="294"/>
      <c r="AV383" s="294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5"/>
      <c r="W384" s="295"/>
      <c r="X384" s="295"/>
      <c r="Y384" s="294"/>
      <c r="Z384" s="294"/>
      <c r="AA384" s="294"/>
      <c r="AB384" s="294"/>
      <c r="AC384" s="294"/>
      <c r="AD384" s="294"/>
      <c r="AE384" s="294"/>
      <c r="AF384" s="294"/>
      <c r="AG384" s="294"/>
      <c r="AH384" s="294"/>
      <c r="AI384" s="294"/>
      <c r="AJ384" s="294"/>
      <c r="AK384" s="294"/>
      <c r="AL384" s="294"/>
      <c r="AM384" s="294"/>
      <c r="AN384" s="294"/>
      <c r="AO384" s="294"/>
      <c r="AP384" s="294"/>
      <c r="AQ384" s="294"/>
      <c r="AR384" s="294"/>
      <c r="AS384" s="294"/>
      <c r="AT384" s="294"/>
      <c r="AU384" s="294"/>
      <c r="AV384" s="294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5"/>
      <c r="W385" s="295"/>
      <c r="X385" s="295"/>
      <c r="Y385" s="294"/>
      <c r="Z385" s="294"/>
      <c r="AA385" s="294"/>
      <c r="AB385" s="294"/>
      <c r="AC385" s="294"/>
      <c r="AD385" s="294"/>
      <c r="AE385" s="294"/>
      <c r="AF385" s="294"/>
      <c r="AG385" s="294"/>
      <c r="AH385" s="294"/>
      <c r="AI385" s="294"/>
      <c r="AJ385" s="294"/>
      <c r="AK385" s="294"/>
      <c r="AL385" s="294"/>
      <c r="AM385" s="294"/>
      <c r="AN385" s="294"/>
      <c r="AO385" s="294"/>
      <c r="AP385" s="294"/>
      <c r="AQ385" s="294"/>
      <c r="AR385" s="294"/>
      <c r="AS385" s="294"/>
      <c r="AT385" s="294"/>
      <c r="AU385" s="294"/>
      <c r="AV385" s="294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5"/>
      <c r="W386" s="295"/>
      <c r="X386" s="295"/>
      <c r="Y386" s="294"/>
      <c r="Z386" s="294"/>
      <c r="AA386" s="294"/>
      <c r="AB386" s="294"/>
      <c r="AC386" s="294"/>
      <c r="AD386" s="294"/>
      <c r="AE386" s="294"/>
      <c r="AF386" s="294"/>
      <c r="AG386" s="294"/>
      <c r="AH386" s="294"/>
      <c r="AI386" s="294"/>
      <c r="AJ386" s="294"/>
      <c r="AK386" s="294"/>
      <c r="AL386" s="294"/>
      <c r="AM386" s="294"/>
      <c r="AN386" s="294"/>
      <c r="AO386" s="294"/>
      <c r="AP386" s="294"/>
      <c r="AQ386" s="294"/>
      <c r="AR386" s="294"/>
      <c r="AS386" s="294"/>
      <c r="AT386" s="294"/>
      <c r="AU386" s="294"/>
      <c r="AV386" s="294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5"/>
      <c r="W387" s="295"/>
      <c r="X387" s="295"/>
      <c r="Y387" s="294"/>
      <c r="Z387" s="294"/>
      <c r="AA387" s="294"/>
      <c r="AB387" s="294"/>
      <c r="AC387" s="294"/>
      <c r="AD387" s="294"/>
      <c r="AE387" s="294"/>
      <c r="AF387" s="294"/>
      <c r="AG387" s="294"/>
      <c r="AH387" s="294"/>
      <c r="AI387" s="294"/>
      <c r="AJ387" s="294"/>
      <c r="AK387" s="294"/>
      <c r="AL387" s="294"/>
      <c r="AM387" s="294"/>
      <c r="AN387" s="294"/>
      <c r="AO387" s="294"/>
      <c r="AP387" s="294"/>
      <c r="AQ387" s="294"/>
      <c r="AR387" s="294"/>
      <c r="AS387" s="294"/>
      <c r="AT387" s="294"/>
      <c r="AU387" s="294"/>
      <c r="AV387" s="294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5"/>
      <c r="W388" s="295"/>
      <c r="X388" s="295"/>
      <c r="Y388" s="294"/>
      <c r="Z388" s="294"/>
      <c r="AA388" s="294"/>
      <c r="AB388" s="294"/>
      <c r="AC388" s="294"/>
      <c r="AD388" s="294"/>
      <c r="AE388" s="294"/>
      <c r="AF388" s="294"/>
      <c r="AG388" s="294"/>
      <c r="AH388" s="294"/>
      <c r="AI388" s="294"/>
      <c r="AJ388" s="294"/>
      <c r="AK388" s="294"/>
      <c r="AL388" s="294"/>
      <c r="AM388" s="294"/>
      <c r="AN388" s="294"/>
      <c r="AO388" s="294"/>
      <c r="AP388" s="294"/>
      <c r="AQ388" s="294"/>
      <c r="AR388" s="294"/>
      <c r="AS388" s="294"/>
      <c r="AT388" s="294"/>
      <c r="AU388" s="294"/>
      <c r="AV388" s="294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5"/>
      <c r="W389" s="295"/>
      <c r="X389" s="295"/>
      <c r="Y389" s="294"/>
      <c r="Z389" s="294"/>
      <c r="AA389" s="294"/>
      <c r="AB389" s="294"/>
      <c r="AC389" s="294"/>
      <c r="AD389" s="294"/>
      <c r="AE389" s="294"/>
      <c r="AF389" s="294"/>
      <c r="AG389" s="294"/>
      <c r="AH389" s="294"/>
      <c r="AI389" s="294"/>
      <c r="AJ389" s="294"/>
      <c r="AK389" s="294"/>
      <c r="AL389" s="294"/>
      <c r="AM389" s="294"/>
      <c r="AN389" s="294"/>
      <c r="AO389" s="294"/>
      <c r="AP389" s="294"/>
      <c r="AQ389" s="294"/>
      <c r="AR389" s="294"/>
      <c r="AS389" s="294"/>
      <c r="AT389" s="294"/>
      <c r="AU389" s="294"/>
      <c r="AV389" s="294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5"/>
      <c r="W390" s="295"/>
      <c r="X390" s="295"/>
      <c r="Y390" s="294"/>
      <c r="Z390" s="294"/>
      <c r="AA390" s="294"/>
      <c r="AB390" s="294"/>
      <c r="AC390" s="294"/>
      <c r="AD390" s="294"/>
      <c r="AE390" s="294"/>
      <c r="AF390" s="294"/>
      <c r="AG390" s="294"/>
      <c r="AH390" s="294"/>
      <c r="AI390" s="294"/>
      <c r="AJ390" s="294"/>
      <c r="AK390" s="294"/>
      <c r="AL390" s="294"/>
      <c r="AM390" s="294"/>
      <c r="AN390" s="294"/>
      <c r="AO390" s="294"/>
      <c r="AP390" s="294"/>
      <c r="AQ390" s="294"/>
      <c r="AR390" s="294"/>
      <c r="AS390" s="294"/>
      <c r="AT390" s="294"/>
      <c r="AU390" s="294"/>
      <c r="AV390" s="294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5"/>
      <c r="W391" s="295"/>
      <c r="X391" s="295"/>
      <c r="Y391" s="294"/>
      <c r="Z391" s="294"/>
      <c r="AA391" s="294"/>
      <c r="AB391" s="294"/>
      <c r="AC391" s="294"/>
      <c r="AD391" s="294"/>
      <c r="AE391" s="294"/>
      <c r="AF391" s="294"/>
      <c r="AG391" s="294"/>
      <c r="AH391" s="294"/>
      <c r="AI391" s="294"/>
      <c r="AJ391" s="294"/>
      <c r="AK391" s="294"/>
      <c r="AL391" s="294"/>
      <c r="AM391" s="294"/>
      <c r="AN391" s="294"/>
      <c r="AO391" s="294"/>
      <c r="AP391" s="294"/>
      <c r="AQ391" s="294"/>
      <c r="AR391" s="294"/>
      <c r="AS391" s="294"/>
      <c r="AT391" s="294"/>
      <c r="AU391" s="294"/>
      <c r="AV391" s="294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5"/>
      <c r="W392" s="295"/>
      <c r="X392" s="295"/>
      <c r="Y392" s="294"/>
      <c r="Z392" s="294"/>
      <c r="AA392" s="294"/>
      <c r="AB392" s="294"/>
      <c r="AC392" s="294"/>
      <c r="AD392" s="294"/>
      <c r="AE392" s="294"/>
      <c r="AF392" s="294"/>
      <c r="AG392" s="294"/>
      <c r="AH392" s="294"/>
      <c r="AI392" s="294"/>
      <c r="AJ392" s="294"/>
      <c r="AK392" s="294"/>
      <c r="AL392" s="294"/>
      <c r="AM392" s="294"/>
      <c r="AN392" s="294"/>
      <c r="AO392" s="294"/>
      <c r="AP392" s="294"/>
      <c r="AQ392" s="294"/>
      <c r="AR392" s="294"/>
      <c r="AS392" s="294"/>
      <c r="AT392" s="294"/>
      <c r="AU392" s="294"/>
      <c r="AV392" s="294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5"/>
      <c r="W393" s="295"/>
      <c r="X393" s="295"/>
      <c r="Y393" s="294"/>
      <c r="Z393" s="294"/>
      <c r="AA393" s="294"/>
      <c r="AB393" s="294"/>
      <c r="AC393" s="294"/>
      <c r="AD393" s="294"/>
      <c r="AE393" s="294"/>
      <c r="AF393" s="294"/>
      <c r="AG393" s="294"/>
      <c r="AH393" s="294"/>
      <c r="AI393" s="294"/>
      <c r="AJ393" s="294"/>
      <c r="AK393" s="294"/>
      <c r="AL393" s="294"/>
      <c r="AM393" s="294"/>
      <c r="AN393" s="294"/>
      <c r="AO393" s="294"/>
      <c r="AP393" s="294"/>
      <c r="AQ393" s="294"/>
      <c r="AR393" s="294"/>
      <c r="AS393" s="294"/>
      <c r="AT393" s="294"/>
      <c r="AU393" s="294"/>
      <c r="AV393" s="294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5"/>
      <c r="W394" s="295"/>
      <c r="X394" s="295"/>
      <c r="Y394" s="294"/>
      <c r="Z394" s="294"/>
      <c r="AA394" s="294"/>
      <c r="AB394" s="294"/>
      <c r="AC394" s="294"/>
      <c r="AD394" s="294"/>
      <c r="AE394" s="294"/>
      <c r="AF394" s="294"/>
      <c r="AG394" s="294"/>
      <c r="AH394" s="294"/>
      <c r="AI394" s="294"/>
      <c r="AJ394" s="294"/>
      <c r="AK394" s="294"/>
      <c r="AL394" s="294"/>
      <c r="AM394" s="294"/>
      <c r="AN394" s="294"/>
      <c r="AO394" s="294"/>
      <c r="AP394" s="294"/>
      <c r="AQ394" s="294"/>
      <c r="AR394" s="294"/>
      <c r="AS394" s="294"/>
      <c r="AT394" s="294"/>
      <c r="AU394" s="294"/>
      <c r="AV394" s="294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5"/>
      <c r="W395" s="295"/>
      <c r="X395" s="295"/>
      <c r="Y395" s="294"/>
      <c r="Z395" s="294"/>
      <c r="AA395" s="294"/>
      <c r="AB395" s="294"/>
      <c r="AC395" s="294"/>
      <c r="AD395" s="294"/>
      <c r="AE395" s="294"/>
      <c r="AF395" s="294"/>
      <c r="AG395" s="294"/>
      <c r="AH395" s="294"/>
      <c r="AI395" s="294"/>
      <c r="AJ395" s="294"/>
      <c r="AK395" s="294"/>
      <c r="AL395" s="294"/>
      <c r="AM395" s="294"/>
      <c r="AN395" s="294"/>
      <c r="AO395" s="294"/>
      <c r="AP395" s="294"/>
      <c r="AQ395" s="294"/>
      <c r="AR395" s="294"/>
      <c r="AS395" s="294"/>
      <c r="AT395" s="294"/>
      <c r="AU395" s="294"/>
      <c r="AV395" s="294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5"/>
      <c r="W396" s="295"/>
      <c r="X396" s="295"/>
      <c r="Y396" s="294"/>
      <c r="Z396" s="294"/>
      <c r="AA396" s="294"/>
      <c r="AB396" s="294"/>
      <c r="AC396" s="294"/>
      <c r="AD396" s="294"/>
      <c r="AE396" s="294"/>
      <c r="AF396" s="294"/>
      <c r="AG396" s="294"/>
      <c r="AH396" s="294"/>
      <c r="AI396" s="294"/>
      <c r="AJ396" s="294"/>
      <c r="AK396" s="294"/>
      <c r="AL396" s="294"/>
      <c r="AM396" s="294"/>
      <c r="AN396" s="294"/>
      <c r="AO396" s="294"/>
      <c r="AP396" s="294"/>
      <c r="AQ396" s="294"/>
      <c r="AR396" s="294"/>
      <c r="AS396" s="294"/>
      <c r="AT396" s="294"/>
      <c r="AU396" s="294"/>
      <c r="AV396" s="294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5"/>
      <c r="W397" s="295"/>
      <c r="X397" s="295"/>
      <c r="Y397" s="294"/>
      <c r="Z397" s="294"/>
      <c r="AA397" s="294"/>
      <c r="AB397" s="294"/>
      <c r="AC397" s="294"/>
      <c r="AD397" s="294"/>
      <c r="AE397" s="294"/>
      <c r="AF397" s="294"/>
      <c r="AG397" s="294"/>
      <c r="AH397" s="294"/>
      <c r="AI397" s="294"/>
      <c r="AJ397" s="294"/>
      <c r="AK397" s="294"/>
      <c r="AL397" s="294"/>
      <c r="AM397" s="294"/>
      <c r="AN397" s="294"/>
      <c r="AO397" s="294"/>
      <c r="AP397" s="294"/>
      <c r="AQ397" s="294"/>
      <c r="AR397" s="294"/>
      <c r="AS397" s="294"/>
      <c r="AT397" s="294"/>
      <c r="AU397" s="294"/>
      <c r="AV397" s="294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5"/>
      <c r="W398" s="295"/>
      <c r="X398" s="295"/>
      <c r="Y398" s="294"/>
      <c r="Z398" s="294"/>
      <c r="AA398" s="294"/>
      <c r="AB398" s="294"/>
      <c r="AC398" s="294"/>
      <c r="AD398" s="294"/>
      <c r="AE398" s="294"/>
      <c r="AF398" s="294"/>
      <c r="AG398" s="294"/>
      <c r="AH398" s="294"/>
      <c r="AI398" s="294"/>
      <c r="AJ398" s="294"/>
      <c r="AK398" s="294"/>
      <c r="AL398" s="294"/>
      <c r="AM398" s="294"/>
      <c r="AN398" s="294"/>
      <c r="AO398" s="294"/>
      <c r="AP398" s="294"/>
      <c r="AQ398" s="294"/>
      <c r="AR398" s="294"/>
      <c r="AS398" s="294"/>
      <c r="AT398" s="294"/>
      <c r="AU398" s="294"/>
      <c r="AV398" s="294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5"/>
      <c r="W399" s="295"/>
      <c r="X399" s="295"/>
      <c r="Y399" s="294"/>
      <c r="Z399" s="294"/>
      <c r="AA399" s="294"/>
      <c r="AB399" s="294"/>
      <c r="AC399" s="294"/>
      <c r="AD399" s="294"/>
      <c r="AE399" s="294"/>
      <c r="AF399" s="294"/>
      <c r="AG399" s="294"/>
      <c r="AH399" s="294"/>
      <c r="AI399" s="294"/>
      <c r="AJ399" s="294"/>
      <c r="AK399" s="294"/>
      <c r="AL399" s="294"/>
      <c r="AM399" s="294"/>
      <c r="AN399" s="294"/>
      <c r="AO399" s="294"/>
      <c r="AP399" s="294"/>
      <c r="AQ399" s="294"/>
      <c r="AR399" s="294"/>
      <c r="AS399" s="294"/>
      <c r="AT399" s="294"/>
      <c r="AU399" s="294"/>
      <c r="AV399" s="294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5"/>
      <c r="W400" s="295"/>
      <c r="X400" s="295"/>
      <c r="Y400" s="294"/>
      <c r="Z400" s="294"/>
      <c r="AA400" s="294"/>
      <c r="AB400" s="294"/>
      <c r="AC400" s="294"/>
      <c r="AD400" s="294"/>
      <c r="AE400" s="294"/>
      <c r="AF400" s="294"/>
      <c r="AG400" s="294"/>
      <c r="AH400" s="294"/>
      <c r="AI400" s="294"/>
      <c r="AJ400" s="294"/>
      <c r="AK400" s="294"/>
      <c r="AL400" s="294"/>
      <c r="AM400" s="294"/>
      <c r="AN400" s="294"/>
      <c r="AO400" s="294"/>
      <c r="AP400" s="294"/>
      <c r="AQ400" s="294"/>
      <c r="AR400" s="294"/>
      <c r="AS400" s="294"/>
      <c r="AT400" s="294"/>
      <c r="AU400" s="294"/>
      <c r="AV400" s="294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5"/>
      <c r="W401" s="295"/>
      <c r="X401" s="295"/>
      <c r="Y401" s="294"/>
      <c r="Z401" s="294"/>
      <c r="AA401" s="294"/>
      <c r="AB401" s="294"/>
      <c r="AC401" s="294"/>
      <c r="AD401" s="294"/>
      <c r="AE401" s="294"/>
      <c r="AF401" s="294"/>
      <c r="AG401" s="294"/>
      <c r="AH401" s="294"/>
      <c r="AI401" s="294"/>
      <c r="AJ401" s="294"/>
      <c r="AK401" s="294"/>
      <c r="AL401" s="294"/>
      <c r="AM401" s="294"/>
      <c r="AN401" s="294"/>
      <c r="AO401" s="294"/>
      <c r="AP401" s="294"/>
      <c r="AQ401" s="294"/>
      <c r="AR401" s="294"/>
      <c r="AS401" s="294"/>
      <c r="AT401" s="294"/>
      <c r="AU401" s="294"/>
      <c r="AV401" s="294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5"/>
      <c r="W402" s="295"/>
      <c r="X402" s="295"/>
      <c r="Y402" s="294"/>
      <c r="Z402" s="294"/>
      <c r="AA402" s="294"/>
      <c r="AB402" s="294"/>
      <c r="AC402" s="294"/>
      <c r="AD402" s="294"/>
      <c r="AE402" s="294"/>
      <c r="AF402" s="294"/>
      <c r="AG402" s="294"/>
      <c r="AH402" s="294"/>
      <c r="AI402" s="294"/>
      <c r="AJ402" s="294"/>
      <c r="AK402" s="294"/>
      <c r="AL402" s="294"/>
      <c r="AM402" s="294"/>
      <c r="AN402" s="294"/>
      <c r="AO402" s="294"/>
      <c r="AP402" s="294"/>
      <c r="AQ402" s="294"/>
      <c r="AR402" s="294"/>
      <c r="AS402" s="294"/>
      <c r="AT402" s="294"/>
      <c r="AU402" s="294"/>
      <c r="AV402" s="294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5"/>
      <c r="W403" s="295"/>
      <c r="X403" s="295"/>
      <c r="Y403" s="294"/>
      <c r="Z403" s="294"/>
      <c r="AA403" s="294"/>
      <c r="AB403" s="294"/>
      <c r="AC403" s="294"/>
      <c r="AD403" s="294"/>
      <c r="AE403" s="294"/>
      <c r="AF403" s="294"/>
      <c r="AG403" s="294"/>
      <c r="AH403" s="294"/>
      <c r="AI403" s="294"/>
      <c r="AJ403" s="294"/>
      <c r="AK403" s="294"/>
      <c r="AL403" s="294"/>
      <c r="AM403" s="294"/>
      <c r="AN403" s="294"/>
      <c r="AO403" s="294"/>
      <c r="AP403" s="294"/>
      <c r="AQ403" s="294"/>
      <c r="AR403" s="294"/>
      <c r="AS403" s="294"/>
      <c r="AT403" s="294"/>
      <c r="AU403" s="294"/>
      <c r="AV403" s="294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5"/>
      <c r="W404" s="295"/>
      <c r="X404" s="295"/>
      <c r="Y404" s="294"/>
      <c r="Z404" s="294"/>
      <c r="AA404" s="294"/>
      <c r="AB404" s="294"/>
      <c r="AC404" s="294"/>
      <c r="AD404" s="294"/>
      <c r="AE404" s="294"/>
      <c r="AF404" s="294"/>
      <c r="AG404" s="294"/>
      <c r="AH404" s="294"/>
      <c r="AI404" s="294"/>
      <c r="AJ404" s="294"/>
      <c r="AK404" s="294"/>
      <c r="AL404" s="294"/>
      <c r="AM404" s="294"/>
      <c r="AN404" s="294"/>
      <c r="AO404" s="294"/>
      <c r="AP404" s="294"/>
      <c r="AQ404" s="294"/>
      <c r="AR404" s="294"/>
      <c r="AS404" s="294"/>
      <c r="AT404" s="294"/>
      <c r="AU404" s="294"/>
      <c r="AV404" s="294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5"/>
      <c r="W405" s="295"/>
      <c r="X405" s="295"/>
      <c r="Y405" s="294"/>
      <c r="Z405" s="294"/>
      <c r="AA405" s="294"/>
      <c r="AB405" s="294"/>
      <c r="AC405" s="294"/>
      <c r="AD405" s="294"/>
      <c r="AE405" s="294"/>
      <c r="AF405" s="294"/>
      <c r="AG405" s="294"/>
      <c r="AH405" s="294"/>
      <c r="AI405" s="294"/>
      <c r="AJ405" s="294"/>
      <c r="AK405" s="294"/>
      <c r="AL405" s="294"/>
      <c r="AM405" s="294"/>
      <c r="AN405" s="294"/>
      <c r="AO405" s="294"/>
      <c r="AP405" s="294"/>
      <c r="AQ405" s="294"/>
      <c r="AR405" s="294"/>
      <c r="AS405" s="294"/>
      <c r="AT405" s="294"/>
      <c r="AU405" s="294"/>
      <c r="AV405" s="294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5"/>
      <c r="W406" s="295"/>
      <c r="X406" s="295"/>
      <c r="Y406" s="294"/>
      <c r="Z406" s="294"/>
      <c r="AA406" s="294"/>
      <c r="AB406" s="294"/>
      <c r="AC406" s="294"/>
      <c r="AD406" s="294"/>
      <c r="AE406" s="294"/>
      <c r="AF406" s="294"/>
      <c r="AG406" s="294"/>
      <c r="AH406" s="294"/>
      <c r="AI406" s="294"/>
      <c r="AJ406" s="294"/>
      <c r="AK406" s="294"/>
      <c r="AL406" s="294"/>
      <c r="AM406" s="294"/>
      <c r="AN406" s="294"/>
      <c r="AO406" s="294"/>
      <c r="AP406" s="294"/>
      <c r="AQ406" s="294"/>
      <c r="AR406" s="294"/>
      <c r="AS406" s="294"/>
      <c r="AT406" s="294"/>
      <c r="AU406" s="294"/>
      <c r="AV406" s="294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5"/>
      <c r="W407" s="295"/>
      <c r="X407" s="295"/>
      <c r="Y407" s="294"/>
      <c r="Z407" s="294"/>
      <c r="AA407" s="294"/>
      <c r="AB407" s="294"/>
      <c r="AC407" s="294"/>
      <c r="AD407" s="294"/>
      <c r="AE407" s="294"/>
      <c r="AF407" s="294"/>
      <c r="AG407" s="294"/>
      <c r="AH407" s="294"/>
      <c r="AI407" s="294"/>
      <c r="AJ407" s="294"/>
      <c r="AK407" s="294"/>
      <c r="AL407" s="294"/>
      <c r="AM407" s="294"/>
      <c r="AN407" s="294"/>
      <c r="AO407" s="294"/>
      <c r="AP407" s="294"/>
      <c r="AQ407" s="294"/>
      <c r="AR407" s="294"/>
      <c r="AS407" s="294"/>
      <c r="AT407" s="294"/>
      <c r="AU407" s="294"/>
      <c r="AV407" s="294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5"/>
      <c r="W408" s="295"/>
      <c r="X408" s="295"/>
      <c r="Y408" s="294"/>
      <c r="Z408" s="294"/>
      <c r="AA408" s="294"/>
      <c r="AB408" s="294"/>
      <c r="AC408" s="294"/>
      <c r="AD408" s="294"/>
      <c r="AE408" s="294"/>
      <c r="AF408" s="294"/>
      <c r="AG408" s="294"/>
      <c r="AH408" s="294"/>
      <c r="AI408" s="294"/>
      <c r="AJ408" s="294"/>
      <c r="AK408" s="294"/>
      <c r="AL408" s="294"/>
      <c r="AM408" s="294"/>
      <c r="AN408" s="294"/>
      <c r="AO408" s="294"/>
      <c r="AP408" s="294"/>
      <c r="AQ408" s="294"/>
      <c r="AR408" s="294"/>
      <c r="AS408" s="294"/>
      <c r="AT408" s="294"/>
      <c r="AU408" s="294"/>
      <c r="AV408" s="294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5"/>
      <c r="W409" s="295"/>
      <c r="X409" s="295"/>
      <c r="Y409" s="294"/>
      <c r="Z409" s="294"/>
      <c r="AA409" s="294"/>
      <c r="AB409" s="294"/>
      <c r="AC409" s="294"/>
      <c r="AD409" s="294"/>
      <c r="AE409" s="294"/>
      <c r="AF409" s="294"/>
      <c r="AG409" s="294"/>
      <c r="AH409" s="294"/>
      <c r="AI409" s="294"/>
      <c r="AJ409" s="294"/>
      <c r="AK409" s="294"/>
      <c r="AL409" s="294"/>
      <c r="AM409" s="294"/>
      <c r="AN409" s="294"/>
      <c r="AO409" s="294"/>
      <c r="AP409" s="294"/>
      <c r="AQ409" s="294"/>
      <c r="AR409" s="294"/>
      <c r="AS409" s="294"/>
      <c r="AT409" s="294"/>
      <c r="AU409" s="294"/>
      <c r="AV409" s="294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5"/>
      <c r="W410" s="295"/>
      <c r="X410" s="295"/>
      <c r="Y410" s="294"/>
      <c r="Z410" s="294"/>
      <c r="AA410" s="294"/>
      <c r="AB410" s="294"/>
      <c r="AC410" s="294"/>
      <c r="AD410" s="294"/>
      <c r="AE410" s="294"/>
      <c r="AF410" s="294"/>
      <c r="AG410" s="294"/>
      <c r="AH410" s="294"/>
      <c r="AI410" s="294"/>
      <c r="AJ410" s="294"/>
      <c r="AK410" s="294"/>
      <c r="AL410" s="294"/>
      <c r="AM410" s="294"/>
      <c r="AN410" s="294"/>
      <c r="AO410" s="294"/>
      <c r="AP410" s="294"/>
      <c r="AQ410" s="294"/>
      <c r="AR410" s="294"/>
      <c r="AS410" s="294"/>
      <c r="AT410" s="294"/>
      <c r="AU410" s="294"/>
      <c r="AV410" s="294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5"/>
      <c r="W411" s="295"/>
      <c r="X411" s="295"/>
      <c r="Y411" s="294"/>
      <c r="Z411" s="294"/>
      <c r="AA411" s="294"/>
      <c r="AB411" s="294"/>
      <c r="AC411" s="294"/>
      <c r="AD411" s="294"/>
      <c r="AE411" s="294"/>
      <c r="AF411" s="294"/>
      <c r="AG411" s="294"/>
      <c r="AH411" s="294"/>
      <c r="AI411" s="294"/>
      <c r="AJ411" s="294"/>
      <c r="AK411" s="294"/>
      <c r="AL411" s="294"/>
      <c r="AM411" s="294"/>
      <c r="AN411" s="294"/>
      <c r="AO411" s="294"/>
      <c r="AP411" s="294"/>
      <c r="AQ411" s="294"/>
      <c r="AR411" s="294"/>
      <c r="AS411" s="294"/>
      <c r="AT411" s="294"/>
      <c r="AU411" s="294"/>
      <c r="AV411" s="294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5"/>
      <c r="W412" s="295"/>
      <c r="X412" s="295"/>
      <c r="Y412" s="294"/>
      <c r="Z412" s="294"/>
      <c r="AA412" s="294"/>
      <c r="AB412" s="294"/>
      <c r="AC412" s="294"/>
      <c r="AD412" s="294"/>
      <c r="AE412" s="294"/>
      <c r="AF412" s="294"/>
      <c r="AG412" s="294"/>
      <c r="AH412" s="294"/>
      <c r="AI412" s="294"/>
      <c r="AJ412" s="294"/>
      <c r="AK412" s="294"/>
      <c r="AL412" s="294"/>
      <c r="AM412" s="294"/>
      <c r="AN412" s="294"/>
      <c r="AO412" s="294"/>
      <c r="AP412" s="294"/>
      <c r="AQ412" s="294"/>
      <c r="AR412" s="294"/>
      <c r="AS412" s="294"/>
      <c r="AT412" s="294"/>
      <c r="AU412" s="294"/>
      <c r="AV412" s="294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5"/>
      <c r="W413" s="295"/>
      <c r="X413" s="295"/>
      <c r="Y413" s="294"/>
      <c r="Z413" s="294"/>
      <c r="AA413" s="294"/>
      <c r="AB413" s="294"/>
      <c r="AC413" s="294"/>
      <c r="AD413" s="294"/>
      <c r="AE413" s="294"/>
      <c r="AF413" s="294"/>
      <c r="AG413" s="294"/>
      <c r="AH413" s="294"/>
      <c r="AI413" s="294"/>
      <c r="AJ413" s="294"/>
      <c r="AK413" s="294"/>
      <c r="AL413" s="294"/>
      <c r="AM413" s="294"/>
      <c r="AN413" s="294"/>
      <c r="AO413" s="294"/>
      <c r="AP413" s="294"/>
      <c r="AQ413" s="294"/>
      <c r="AR413" s="294"/>
      <c r="AS413" s="294"/>
      <c r="AT413" s="294"/>
      <c r="AU413" s="294"/>
      <c r="AV413" s="294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5"/>
      <c r="W414" s="295"/>
      <c r="X414" s="295"/>
      <c r="Y414" s="294"/>
      <c r="Z414" s="294"/>
      <c r="AA414" s="294"/>
      <c r="AB414" s="294"/>
      <c r="AC414" s="294"/>
      <c r="AD414" s="294"/>
      <c r="AE414" s="294"/>
      <c r="AF414" s="294"/>
      <c r="AG414" s="294"/>
      <c r="AH414" s="294"/>
      <c r="AI414" s="294"/>
      <c r="AJ414" s="294"/>
      <c r="AK414" s="294"/>
      <c r="AL414" s="294"/>
      <c r="AM414" s="294"/>
      <c r="AN414" s="294"/>
      <c r="AO414" s="294"/>
      <c r="AP414" s="294"/>
      <c r="AQ414" s="294"/>
      <c r="AR414" s="294"/>
      <c r="AS414" s="294"/>
      <c r="AT414" s="294"/>
      <c r="AU414" s="294"/>
      <c r="AV414" s="294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5"/>
      <c r="W415" s="295"/>
      <c r="X415" s="295"/>
      <c r="Y415" s="294"/>
      <c r="Z415" s="294"/>
      <c r="AA415" s="294"/>
      <c r="AB415" s="294"/>
      <c r="AC415" s="294"/>
      <c r="AD415" s="294"/>
      <c r="AE415" s="294"/>
      <c r="AF415" s="294"/>
      <c r="AG415" s="294"/>
      <c r="AH415" s="294"/>
      <c r="AI415" s="294"/>
      <c r="AJ415" s="294"/>
      <c r="AK415" s="294"/>
      <c r="AL415" s="294"/>
      <c r="AM415" s="294"/>
      <c r="AN415" s="294"/>
      <c r="AO415" s="294"/>
      <c r="AP415" s="294"/>
      <c r="AQ415" s="294"/>
      <c r="AR415" s="294"/>
      <c r="AS415" s="294"/>
      <c r="AT415" s="294"/>
      <c r="AU415" s="294"/>
      <c r="AV415" s="294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5"/>
      <c r="W416" s="295"/>
      <c r="X416" s="295"/>
      <c r="Y416" s="294"/>
      <c r="Z416" s="294"/>
      <c r="AA416" s="294"/>
      <c r="AB416" s="294"/>
      <c r="AC416" s="294"/>
      <c r="AD416" s="294"/>
      <c r="AE416" s="294"/>
      <c r="AF416" s="294"/>
      <c r="AG416" s="294"/>
      <c r="AH416" s="294"/>
      <c r="AI416" s="294"/>
      <c r="AJ416" s="294"/>
      <c r="AK416" s="294"/>
      <c r="AL416" s="294"/>
      <c r="AM416" s="294"/>
      <c r="AN416" s="294"/>
      <c r="AO416" s="294"/>
      <c r="AP416" s="294"/>
      <c r="AQ416" s="294"/>
      <c r="AR416" s="294"/>
      <c r="AS416" s="294"/>
      <c r="AT416" s="294"/>
      <c r="AU416" s="294"/>
      <c r="AV416" s="294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5"/>
      <c r="W417" s="295"/>
      <c r="X417" s="295"/>
      <c r="Y417" s="294"/>
      <c r="Z417" s="294"/>
      <c r="AA417" s="294"/>
      <c r="AB417" s="294"/>
      <c r="AC417" s="294"/>
      <c r="AD417" s="294"/>
      <c r="AE417" s="294"/>
      <c r="AF417" s="294"/>
      <c r="AG417" s="294"/>
      <c r="AH417" s="294"/>
      <c r="AI417" s="294"/>
      <c r="AJ417" s="294"/>
      <c r="AK417" s="294"/>
      <c r="AL417" s="294"/>
      <c r="AM417" s="294"/>
      <c r="AN417" s="294"/>
      <c r="AO417" s="294"/>
      <c r="AP417" s="294"/>
      <c r="AQ417" s="294"/>
      <c r="AR417" s="294"/>
      <c r="AS417" s="294"/>
      <c r="AT417" s="294"/>
      <c r="AU417" s="294"/>
      <c r="AV417" s="294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5"/>
      <c r="W418" s="295"/>
      <c r="X418" s="295"/>
      <c r="Y418" s="294"/>
      <c r="Z418" s="294"/>
      <c r="AA418" s="294"/>
      <c r="AB418" s="294"/>
      <c r="AC418" s="294"/>
      <c r="AD418" s="294"/>
      <c r="AE418" s="294"/>
      <c r="AF418" s="294"/>
      <c r="AG418" s="294"/>
      <c r="AH418" s="294"/>
      <c r="AI418" s="294"/>
      <c r="AJ418" s="294"/>
      <c r="AK418" s="294"/>
      <c r="AL418" s="294"/>
      <c r="AM418" s="294"/>
      <c r="AN418" s="294"/>
      <c r="AO418" s="294"/>
      <c r="AP418" s="294"/>
      <c r="AQ418" s="294"/>
      <c r="AR418" s="294"/>
      <c r="AS418" s="294"/>
      <c r="AT418" s="294"/>
      <c r="AU418" s="294"/>
      <c r="AV418" s="294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5"/>
      <c r="W419" s="295"/>
      <c r="X419" s="295"/>
      <c r="Y419" s="294"/>
      <c r="Z419" s="294"/>
      <c r="AA419" s="294"/>
      <c r="AB419" s="294"/>
      <c r="AC419" s="294"/>
      <c r="AD419" s="294"/>
      <c r="AE419" s="294"/>
      <c r="AF419" s="294"/>
      <c r="AG419" s="294"/>
      <c r="AH419" s="294"/>
      <c r="AI419" s="294"/>
      <c r="AJ419" s="294"/>
      <c r="AK419" s="294"/>
      <c r="AL419" s="294"/>
      <c r="AM419" s="294"/>
      <c r="AN419" s="294"/>
      <c r="AO419" s="294"/>
      <c r="AP419" s="294"/>
      <c r="AQ419" s="294"/>
      <c r="AR419" s="294"/>
      <c r="AS419" s="294"/>
      <c r="AT419" s="294"/>
      <c r="AU419" s="294"/>
      <c r="AV419" s="294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5"/>
      <c r="W420" s="295"/>
      <c r="X420" s="295"/>
      <c r="Y420" s="294"/>
      <c r="Z420" s="294"/>
      <c r="AA420" s="294"/>
      <c r="AB420" s="294"/>
      <c r="AC420" s="294"/>
      <c r="AD420" s="294"/>
      <c r="AE420" s="294"/>
      <c r="AF420" s="294"/>
      <c r="AG420" s="294"/>
      <c r="AH420" s="294"/>
      <c r="AI420" s="294"/>
      <c r="AJ420" s="294"/>
      <c r="AK420" s="294"/>
      <c r="AL420" s="294"/>
      <c r="AM420" s="294"/>
      <c r="AN420" s="294"/>
      <c r="AO420" s="294"/>
      <c r="AP420" s="294"/>
      <c r="AQ420" s="294"/>
      <c r="AR420" s="294"/>
      <c r="AS420" s="294"/>
      <c r="AT420" s="294"/>
      <c r="AU420" s="294"/>
      <c r="AV420" s="294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5"/>
      <c r="W421" s="295"/>
      <c r="X421" s="295"/>
      <c r="Y421" s="294"/>
      <c r="Z421" s="294"/>
      <c r="AA421" s="294"/>
      <c r="AB421" s="294"/>
      <c r="AC421" s="294"/>
      <c r="AD421" s="294"/>
      <c r="AE421" s="294"/>
      <c r="AF421" s="294"/>
      <c r="AG421" s="294"/>
      <c r="AH421" s="294"/>
      <c r="AI421" s="294"/>
      <c r="AJ421" s="294"/>
      <c r="AK421" s="294"/>
      <c r="AL421" s="294"/>
      <c r="AM421" s="294"/>
      <c r="AN421" s="294"/>
      <c r="AO421" s="294"/>
      <c r="AP421" s="294"/>
      <c r="AQ421" s="294"/>
      <c r="AR421" s="294"/>
      <c r="AS421" s="294"/>
      <c r="AT421" s="294"/>
      <c r="AU421" s="294"/>
      <c r="AV421" s="294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5"/>
      <c r="W422" s="295"/>
      <c r="X422" s="295"/>
      <c r="Y422" s="294"/>
      <c r="Z422" s="294"/>
      <c r="AA422" s="294"/>
      <c r="AB422" s="294"/>
      <c r="AC422" s="294"/>
      <c r="AD422" s="294"/>
      <c r="AE422" s="294"/>
      <c r="AF422" s="294"/>
      <c r="AG422" s="294"/>
      <c r="AH422" s="294"/>
      <c r="AI422" s="294"/>
      <c r="AJ422" s="294"/>
      <c r="AK422" s="294"/>
      <c r="AL422" s="294"/>
      <c r="AM422" s="294"/>
      <c r="AN422" s="294"/>
      <c r="AO422" s="294"/>
      <c r="AP422" s="294"/>
      <c r="AQ422" s="294"/>
      <c r="AR422" s="294"/>
      <c r="AS422" s="294"/>
      <c r="AT422" s="294"/>
      <c r="AU422" s="294"/>
      <c r="AV422" s="294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5"/>
      <c r="W423" s="295"/>
      <c r="X423" s="295"/>
      <c r="Y423" s="294"/>
      <c r="Z423" s="294"/>
      <c r="AA423" s="294"/>
      <c r="AB423" s="294"/>
      <c r="AC423" s="294"/>
      <c r="AD423" s="294"/>
      <c r="AE423" s="294"/>
      <c r="AF423" s="294"/>
      <c r="AG423" s="294"/>
      <c r="AH423" s="294"/>
      <c r="AI423" s="294"/>
      <c r="AJ423" s="294"/>
      <c r="AK423" s="294"/>
      <c r="AL423" s="294"/>
      <c r="AM423" s="294"/>
      <c r="AN423" s="294"/>
      <c r="AO423" s="294"/>
      <c r="AP423" s="294"/>
      <c r="AQ423" s="294"/>
      <c r="AR423" s="294"/>
      <c r="AS423" s="294"/>
      <c r="AT423" s="294"/>
      <c r="AU423" s="294"/>
      <c r="AV423" s="294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5"/>
      <c r="W424" s="295"/>
      <c r="X424" s="295"/>
      <c r="Y424" s="294"/>
      <c r="Z424" s="294"/>
      <c r="AA424" s="294"/>
      <c r="AB424" s="294"/>
      <c r="AC424" s="294"/>
      <c r="AD424" s="294"/>
      <c r="AE424" s="294"/>
      <c r="AF424" s="294"/>
      <c r="AG424" s="294"/>
      <c r="AH424" s="294"/>
      <c r="AI424" s="294"/>
      <c r="AJ424" s="294"/>
      <c r="AK424" s="294"/>
      <c r="AL424" s="294"/>
      <c r="AM424" s="294"/>
      <c r="AN424" s="294"/>
      <c r="AO424" s="294"/>
      <c r="AP424" s="294"/>
      <c r="AQ424" s="294"/>
      <c r="AR424" s="294"/>
      <c r="AS424" s="294"/>
      <c r="AT424" s="294"/>
      <c r="AU424" s="294"/>
      <c r="AV424" s="294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5"/>
      <c r="W425" s="295"/>
      <c r="X425" s="295"/>
      <c r="Y425" s="294"/>
      <c r="Z425" s="294"/>
      <c r="AA425" s="294"/>
      <c r="AB425" s="294"/>
      <c r="AC425" s="294"/>
      <c r="AD425" s="294"/>
      <c r="AE425" s="294"/>
      <c r="AF425" s="294"/>
      <c r="AG425" s="294"/>
      <c r="AH425" s="294"/>
      <c r="AI425" s="294"/>
      <c r="AJ425" s="294"/>
      <c r="AK425" s="294"/>
      <c r="AL425" s="294"/>
      <c r="AM425" s="294"/>
      <c r="AN425" s="294"/>
      <c r="AO425" s="294"/>
      <c r="AP425" s="294"/>
      <c r="AQ425" s="294"/>
      <c r="AR425" s="294"/>
      <c r="AS425" s="294"/>
      <c r="AT425" s="294"/>
      <c r="AU425" s="294"/>
      <c r="AV425" s="294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5"/>
      <c r="W426" s="295"/>
      <c r="X426" s="295"/>
      <c r="Y426" s="294"/>
      <c r="Z426" s="294"/>
      <c r="AA426" s="294"/>
      <c r="AB426" s="294"/>
      <c r="AC426" s="294"/>
      <c r="AD426" s="294"/>
      <c r="AE426" s="294"/>
      <c r="AF426" s="294"/>
      <c r="AG426" s="294"/>
      <c r="AH426" s="294"/>
      <c r="AI426" s="294"/>
      <c r="AJ426" s="294"/>
      <c r="AK426" s="294"/>
      <c r="AL426" s="294"/>
      <c r="AM426" s="294"/>
      <c r="AN426" s="294"/>
      <c r="AO426" s="294"/>
      <c r="AP426" s="294"/>
      <c r="AQ426" s="294"/>
      <c r="AR426" s="294"/>
      <c r="AS426" s="294"/>
      <c r="AT426" s="294"/>
      <c r="AU426" s="294"/>
      <c r="AV426" s="294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5"/>
      <c r="W427" s="295"/>
      <c r="X427" s="295"/>
      <c r="Y427" s="294"/>
      <c r="Z427" s="294"/>
      <c r="AA427" s="294"/>
      <c r="AB427" s="294"/>
      <c r="AC427" s="294"/>
      <c r="AD427" s="294"/>
      <c r="AE427" s="294"/>
      <c r="AF427" s="294"/>
      <c r="AG427" s="294"/>
      <c r="AH427" s="294"/>
      <c r="AI427" s="294"/>
      <c r="AJ427" s="294"/>
      <c r="AK427" s="294"/>
      <c r="AL427" s="294"/>
      <c r="AM427" s="294"/>
      <c r="AN427" s="294"/>
      <c r="AO427" s="294"/>
      <c r="AP427" s="294"/>
      <c r="AQ427" s="294"/>
      <c r="AR427" s="294"/>
      <c r="AS427" s="294"/>
      <c r="AT427" s="294"/>
      <c r="AU427" s="294"/>
      <c r="AV427" s="294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5"/>
      <c r="W428" s="295"/>
      <c r="X428" s="295"/>
      <c r="Y428" s="294"/>
      <c r="Z428" s="294"/>
      <c r="AA428" s="294"/>
      <c r="AB428" s="294"/>
      <c r="AC428" s="294"/>
      <c r="AD428" s="294"/>
      <c r="AE428" s="294"/>
      <c r="AF428" s="294"/>
      <c r="AG428" s="294"/>
      <c r="AH428" s="294"/>
      <c r="AI428" s="294"/>
      <c r="AJ428" s="294"/>
      <c r="AK428" s="294"/>
      <c r="AL428" s="294"/>
      <c r="AM428" s="294"/>
      <c r="AN428" s="294"/>
      <c r="AO428" s="294"/>
      <c r="AP428" s="294"/>
      <c r="AQ428" s="294"/>
      <c r="AR428" s="294"/>
      <c r="AS428" s="294"/>
      <c r="AT428" s="294"/>
      <c r="AU428" s="294"/>
      <c r="AV428" s="294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5"/>
      <c r="W429" s="295"/>
      <c r="X429" s="295"/>
      <c r="Y429" s="294"/>
      <c r="Z429" s="294"/>
      <c r="AA429" s="294"/>
      <c r="AB429" s="294"/>
      <c r="AC429" s="294"/>
      <c r="AD429" s="294"/>
      <c r="AE429" s="294"/>
      <c r="AF429" s="294"/>
      <c r="AG429" s="294"/>
      <c r="AH429" s="294"/>
      <c r="AI429" s="294"/>
      <c r="AJ429" s="294"/>
      <c r="AK429" s="294"/>
      <c r="AL429" s="294"/>
      <c r="AM429" s="294"/>
      <c r="AN429" s="294"/>
      <c r="AO429" s="294"/>
      <c r="AP429" s="294"/>
      <c r="AQ429" s="294"/>
      <c r="AR429" s="294"/>
      <c r="AS429" s="294"/>
      <c r="AT429" s="294"/>
      <c r="AU429" s="294"/>
      <c r="AV429" s="294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5"/>
      <c r="W430" s="295"/>
      <c r="X430" s="295"/>
      <c r="Y430" s="294"/>
      <c r="Z430" s="294"/>
      <c r="AA430" s="294"/>
      <c r="AB430" s="294"/>
      <c r="AC430" s="294"/>
      <c r="AD430" s="294"/>
      <c r="AE430" s="294"/>
      <c r="AF430" s="294"/>
      <c r="AG430" s="294"/>
      <c r="AH430" s="294"/>
      <c r="AI430" s="294"/>
      <c r="AJ430" s="294"/>
      <c r="AK430" s="294"/>
      <c r="AL430" s="294"/>
      <c r="AM430" s="294"/>
      <c r="AN430" s="294"/>
      <c r="AO430" s="294"/>
      <c r="AP430" s="294"/>
      <c r="AQ430" s="294"/>
      <c r="AR430" s="294"/>
      <c r="AS430" s="294"/>
      <c r="AT430" s="294"/>
      <c r="AU430" s="294"/>
      <c r="AV430" s="294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5"/>
      <c r="W431" s="295"/>
      <c r="X431" s="295"/>
      <c r="Y431" s="294"/>
      <c r="Z431" s="294"/>
      <c r="AA431" s="294"/>
      <c r="AB431" s="294"/>
      <c r="AC431" s="294"/>
      <c r="AD431" s="294"/>
      <c r="AE431" s="294"/>
      <c r="AF431" s="294"/>
      <c r="AG431" s="294"/>
      <c r="AH431" s="294"/>
      <c r="AI431" s="294"/>
      <c r="AJ431" s="294"/>
      <c r="AK431" s="294"/>
      <c r="AL431" s="294"/>
      <c r="AM431" s="294"/>
      <c r="AN431" s="294"/>
      <c r="AO431" s="294"/>
      <c r="AP431" s="294"/>
      <c r="AQ431" s="294"/>
      <c r="AR431" s="294"/>
      <c r="AS431" s="294"/>
      <c r="AT431" s="294"/>
      <c r="AU431" s="294"/>
      <c r="AV431" s="294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5"/>
      <c r="W432" s="295"/>
      <c r="X432" s="295"/>
      <c r="Y432" s="294"/>
      <c r="Z432" s="294"/>
      <c r="AA432" s="294"/>
      <c r="AB432" s="294"/>
      <c r="AC432" s="294"/>
      <c r="AD432" s="294"/>
      <c r="AE432" s="294"/>
      <c r="AF432" s="294"/>
      <c r="AG432" s="294"/>
      <c r="AH432" s="294"/>
      <c r="AI432" s="294"/>
      <c r="AJ432" s="294"/>
      <c r="AK432" s="294"/>
      <c r="AL432" s="294"/>
      <c r="AM432" s="294"/>
      <c r="AN432" s="294"/>
      <c r="AO432" s="294"/>
      <c r="AP432" s="294"/>
      <c r="AQ432" s="294"/>
      <c r="AR432" s="294"/>
      <c r="AS432" s="294"/>
      <c r="AT432" s="294"/>
      <c r="AU432" s="294"/>
      <c r="AV432" s="294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5"/>
      <c r="W433" s="295"/>
      <c r="X433" s="295"/>
      <c r="Y433" s="294"/>
      <c r="Z433" s="294"/>
      <c r="AA433" s="294"/>
      <c r="AB433" s="294"/>
      <c r="AC433" s="294"/>
      <c r="AD433" s="294"/>
      <c r="AE433" s="294"/>
      <c r="AF433" s="294"/>
      <c r="AG433" s="294"/>
      <c r="AH433" s="294"/>
      <c r="AI433" s="294"/>
      <c r="AJ433" s="294"/>
      <c r="AK433" s="294"/>
      <c r="AL433" s="294"/>
      <c r="AM433" s="294"/>
      <c r="AN433" s="294"/>
      <c r="AO433" s="294"/>
      <c r="AP433" s="294"/>
      <c r="AQ433" s="294"/>
      <c r="AR433" s="294"/>
      <c r="AS433" s="294"/>
      <c r="AT433" s="294"/>
      <c r="AU433" s="294"/>
      <c r="AV433" s="294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5"/>
      <c r="W434" s="295"/>
      <c r="X434" s="295"/>
      <c r="Y434" s="294"/>
      <c r="Z434" s="294"/>
      <c r="AA434" s="294"/>
      <c r="AB434" s="294"/>
      <c r="AC434" s="294"/>
      <c r="AD434" s="294"/>
      <c r="AE434" s="294"/>
      <c r="AF434" s="294"/>
      <c r="AG434" s="294"/>
      <c r="AH434" s="294"/>
      <c r="AI434" s="294"/>
      <c r="AJ434" s="294"/>
      <c r="AK434" s="294"/>
      <c r="AL434" s="294"/>
      <c r="AM434" s="294"/>
      <c r="AN434" s="294"/>
      <c r="AO434" s="294"/>
      <c r="AP434" s="294"/>
      <c r="AQ434" s="294"/>
      <c r="AR434" s="294"/>
      <c r="AS434" s="294"/>
      <c r="AT434" s="294"/>
      <c r="AU434" s="294"/>
      <c r="AV434" s="294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5"/>
      <c r="W435" s="295"/>
      <c r="X435" s="295"/>
      <c r="Y435" s="294"/>
      <c r="Z435" s="294"/>
      <c r="AA435" s="294"/>
      <c r="AB435" s="294"/>
      <c r="AC435" s="294"/>
      <c r="AD435" s="294"/>
      <c r="AE435" s="294"/>
      <c r="AF435" s="294"/>
      <c r="AG435" s="294"/>
      <c r="AH435" s="294"/>
      <c r="AI435" s="294"/>
      <c r="AJ435" s="294"/>
      <c r="AK435" s="294"/>
      <c r="AL435" s="294"/>
      <c r="AM435" s="294"/>
      <c r="AN435" s="294"/>
      <c r="AO435" s="294"/>
      <c r="AP435" s="294"/>
      <c r="AQ435" s="294"/>
      <c r="AR435" s="294"/>
      <c r="AS435" s="294"/>
      <c r="AT435" s="294"/>
      <c r="AU435" s="294"/>
      <c r="AV435" s="294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5"/>
      <c r="W436" s="295"/>
      <c r="X436" s="295"/>
      <c r="Y436" s="294"/>
      <c r="Z436" s="294"/>
      <c r="AA436" s="294"/>
      <c r="AB436" s="294"/>
      <c r="AC436" s="294"/>
      <c r="AD436" s="294"/>
      <c r="AE436" s="294"/>
      <c r="AF436" s="294"/>
      <c r="AG436" s="294"/>
      <c r="AH436" s="294"/>
      <c r="AI436" s="294"/>
      <c r="AJ436" s="294"/>
      <c r="AK436" s="294"/>
      <c r="AL436" s="294"/>
      <c r="AM436" s="294"/>
      <c r="AN436" s="294"/>
      <c r="AO436" s="294"/>
      <c r="AP436" s="294"/>
      <c r="AQ436" s="294"/>
      <c r="AR436" s="294"/>
      <c r="AS436" s="294"/>
      <c r="AT436" s="294"/>
      <c r="AU436" s="294"/>
      <c r="AV436" s="294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5"/>
      <c r="W437" s="295"/>
      <c r="X437" s="295"/>
      <c r="Y437" s="294"/>
      <c r="Z437" s="294"/>
      <c r="AA437" s="294"/>
      <c r="AB437" s="294"/>
      <c r="AC437" s="294"/>
      <c r="AD437" s="294"/>
      <c r="AE437" s="294"/>
      <c r="AF437" s="294"/>
      <c r="AG437" s="294"/>
      <c r="AH437" s="294"/>
      <c r="AI437" s="294"/>
      <c r="AJ437" s="294"/>
      <c r="AK437" s="294"/>
      <c r="AL437" s="294"/>
      <c r="AM437" s="294"/>
      <c r="AN437" s="294"/>
      <c r="AO437" s="294"/>
      <c r="AP437" s="294"/>
      <c r="AQ437" s="294"/>
      <c r="AR437" s="294"/>
      <c r="AS437" s="294"/>
      <c r="AT437" s="294"/>
      <c r="AU437" s="294"/>
      <c r="AV437" s="294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5"/>
      <c r="W438" s="295"/>
      <c r="X438" s="295"/>
      <c r="Y438" s="294"/>
      <c r="Z438" s="294"/>
      <c r="AA438" s="294"/>
      <c r="AB438" s="294"/>
      <c r="AC438" s="294"/>
      <c r="AD438" s="294"/>
      <c r="AE438" s="294"/>
      <c r="AF438" s="294"/>
      <c r="AG438" s="294"/>
      <c r="AH438" s="294"/>
      <c r="AI438" s="294"/>
      <c r="AJ438" s="294"/>
      <c r="AK438" s="294"/>
      <c r="AL438" s="294"/>
      <c r="AM438" s="294"/>
      <c r="AN438" s="294"/>
      <c r="AO438" s="294"/>
      <c r="AP438" s="294"/>
      <c r="AQ438" s="294"/>
      <c r="AR438" s="294"/>
      <c r="AS438" s="294"/>
      <c r="AT438" s="294"/>
      <c r="AU438" s="294"/>
      <c r="AV438" s="294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5"/>
      <c r="W439" s="295"/>
      <c r="X439" s="295"/>
      <c r="Y439" s="294"/>
      <c r="Z439" s="294"/>
      <c r="AA439" s="294"/>
      <c r="AB439" s="294"/>
      <c r="AC439" s="294"/>
      <c r="AD439" s="294"/>
      <c r="AE439" s="294"/>
      <c r="AF439" s="294"/>
      <c r="AG439" s="294"/>
      <c r="AH439" s="294"/>
      <c r="AI439" s="294"/>
      <c r="AJ439" s="294"/>
      <c r="AK439" s="294"/>
      <c r="AL439" s="294"/>
      <c r="AM439" s="294"/>
      <c r="AN439" s="294"/>
      <c r="AO439" s="294"/>
      <c r="AP439" s="294"/>
      <c r="AQ439" s="294"/>
      <c r="AR439" s="294"/>
      <c r="AS439" s="294"/>
      <c r="AT439" s="294"/>
      <c r="AU439" s="294"/>
      <c r="AV439" s="294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5"/>
      <c r="W440" s="295"/>
      <c r="X440" s="295"/>
      <c r="Y440" s="294"/>
      <c r="Z440" s="294"/>
      <c r="AA440" s="294"/>
      <c r="AB440" s="294"/>
      <c r="AC440" s="294"/>
      <c r="AD440" s="294"/>
      <c r="AE440" s="294"/>
      <c r="AF440" s="294"/>
      <c r="AG440" s="294"/>
      <c r="AH440" s="294"/>
      <c r="AI440" s="294"/>
      <c r="AJ440" s="294"/>
      <c r="AK440" s="294"/>
      <c r="AL440" s="294"/>
      <c r="AM440" s="294"/>
      <c r="AN440" s="294"/>
      <c r="AO440" s="294"/>
      <c r="AP440" s="294"/>
      <c r="AQ440" s="294"/>
      <c r="AR440" s="294"/>
      <c r="AS440" s="294"/>
      <c r="AT440" s="294"/>
      <c r="AU440" s="294"/>
      <c r="AV440" s="294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5"/>
      <c r="W441" s="295"/>
      <c r="X441" s="295"/>
      <c r="Y441" s="294"/>
      <c r="Z441" s="294"/>
      <c r="AA441" s="294"/>
      <c r="AB441" s="294"/>
      <c r="AC441" s="294"/>
      <c r="AD441" s="294"/>
      <c r="AE441" s="294"/>
      <c r="AF441" s="294"/>
      <c r="AG441" s="294"/>
      <c r="AH441" s="294"/>
      <c r="AI441" s="294"/>
      <c r="AJ441" s="294"/>
      <c r="AK441" s="294"/>
      <c r="AL441" s="294"/>
      <c r="AM441" s="294"/>
      <c r="AN441" s="294"/>
      <c r="AO441" s="294"/>
      <c r="AP441" s="294"/>
      <c r="AQ441" s="294"/>
      <c r="AR441" s="294"/>
      <c r="AS441" s="294"/>
      <c r="AT441" s="294"/>
      <c r="AU441" s="294"/>
      <c r="AV441" s="294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5"/>
      <c r="W442" s="295"/>
      <c r="X442" s="295"/>
      <c r="Y442" s="294"/>
      <c r="Z442" s="294"/>
      <c r="AA442" s="294"/>
      <c r="AB442" s="294"/>
      <c r="AC442" s="294"/>
      <c r="AD442" s="294"/>
      <c r="AE442" s="294"/>
      <c r="AF442" s="294"/>
      <c r="AG442" s="294"/>
      <c r="AH442" s="294"/>
      <c r="AI442" s="294"/>
      <c r="AJ442" s="294"/>
      <c r="AK442" s="294"/>
      <c r="AL442" s="294"/>
      <c r="AM442" s="294"/>
      <c r="AN442" s="294"/>
      <c r="AO442" s="294"/>
      <c r="AP442" s="294"/>
      <c r="AQ442" s="294"/>
      <c r="AR442" s="294"/>
      <c r="AS442" s="294"/>
      <c r="AT442" s="294"/>
      <c r="AU442" s="294"/>
      <c r="AV442" s="294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5"/>
      <c r="W443" s="295"/>
      <c r="X443" s="295"/>
      <c r="Y443" s="294"/>
      <c r="Z443" s="294"/>
      <c r="AA443" s="294"/>
      <c r="AB443" s="294"/>
      <c r="AC443" s="294"/>
      <c r="AD443" s="294"/>
      <c r="AE443" s="294"/>
      <c r="AF443" s="294"/>
      <c r="AG443" s="294"/>
      <c r="AH443" s="294"/>
      <c r="AI443" s="294"/>
      <c r="AJ443" s="294"/>
      <c r="AK443" s="294"/>
      <c r="AL443" s="294"/>
      <c r="AM443" s="294"/>
      <c r="AN443" s="294"/>
      <c r="AO443" s="294"/>
      <c r="AP443" s="294"/>
      <c r="AQ443" s="294"/>
      <c r="AR443" s="294"/>
      <c r="AS443" s="294"/>
      <c r="AT443" s="294"/>
      <c r="AU443" s="294"/>
      <c r="AV443" s="294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5"/>
      <c r="W444" s="295"/>
      <c r="X444" s="295"/>
      <c r="Y444" s="294"/>
      <c r="Z444" s="294"/>
      <c r="AA444" s="294"/>
      <c r="AB444" s="294"/>
      <c r="AC444" s="294"/>
      <c r="AD444" s="294"/>
      <c r="AE444" s="294"/>
      <c r="AF444" s="294"/>
      <c r="AG444" s="294"/>
      <c r="AH444" s="294"/>
      <c r="AI444" s="294"/>
      <c r="AJ444" s="294"/>
      <c r="AK444" s="294"/>
      <c r="AL444" s="294"/>
      <c r="AM444" s="294"/>
      <c r="AN444" s="294"/>
      <c r="AO444" s="294"/>
      <c r="AP444" s="294"/>
      <c r="AQ444" s="294"/>
      <c r="AR444" s="294"/>
      <c r="AS444" s="294"/>
      <c r="AT444" s="294"/>
      <c r="AU444" s="294"/>
      <c r="AV444" s="294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5"/>
      <c r="W445" s="295"/>
      <c r="X445" s="295"/>
      <c r="Y445" s="294"/>
      <c r="Z445" s="294"/>
      <c r="AA445" s="294"/>
      <c r="AB445" s="294"/>
      <c r="AC445" s="294"/>
      <c r="AD445" s="294"/>
      <c r="AE445" s="294"/>
      <c r="AF445" s="294"/>
      <c r="AG445" s="294"/>
      <c r="AH445" s="294"/>
      <c r="AI445" s="294"/>
      <c r="AJ445" s="294"/>
      <c r="AK445" s="294"/>
      <c r="AL445" s="294"/>
      <c r="AM445" s="294"/>
      <c r="AN445" s="294"/>
      <c r="AO445" s="294"/>
      <c r="AP445" s="294"/>
      <c r="AQ445" s="294"/>
      <c r="AR445" s="294"/>
      <c r="AS445" s="294"/>
      <c r="AT445" s="294"/>
      <c r="AU445" s="294"/>
      <c r="AV445" s="294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5"/>
      <c r="W446" s="295"/>
      <c r="X446" s="295"/>
      <c r="Y446" s="294"/>
      <c r="Z446" s="294"/>
      <c r="AA446" s="294"/>
      <c r="AB446" s="294"/>
      <c r="AC446" s="294"/>
      <c r="AD446" s="294"/>
      <c r="AE446" s="294"/>
      <c r="AF446" s="294"/>
      <c r="AG446" s="294"/>
      <c r="AH446" s="294"/>
      <c r="AI446" s="294"/>
      <c r="AJ446" s="294"/>
      <c r="AK446" s="294"/>
      <c r="AL446" s="294"/>
      <c r="AM446" s="294"/>
      <c r="AN446" s="294"/>
      <c r="AO446" s="294"/>
      <c r="AP446" s="294"/>
      <c r="AQ446" s="294"/>
      <c r="AR446" s="294"/>
      <c r="AS446" s="294"/>
      <c r="AT446" s="294"/>
      <c r="AU446" s="294"/>
      <c r="AV446" s="294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5"/>
      <c r="W447" s="295"/>
      <c r="X447" s="295"/>
      <c r="Y447" s="294"/>
      <c r="Z447" s="294"/>
      <c r="AA447" s="294"/>
      <c r="AB447" s="294"/>
      <c r="AC447" s="294"/>
      <c r="AD447" s="294"/>
      <c r="AE447" s="294"/>
      <c r="AF447" s="294"/>
      <c r="AG447" s="294"/>
      <c r="AH447" s="294"/>
      <c r="AI447" s="294"/>
      <c r="AJ447" s="294"/>
      <c r="AK447" s="294"/>
      <c r="AL447" s="294"/>
      <c r="AM447" s="294"/>
      <c r="AN447" s="294"/>
      <c r="AO447" s="294"/>
      <c r="AP447" s="294"/>
      <c r="AQ447" s="294"/>
      <c r="AR447" s="294"/>
      <c r="AS447" s="294"/>
      <c r="AT447" s="294"/>
      <c r="AU447" s="294"/>
      <c r="AV447" s="294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5"/>
      <c r="W448" s="295"/>
      <c r="X448" s="295"/>
      <c r="Y448" s="294"/>
      <c r="Z448" s="294"/>
      <c r="AA448" s="294"/>
      <c r="AB448" s="294"/>
      <c r="AC448" s="294"/>
      <c r="AD448" s="294"/>
      <c r="AE448" s="294"/>
      <c r="AF448" s="294"/>
      <c r="AG448" s="294"/>
      <c r="AH448" s="294"/>
      <c r="AI448" s="294"/>
      <c r="AJ448" s="294"/>
      <c r="AK448" s="294"/>
      <c r="AL448" s="294"/>
      <c r="AM448" s="294"/>
      <c r="AN448" s="294"/>
      <c r="AO448" s="294"/>
      <c r="AP448" s="294"/>
      <c r="AQ448" s="294"/>
      <c r="AR448" s="294"/>
      <c r="AS448" s="294"/>
      <c r="AT448" s="294"/>
      <c r="AU448" s="294"/>
      <c r="AV448" s="294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5"/>
      <c r="W449" s="295"/>
      <c r="X449" s="295"/>
      <c r="Y449" s="294"/>
      <c r="Z449" s="294"/>
      <c r="AA449" s="294"/>
      <c r="AB449" s="294"/>
      <c r="AC449" s="294"/>
      <c r="AD449" s="294"/>
      <c r="AE449" s="294"/>
      <c r="AF449" s="294"/>
      <c r="AG449" s="294"/>
      <c r="AH449" s="294"/>
      <c r="AI449" s="294"/>
      <c r="AJ449" s="294"/>
      <c r="AK449" s="294"/>
      <c r="AL449" s="294"/>
      <c r="AM449" s="294"/>
      <c r="AN449" s="294"/>
      <c r="AO449" s="294"/>
      <c r="AP449" s="294"/>
      <c r="AQ449" s="294"/>
      <c r="AR449" s="294"/>
      <c r="AS449" s="294"/>
      <c r="AT449" s="294"/>
      <c r="AU449" s="294"/>
      <c r="AV449" s="294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5"/>
      <c r="W450" s="295"/>
      <c r="X450" s="295"/>
      <c r="Y450" s="294"/>
      <c r="Z450" s="294"/>
      <c r="AA450" s="294"/>
      <c r="AB450" s="294"/>
      <c r="AC450" s="294"/>
      <c r="AD450" s="294"/>
      <c r="AE450" s="294"/>
      <c r="AF450" s="294"/>
      <c r="AG450" s="294"/>
      <c r="AH450" s="294"/>
      <c r="AI450" s="294"/>
      <c r="AJ450" s="294"/>
      <c r="AK450" s="294"/>
      <c r="AL450" s="294"/>
      <c r="AM450" s="294"/>
      <c r="AN450" s="294"/>
      <c r="AO450" s="294"/>
      <c r="AP450" s="294"/>
      <c r="AQ450" s="294"/>
      <c r="AR450" s="294"/>
      <c r="AS450" s="294"/>
      <c r="AT450" s="294"/>
      <c r="AU450" s="294"/>
      <c r="AV450" s="294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5"/>
      <c r="W451" s="295"/>
      <c r="X451" s="295"/>
      <c r="Y451" s="294"/>
      <c r="Z451" s="294"/>
      <c r="AA451" s="294"/>
      <c r="AB451" s="294"/>
      <c r="AC451" s="294"/>
      <c r="AD451" s="294"/>
      <c r="AE451" s="294"/>
      <c r="AF451" s="294"/>
      <c r="AG451" s="294"/>
      <c r="AH451" s="294"/>
      <c r="AI451" s="294"/>
      <c r="AJ451" s="294"/>
      <c r="AK451" s="294"/>
      <c r="AL451" s="294"/>
      <c r="AM451" s="294"/>
      <c r="AN451" s="294"/>
      <c r="AO451" s="294"/>
      <c r="AP451" s="294"/>
      <c r="AQ451" s="294"/>
      <c r="AR451" s="294"/>
      <c r="AS451" s="294"/>
      <c r="AT451" s="294"/>
      <c r="AU451" s="294"/>
      <c r="AV451" s="294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5"/>
      <c r="W452" s="295"/>
      <c r="X452" s="295"/>
      <c r="Y452" s="294"/>
      <c r="Z452" s="294"/>
      <c r="AA452" s="294"/>
      <c r="AB452" s="294"/>
      <c r="AC452" s="294"/>
      <c r="AD452" s="294"/>
      <c r="AE452" s="294"/>
      <c r="AF452" s="294"/>
      <c r="AG452" s="294"/>
      <c r="AH452" s="294"/>
      <c r="AI452" s="294"/>
      <c r="AJ452" s="294"/>
      <c r="AK452" s="294"/>
      <c r="AL452" s="294"/>
      <c r="AM452" s="294"/>
      <c r="AN452" s="294"/>
      <c r="AO452" s="294"/>
      <c r="AP452" s="294"/>
      <c r="AQ452" s="294"/>
      <c r="AR452" s="294"/>
      <c r="AS452" s="294"/>
      <c r="AT452" s="294"/>
      <c r="AU452" s="294"/>
      <c r="AV452" s="294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5"/>
      <c r="W453" s="295"/>
      <c r="X453" s="295"/>
      <c r="Y453" s="294"/>
      <c r="Z453" s="294"/>
      <c r="AA453" s="294"/>
      <c r="AB453" s="294"/>
      <c r="AC453" s="294"/>
      <c r="AD453" s="294"/>
      <c r="AE453" s="294"/>
      <c r="AF453" s="294"/>
      <c r="AG453" s="294"/>
      <c r="AH453" s="294"/>
      <c r="AI453" s="294"/>
      <c r="AJ453" s="294"/>
      <c r="AK453" s="294"/>
      <c r="AL453" s="294"/>
      <c r="AM453" s="294"/>
      <c r="AN453" s="294"/>
      <c r="AO453" s="294"/>
      <c r="AP453" s="294"/>
      <c r="AQ453" s="294"/>
      <c r="AR453" s="294"/>
      <c r="AS453" s="294"/>
      <c r="AT453" s="294"/>
      <c r="AU453" s="294"/>
      <c r="AV453" s="294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5"/>
      <c r="W454" s="295"/>
      <c r="X454" s="295"/>
      <c r="Y454" s="294"/>
      <c r="Z454" s="294"/>
      <c r="AA454" s="294"/>
      <c r="AB454" s="294"/>
      <c r="AC454" s="294"/>
      <c r="AD454" s="294"/>
      <c r="AE454" s="294"/>
      <c r="AF454" s="294"/>
      <c r="AG454" s="294"/>
      <c r="AH454" s="294"/>
      <c r="AI454" s="294"/>
      <c r="AJ454" s="294"/>
      <c r="AK454" s="294"/>
      <c r="AL454" s="294"/>
      <c r="AM454" s="294"/>
      <c r="AN454" s="294"/>
      <c r="AO454" s="294"/>
      <c r="AP454" s="294"/>
      <c r="AQ454" s="294"/>
      <c r="AR454" s="294"/>
      <c r="AS454" s="294"/>
      <c r="AT454" s="294"/>
      <c r="AU454" s="294"/>
      <c r="AV454" s="294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5"/>
      <c r="W455" s="295"/>
      <c r="X455" s="295"/>
      <c r="Y455" s="294"/>
      <c r="Z455" s="294"/>
      <c r="AA455" s="294"/>
      <c r="AB455" s="294"/>
      <c r="AC455" s="294"/>
      <c r="AD455" s="294"/>
      <c r="AE455" s="294"/>
      <c r="AF455" s="294"/>
      <c r="AG455" s="294"/>
      <c r="AH455" s="294"/>
      <c r="AI455" s="294"/>
      <c r="AJ455" s="294"/>
      <c r="AK455" s="294"/>
      <c r="AL455" s="294"/>
      <c r="AM455" s="294"/>
      <c r="AN455" s="294"/>
      <c r="AO455" s="294"/>
      <c r="AP455" s="294"/>
      <c r="AQ455" s="294"/>
      <c r="AR455" s="294"/>
      <c r="AS455" s="294"/>
      <c r="AT455" s="294"/>
      <c r="AU455" s="294"/>
      <c r="AV455" s="294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5"/>
      <c r="W456" s="295"/>
      <c r="X456" s="295"/>
      <c r="Y456" s="294"/>
      <c r="Z456" s="294"/>
      <c r="AA456" s="294"/>
      <c r="AB456" s="294"/>
      <c r="AC456" s="294"/>
      <c r="AD456" s="294"/>
      <c r="AE456" s="294"/>
      <c r="AF456" s="294"/>
      <c r="AG456" s="294"/>
      <c r="AH456" s="294"/>
      <c r="AI456" s="294"/>
      <c r="AJ456" s="294"/>
      <c r="AK456" s="294"/>
      <c r="AL456" s="294"/>
      <c r="AM456" s="294"/>
      <c r="AN456" s="294"/>
      <c r="AO456" s="294"/>
      <c r="AP456" s="294"/>
      <c r="AQ456" s="294"/>
      <c r="AR456" s="294"/>
      <c r="AS456" s="294"/>
      <c r="AT456" s="294"/>
      <c r="AU456" s="294"/>
      <c r="AV456" s="294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5"/>
      <c r="W457" s="295"/>
      <c r="X457" s="295"/>
      <c r="Y457" s="294"/>
      <c r="Z457" s="294"/>
      <c r="AA457" s="294"/>
      <c r="AB457" s="294"/>
      <c r="AC457" s="294"/>
      <c r="AD457" s="294"/>
      <c r="AE457" s="294"/>
      <c r="AF457" s="294"/>
      <c r="AG457" s="294"/>
      <c r="AH457" s="294"/>
      <c r="AI457" s="294"/>
      <c r="AJ457" s="294"/>
      <c r="AK457" s="294"/>
      <c r="AL457" s="294"/>
      <c r="AM457" s="294"/>
      <c r="AN457" s="294"/>
      <c r="AO457" s="294"/>
      <c r="AP457" s="294"/>
      <c r="AQ457" s="294"/>
      <c r="AR457" s="294"/>
      <c r="AS457" s="294"/>
      <c r="AT457" s="294"/>
      <c r="AU457" s="294"/>
      <c r="AV457" s="294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5"/>
      <c r="W458" s="295"/>
      <c r="X458" s="295"/>
      <c r="Y458" s="294"/>
      <c r="Z458" s="294"/>
      <c r="AA458" s="294"/>
      <c r="AB458" s="294"/>
      <c r="AC458" s="294"/>
      <c r="AD458" s="294"/>
      <c r="AE458" s="294"/>
      <c r="AF458" s="294"/>
      <c r="AG458" s="294"/>
      <c r="AH458" s="294"/>
      <c r="AI458" s="294"/>
      <c r="AJ458" s="294"/>
      <c r="AK458" s="294"/>
      <c r="AL458" s="294"/>
      <c r="AM458" s="294"/>
      <c r="AN458" s="294"/>
      <c r="AO458" s="294"/>
      <c r="AP458" s="294"/>
      <c r="AQ458" s="294"/>
      <c r="AR458" s="294"/>
      <c r="AS458" s="294"/>
      <c r="AT458" s="294"/>
      <c r="AU458" s="294"/>
      <c r="AV458" s="294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5"/>
      <c r="W459" s="295"/>
      <c r="X459" s="295"/>
      <c r="Y459" s="294"/>
      <c r="Z459" s="294"/>
      <c r="AA459" s="294"/>
      <c r="AB459" s="294"/>
      <c r="AC459" s="294"/>
      <c r="AD459" s="294"/>
      <c r="AE459" s="294"/>
      <c r="AF459" s="294"/>
      <c r="AG459" s="294"/>
      <c r="AH459" s="294"/>
      <c r="AI459" s="294"/>
      <c r="AJ459" s="294"/>
      <c r="AK459" s="294"/>
      <c r="AL459" s="294"/>
      <c r="AM459" s="294"/>
      <c r="AN459" s="294"/>
      <c r="AO459" s="294"/>
      <c r="AP459" s="294"/>
      <c r="AQ459" s="294"/>
      <c r="AR459" s="294"/>
      <c r="AS459" s="294"/>
      <c r="AT459" s="294"/>
      <c r="AU459" s="294"/>
      <c r="AV459" s="294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5"/>
      <c r="W460" s="295"/>
      <c r="X460" s="295"/>
      <c r="Y460" s="294"/>
      <c r="Z460" s="294"/>
      <c r="AA460" s="294"/>
      <c r="AB460" s="294"/>
      <c r="AC460" s="294"/>
      <c r="AD460" s="294"/>
      <c r="AE460" s="294"/>
      <c r="AF460" s="294"/>
      <c r="AG460" s="294"/>
      <c r="AH460" s="294"/>
      <c r="AI460" s="294"/>
      <c r="AJ460" s="294"/>
      <c r="AK460" s="294"/>
      <c r="AL460" s="294"/>
      <c r="AM460" s="294"/>
      <c r="AN460" s="294"/>
      <c r="AO460" s="294"/>
      <c r="AP460" s="294"/>
      <c r="AQ460" s="294"/>
      <c r="AR460" s="294"/>
      <c r="AS460" s="294"/>
      <c r="AT460" s="294"/>
      <c r="AU460" s="294"/>
      <c r="AV460" s="294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5"/>
      <c r="W461" s="295"/>
      <c r="X461" s="295"/>
      <c r="Y461" s="294"/>
      <c r="Z461" s="294"/>
      <c r="AA461" s="294"/>
      <c r="AB461" s="294"/>
      <c r="AC461" s="294"/>
      <c r="AD461" s="294"/>
      <c r="AE461" s="294"/>
      <c r="AF461" s="294"/>
      <c r="AG461" s="294"/>
      <c r="AH461" s="294"/>
      <c r="AI461" s="294"/>
      <c r="AJ461" s="294"/>
      <c r="AK461" s="294"/>
      <c r="AL461" s="294"/>
      <c r="AM461" s="294"/>
      <c r="AN461" s="294"/>
      <c r="AO461" s="294"/>
      <c r="AP461" s="294"/>
      <c r="AQ461" s="294"/>
      <c r="AR461" s="294"/>
      <c r="AS461" s="294"/>
      <c r="AT461" s="294"/>
      <c r="AU461" s="294"/>
      <c r="AV461" s="294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5"/>
      <c r="W462" s="295"/>
      <c r="X462" s="295"/>
      <c r="Y462" s="294"/>
      <c r="Z462" s="294"/>
      <c r="AA462" s="294"/>
      <c r="AB462" s="294"/>
      <c r="AC462" s="294"/>
      <c r="AD462" s="294"/>
      <c r="AE462" s="294"/>
      <c r="AF462" s="294"/>
      <c r="AG462" s="294"/>
      <c r="AH462" s="294"/>
      <c r="AI462" s="294"/>
      <c r="AJ462" s="294"/>
      <c r="AK462" s="294"/>
      <c r="AL462" s="294"/>
      <c r="AM462" s="294"/>
      <c r="AN462" s="294"/>
      <c r="AO462" s="294"/>
      <c r="AP462" s="294"/>
      <c r="AQ462" s="294"/>
      <c r="AR462" s="294"/>
      <c r="AS462" s="294"/>
      <c r="AT462" s="294"/>
      <c r="AU462" s="294"/>
      <c r="AV462" s="294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5"/>
      <c r="W463" s="295"/>
      <c r="X463" s="295"/>
      <c r="Y463" s="294"/>
      <c r="Z463" s="294"/>
      <c r="AA463" s="294"/>
      <c r="AB463" s="294"/>
      <c r="AC463" s="294"/>
      <c r="AD463" s="294"/>
      <c r="AE463" s="294"/>
      <c r="AF463" s="294"/>
      <c r="AG463" s="294"/>
      <c r="AH463" s="294"/>
      <c r="AI463" s="294"/>
      <c r="AJ463" s="294"/>
      <c r="AK463" s="294"/>
      <c r="AL463" s="294"/>
      <c r="AM463" s="294"/>
      <c r="AN463" s="294"/>
      <c r="AO463" s="294"/>
      <c r="AP463" s="294"/>
      <c r="AQ463" s="294"/>
      <c r="AR463" s="294"/>
      <c r="AS463" s="294"/>
      <c r="AT463" s="294"/>
      <c r="AU463" s="294"/>
      <c r="AV463" s="294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5"/>
      <c r="W464" s="295"/>
      <c r="X464" s="295"/>
      <c r="Y464" s="294"/>
      <c r="Z464" s="294"/>
      <c r="AA464" s="294"/>
      <c r="AB464" s="294"/>
      <c r="AC464" s="294"/>
      <c r="AD464" s="294"/>
      <c r="AE464" s="294"/>
      <c r="AF464" s="294"/>
      <c r="AG464" s="294"/>
      <c r="AH464" s="294"/>
      <c r="AI464" s="294"/>
      <c r="AJ464" s="294"/>
      <c r="AK464" s="294"/>
      <c r="AL464" s="294"/>
      <c r="AM464" s="294"/>
      <c r="AN464" s="294"/>
      <c r="AO464" s="294"/>
      <c r="AP464" s="294"/>
      <c r="AQ464" s="294"/>
      <c r="AR464" s="294"/>
      <c r="AS464" s="294"/>
      <c r="AT464" s="294"/>
      <c r="AU464" s="294"/>
      <c r="AV464" s="294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5"/>
      <c r="W465" s="295"/>
      <c r="X465" s="295"/>
      <c r="Y465" s="294"/>
      <c r="Z465" s="294"/>
      <c r="AA465" s="294"/>
      <c r="AB465" s="294"/>
      <c r="AC465" s="294"/>
      <c r="AD465" s="294"/>
      <c r="AE465" s="294"/>
      <c r="AF465" s="294"/>
      <c r="AG465" s="294"/>
      <c r="AH465" s="294"/>
      <c r="AI465" s="294"/>
      <c r="AJ465" s="294"/>
      <c r="AK465" s="294"/>
      <c r="AL465" s="294"/>
      <c r="AM465" s="294"/>
      <c r="AN465" s="294"/>
      <c r="AO465" s="294"/>
      <c r="AP465" s="294"/>
      <c r="AQ465" s="294"/>
      <c r="AR465" s="294"/>
      <c r="AS465" s="294"/>
      <c r="AT465" s="294"/>
      <c r="AU465" s="294"/>
      <c r="AV465" s="294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5"/>
      <c r="W466" s="295"/>
      <c r="X466" s="295"/>
      <c r="Y466" s="294"/>
      <c r="Z466" s="294"/>
      <c r="AA466" s="294"/>
      <c r="AB466" s="294"/>
      <c r="AC466" s="294"/>
      <c r="AD466" s="294"/>
      <c r="AE466" s="294"/>
      <c r="AF466" s="294"/>
      <c r="AG466" s="294"/>
      <c r="AH466" s="294"/>
      <c r="AI466" s="294"/>
      <c r="AJ466" s="294"/>
      <c r="AK466" s="294"/>
      <c r="AL466" s="294"/>
      <c r="AM466" s="294"/>
      <c r="AN466" s="294"/>
      <c r="AO466" s="294"/>
      <c r="AP466" s="294"/>
      <c r="AQ466" s="294"/>
      <c r="AR466" s="294"/>
      <c r="AS466" s="294"/>
      <c r="AT466" s="294"/>
      <c r="AU466" s="294"/>
      <c r="AV466" s="294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5"/>
      <c r="W467" s="295"/>
      <c r="X467" s="295"/>
      <c r="Y467" s="294"/>
      <c r="Z467" s="294"/>
      <c r="AA467" s="294"/>
      <c r="AB467" s="294"/>
      <c r="AC467" s="294"/>
      <c r="AD467" s="294"/>
      <c r="AE467" s="294"/>
      <c r="AF467" s="294"/>
      <c r="AG467" s="294"/>
      <c r="AH467" s="294"/>
      <c r="AI467" s="294"/>
      <c r="AJ467" s="294"/>
      <c r="AK467" s="294"/>
      <c r="AL467" s="294"/>
      <c r="AM467" s="294"/>
      <c r="AN467" s="294"/>
      <c r="AO467" s="294"/>
      <c r="AP467" s="294"/>
      <c r="AQ467" s="294"/>
      <c r="AR467" s="294"/>
      <c r="AS467" s="294"/>
      <c r="AT467" s="294"/>
      <c r="AU467" s="294"/>
      <c r="AV467" s="294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5"/>
      <c r="W468" s="295"/>
      <c r="X468" s="295"/>
      <c r="Y468" s="294"/>
      <c r="Z468" s="294"/>
      <c r="AA468" s="294"/>
      <c r="AB468" s="294"/>
      <c r="AC468" s="294"/>
      <c r="AD468" s="294"/>
      <c r="AE468" s="294"/>
      <c r="AF468" s="294"/>
      <c r="AG468" s="294"/>
      <c r="AH468" s="294"/>
      <c r="AI468" s="294"/>
      <c r="AJ468" s="294"/>
      <c r="AK468" s="294"/>
      <c r="AL468" s="294"/>
      <c r="AM468" s="294"/>
      <c r="AN468" s="294"/>
      <c r="AO468" s="294"/>
      <c r="AP468" s="294"/>
      <c r="AQ468" s="294"/>
      <c r="AR468" s="294"/>
      <c r="AS468" s="294"/>
      <c r="AT468" s="294"/>
      <c r="AU468" s="294"/>
      <c r="AV468" s="294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5"/>
      <c r="W469" s="295"/>
      <c r="X469" s="295"/>
      <c r="Y469" s="294"/>
      <c r="Z469" s="294"/>
      <c r="AA469" s="294"/>
      <c r="AB469" s="294"/>
      <c r="AC469" s="294"/>
      <c r="AD469" s="294"/>
      <c r="AE469" s="294"/>
      <c r="AF469" s="294"/>
      <c r="AG469" s="294"/>
      <c r="AH469" s="294"/>
      <c r="AI469" s="294"/>
      <c r="AJ469" s="294"/>
      <c r="AK469" s="294"/>
      <c r="AL469" s="294"/>
      <c r="AM469" s="294"/>
      <c r="AN469" s="294"/>
      <c r="AO469" s="294"/>
      <c r="AP469" s="294"/>
      <c r="AQ469" s="294"/>
      <c r="AR469" s="294"/>
      <c r="AS469" s="294"/>
      <c r="AT469" s="294"/>
      <c r="AU469" s="294"/>
      <c r="AV469" s="294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5"/>
      <c r="W470" s="295"/>
      <c r="X470" s="295"/>
      <c r="Y470" s="294"/>
      <c r="Z470" s="294"/>
      <c r="AA470" s="294"/>
      <c r="AB470" s="294"/>
      <c r="AC470" s="294"/>
      <c r="AD470" s="294"/>
      <c r="AE470" s="294"/>
      <c r="AF470" s="294"/>
      <c r="AG470" s="294"/>
      <c r="AH470" s="294"/>
      <c r="AI470" s="294"/>
      <c r="AJ470" s="294"/>
      <c r="AK470" s="294"/>
      <c r="AL470" s="294"/>
      <c r="AM470" s="294"/>
      <c r="AN470" s="294"/>
      <c r="AO470" s="294"/>
      <c r="AP470" s="294"/>
      <c r="AQ470" s="294"/>
      <c r="AR470" s="294"/>
      <c r="AS470" s="294"/>
      <c r="AT470" s="294"/>
      <c r="AU470" s="294"/>
      <c r="AV470" s="294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5"/>
      <c r="W471" s="295"/>
      <c r="X471" s="295"/>
      <c r="Y471" s="294"/>
      <c r="Z471" s="294"/>
      <c r="AA471" s="294"/>
      <c r="AB471" s="294"/>
      <c r="AC471" s="294"/>
      <c r="AD471" s="294"/>
      <c r="AE471" s="294"/>
      <c r="AF471" s="294"/>
      <c r="AG471" s="294"/>
      <c r="AH471" s="294"/>
      <c r="AI471" s="294"/>
      <c r="AJ471" s="294"/>
      <c r="AK471" s="294"/>
      <c r="AL471" s="294"/>
      <c r="AM471" s="294"/>
      <c r="AN471" s="294"/>
      <c r="AO471" s="294"/>
      <c r="AP471" s="294"/>
      <c r="AQ471" s="294"/>
      <c r="AR471" s="294"/>
      <c r="AS471" s="294"/>
      <c r="AT471" s="294"/>
      <c r="AU471" s="294"/>
      <c r="AV471" s="294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5"/>
      <c r="W472" s="295"/>
      <c r="X472" s="295"/>
      <c r="Y472" s="294"/>
      <c r="Z472" s="294"/>
      <c r="AA472" s="294"/>
      <c r="AB472" s="294"/>
      <c r="AC472" s="294"/>
      <c r="AD472" s="294"/>
      <c r="AE472" s="294"/>
      <c r="AF472" s="294"/>
      <c r="AG472" s="294"/>
      <c r="AH472" s="294"/>
      <c r="AI472" s="294"/>
      <c r="AJ472" s="294"/>
      <c r="AK472" s="294"/>
      <c r="AL472" s="294"/>
      <c r="AM472" s="294"/>
      <c r="AN472" s="294"/>
      <c r="AO472" s="294"/>
      <c r="AP472" s="294"/>
      <c r="AQ472" s="294"/>
      <c r="AR472" s="294"/>
      <c r="AS472" s="294"/>
      <c r="AT472" s="294"/>
      <c r="AU472" s="294"/>
      <c r="AV472" s="294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5"/>
      <c r="W473" s="295"/>
      <c r="X473" s="295"/>
      <c r="Y473" s="294"/>
      <c r="Z473" s="294"/>
      <c r="AA473" s="294"/>
      <c r="AB473" s="294"/>
      <c r="AC473" s="294"/>
      <c r="AD473" s="294"/>
      <c r="AE473" s="294"/>
      <c r="AF473" s="294"/>
      <c r="AG473" s="294"/>
      <c r="AH473" s="294"/>
      <c r="AI473" s="294"/>
      <c r="AJ473" s="294"/>
      <c r="AK473" s="294"/>
      <c r="AL473" s="294"/>
      <c r="AM473" s="294"/>
      <c r="AN473" s="294"/>
      <c r="AO473" s="294"/>
      <c r="AP473" s="294"/>
      <c r="AQ473" s="294"/>
      <c r="AR473" s="294"/>
      <c r="AS473" s="294"/>
      <c r="AT473" s="294"/>
      <c r="AU473" s="294"/>
      <c r="AV473" s="294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5"/>
      <c r="W474" s="295"/>
      <c r="X474" s="295"/>
      <c r="Y474" s="294"/>
      <c r="Z474" s="294"/>
      <c r="AA474" s="294"/>
      <c r="AB474" s="294"/>
      <c r="AC474" s="294"/>
      <c r="AD474" s="294"/>
      <c r="AE474" s="294"/>
      <c r="AF474" s="294"/>
      <c r="AG474" s="294"/>
      <c r="AH474" s="294"/>
      <c r="AI474" s="294"/>
      <c r="AJ474" s="294"/>
      <c r="AK474" s="294"/>
      <c r="AL474" s="294"/>
      <c r="AM474" s="294"/>
      <c r="AN474" s="294"/>
      <c r="AO474" s="294"/>
      <c r="AP474" s="294"/>
      <c r="AQ474" s="294"/>
      <c r="AR474" s="294"/>
      <c r="AS474" s="294"/>
      <c r="AT474" s="294"/>
      <c r="AU474" s="294"/>
      <c r="AV474" s="294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5"/>
      <c r="W475" s="295"/>
      <c r="X475" s="295"/>
      <c r="Y475" s="294"/>
      <c r="Z475" s="294"/>
      <c r="AA475" s="294"/>
      <c r="AB475" s="294"/>
      <c r="AC475" s="294"/>
      <c r="AD475" s="294"/>
      <c r="AE475" s="294"/>
      <c r="AF475" s="294"/>
      <c r="AG475" s="294"/>
      <c r="AH475" s="294"/>
      <c r="AI475" s="294"/>
      <c r="AJ475" s="294"/>
      <c r="AK475" s="294"/>
      <c r="AL475" s="294"/>
      <c r="AM475" s="294"/>
      <c r="AN475" s="294"/>
      <c r="AO475" s="294"/>
      <c r="AP475" s="294"/>
      <c r="AQ475" s="294"/>
      <c r="AR475" s="294"/>
      <c r="AS475" s="294"/>
      <c r="AT475" s="294"/>
      <c r="AU475" s="294"/>
      <c r="AV475" s="294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5"/>
      <c r="W476" s="295"/>
      <c r="X476" s="295"/>
      <c r="Y476" s="294"/>
      <c r="Z476" s="294"/>
      <c r="AA476" s="294"/>
      <c r="AB476" s="294"/>
      <c r="AC476" s="294"/>
      <c r="AD476" s="294"/>
      <c r="AE476" s="294"/>
      <c r="AF476" s="294"/>
      <c r="AG476" s="294"/>
      <c r="AH476" s="294"/>
      <c r="AI476" s="294"/>
      <c r="AJ476" s="294"/>
      <c r="AK476" s="294"/>
      <c r="AL476" s="294"/>
      <c r="AM476" s="294"/>
      <c r="AN476" s="294"/>
      <c r="AO476" s="294"/>
      <c r="AP476" s="294"/>
      <c r="AQ476" s="294"/>
      <c r="AR476" s="294"/>
      <c r="AS476" s="294"/>
      <c r="AT476" s="294"/>
      <c r="AU476" s="294"/>
      <c r="AV476" s="294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5"/>
      <c r="W477" s="295"/>
      <c r="X477" s="295"/>
      <c r="Y477" s="294"/>
      <c r="Z477" s="294"/>
      <c r="AA477" s="294"/>
      <c r="AB477" s="294"/>
      <c r="AC477" s="294"/>
      <c r="AD477" s="294"/>
      <c r="AE477" s="294"/>
      <c r="AF477" s="294"/>
      <c r="AG477" s="294"/>
      <c r="AH477" s="294"/>
      <c r="AI477" s="294"/>
      <c r="AJ477" s="294"/>
      <c r="AK477" s="294"/>
      <c r="AL477" s="294"/>
      <c r="AM477" s="294"/>
      <c r="AN477" s="294"/>
      <c r="AO477" s="294"/>
      <c r="AP477" s="294"/>
      <c r="AQ477" s="294"/>
      <c r="AR477" s="294"/>
      <c r="AS477" s="294"/>
      <c r="AT477" s="294"/>
      <c r="AU477" s="294"/>
      <c r="AV477" s="294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5"/>
      <c r="W478" s="295"/>
      <c r="X478" s="295"/>
      <c r="Y478" s="294"/>
      <c r="Z478" s="294"/>
      <c r="AA478" s="294"/>
      <c r="AB478" s="294"/>
      <c r="AC478" s="294"/>
      <c r="AD478" s="294"/>
      <c r="AE478" s="294"/>
      <c r="AF478" s="294"/>
      <c r="AG478" s="294"/>
      <c r="AH478" s="294"/>
      <c r="AI478" s="294"/>
      <c r="AJ478" s="294"/>
      <c r="AK478" s="294"/>
      <c r="AL478" s="294"/>
      <c r="AM478" s="294"/>
      <c r="AN478" s="294"/>
      <c r="AO478" s="294"/>
      <c r="AP478" s="294"/>
      <c r="AQ478" s="294"/>
      <c r="AR478" s="294"/>
      <c r="AS478" s="294"/>
      <c r="AT478" s="294"/>
      <c r="AU478" s="294"/>
      <c r="AV478" s="294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5"/>
      <c r="W479" s="295"/>
      <c r="X479" s="295"/>
      <c r="Y479" s="294"/>
      <c r="Z479" s="294"/>
      <c r="AA479" s="294"/>
      <c r="AB479" s="294"/>
      <c r="AC479" s="294"/>
      <c r="AD479" s="294"/>
      <c r="AE479" s="294"/>
      <c r="AF479" s="294"/>
      <c r="AG479" s="294"/>
      <c r="AH479" s="294"/>
      <c r="AI479" s="294"/>
      <c r="AJ479" s="294"/>
      <c r="AK479" s="294"/>
      <c r="AL479" s="294"/>
      <c r="AM479" s="294"/>
      <c r="AN479" s="294"/>
      <c r="AO479" s="294"/>
      <c r="AP479" s="294"/>
      <c r="AQ479" s="294"/>
      <c r="AR479" s="294"/>
      <c r="AS479" s="294"/>
      <c r="AT479" s="294"/>
      <c r="AU479" s="294"/>
      <c r="AV479" s="294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5"/>
      <c r="W480" s="295"/>
      <c r="X480" s="295"/>
      <c r="Y480" s="294"/>
      <c r="Z480" s="294"/>
      <c r="AA480" s="294"/>
      <c r="AB480" s="294"/>
      <c r="AC480" s="294"/>
      <c r="AD480" s="294"/>
      <c r="AE480" s="294"/>
      <c r="AF480" s="294"/>
      <c r="AG480" s="294"/>
      <c r="AH480" s="294"/>
      <c r="AI480" s="294"/>
      <c r="AJ480" s="294"/>
      <c r="AK480" s="294"/>
      <c r="AL480" s="294"/>
      <c r="AM480" s="294"/>
      <c r="AN480" s="294"/>
      <c r="AO480" s="294"/>
      <c r="AP480" s="294"/>
      <c r="AQ480" s="294"/>
      <c r="AR480" s="294"/>
      <c r="AS480" s="294"/>
      <c r="AT480" s="294"/>
      <c r="AU480" s="294"/>
      <c r="AV480" s="294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5"/>
      <c r="W481" s="295"/>
      <c r="X481" s="295"/>
      <c r="Y481" s="294"/>
      <c r="Z481" s="294"/>
      <c r="AA481" s="294"/>
      <c r="AB481" s="294"/>
      <c r="AC481" s="294"/>
      <c r="AD481" s="294"/>
      <c r="AE481" s="294"/>
      <c r="AF481" s="294"/>
      <c r="AG481" s="294"/>
      <c r="AH481" s="294"/>
      <c r="AI481" s="294"/>
      <c r="AJ481" s="294"/>
      <c r="AK481" s="294"/>
      <c r="AL481" s="294"/>
      <c r="AM481" s="294"/>
      <c r="AN481" s="294"/>
      <c r="AO481" s="294"/>
      <c r="AP481" s="294"/>
      <c r="AQ481" s="294"/>
      <c r="AR481" s="294"/>
      <c r="AS481" s="294"/>
      <c r="AT481" s="294"/>
      <c r="AU481" s="294"/>
      <c r="AV481" s="294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5"/>
      <c r="W482" s="295"/>
      <c r="X482" s="295"/>
      <c r="Y482" s="294"/>
      <c r="Z482" s="294"/>
      <c r="AA482" s="294"/>
      <c r="AB482" s="294"/>
      <c r="AC482" s="294"/>
      <c r="AD482" s="294"/>
      <c r="AE482" s="294"/>
      <c r="AF482" s="294"/>
      <c r="AG482" s="294"/>
      <c r="AH482" s="294"/>
      <c r="AI482" s="294"/>
      <c r="AJ482" s="294"/>
      <c r="AK482" s="294"/>
      <c r="AL482" s="294"/>
      <c r="AM482" s="294"/>
      <c r="AN482" s="294"/>
      <c r="AO482" s="294"/>
      <c r="AP482" s="294"/>
      <c r="AQ482" s="294"/>
      <c r="AR482" s="294"/>
      <c r="AS482" s="294"/>
      <c r="AT482" s="294"/>
      <c r="AU482" s="294"/>
      <c r="AV482" s="294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5"/>
      <c r="W483" s="295"/>
      <c r="X483" s="295"/>
      <c r="Y483" s="294"/>
      <c r="Z483" s="294"/>
      <c r="AA483" s="294"/>
      <c r="AB483" s="294"/>
      <c r="AC483" s="294"/>
      <c r="AD483" s="294"/>
      <c r="AE483" s="294"/>
      <c r="AF483" s="294"/>
      <c r="AG483" s="294"/>
      <c r="AH483" s="294"/>
      <c r="AI483" s="294"/>
      <c r="AJ483" s="294"/>
      <c r="AK483" s="294"/>
      <c r="AL483" s="294"/>
      <c r="AM483" s="294"/>
      <c r="AN483" s="294"/>
      <c r="AO483" s="294"/>
      <c r="AP483" s="294"/>
      <c r="AQ483" s="294"/>
      <c r="AR483" s="294"/>
      <c r="AS483" s="294"/>
      <c r="AT483" s="294"/>
      <c r="AU483" s="294"/>
      <c r="AV483" s="294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5"/>
      <c r="W484" s="295"/>
      <c r="X484" s="295"/>
      <c r="Y484" s="294"/>
      <c r="Z484" s="294"/>
      <c r="AA484" s="294"/>
      <c r="AB484" s="294"/>
      <c r="AC484" s="294"/>
      <c r="AD484" s="294"/>
      <c r="AE484" s="294"/>
      <c r="AF484" s="294"/>
      <c r="AG484" s="294"/>
      <c r="AH484" s="294"/>
      <c r="AI484" s="294"/>
      <c r="AJ484" s="294"/>
      <c r="AK484" s="294"/>
      <c r="AL484" s="294"/>
      <c r="AM484" s="294"/>
      <c r="AN484" s="294"/>
      <c r="AO484" s="294"/>
      <c r="AP484" s="294"/>
      <c r="AQ484" s="294"/>
      <c r="AR484" s="294"/>
      <c r="AS484" s="294"/>
      <c r="AT484" s="294"/>
      <c r="AU484" s="294"/>
      <c r="AV484" s="294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5"/>
      <c r="W485" s="295"/>
      <c r="X485" s="295"/>
      <c r="Y485" s="294"/>
      <c r="Z485" s="294"/>
      <c r="AA485" s="294"/>
      <c r="AB485" s="294"/>
      <c r="AC485" s="294"/>
      <c r="AD485" s="294"/>
      <c r="AE485" s="294"/>
      <c r="AF485" s="294"/>
      <c r="AG485" s="294"/>
      <c r="AH485" s="294"/>
      <c r="AI485" s="294"/>
      <c r="AJ485" s="294"/>
      <c r="AK485" s="294"/>
      <c r="AL485" s="294"/>
      <c r="AM485" s="294"/>
      <c r="AN485" s="294"/>
      <c r="AO485" s="294"/>
      <c r="AP485" s="294"/>
      <c r="AQ485" s="294"/>
      <c r="AR485" s="294"/>
      <c r="AS485" s="294"/>
      <c r="AT485" s="294"/>
      <c r="AU485" s="294"/>
      <c r="AV485" s="294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5"/>
      <c r="W486" s="295"/>
      <c r="X486" s="295"/>
      <c r="Y486" s="294"/>
      <c r="Z486" s="294"/>
      <c r="AA486" s="294"/>
      <c r="AB486" s="294"/>
      <c r="AC486" s="294"/>
      <c r="AD486" s="294"/>
      <c r="AE486" s="294"/>
      <c r="AF486" s="294"/>
      <c r="AG486" s="294"/>
      <c r="AH486" s="294"/>
      <c r="AI486" s="294"/>
      <c r="AJ486" s="294"/>
      <c r="AK486" s="294"/>
      <c r="AL486" s="294"/>
      <c r="AM486" s="294"/>
      <c r="AN486" s="294"/>
      <c r="AO486" s="294"/>
      <c r="AP486" s="294"/>
      <c r="AQ486" s="294"/>
      <c r="AR486" s="294"/>
      <c r="AS486" s="294"/>
      <c r="AT486" s="294"/>
      <c r="AU486" s="294"/>
      <c r="AV486" s="294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5"/>
      <c r="W487" s="295"/>
      <c r="X487" s="295"/>
      <c r="Y487" s="294"/>
      <c r="Z487" s="294"/>
      <c r="AA487" s="294"/>
      <c r="AB487" s="294"/>
      <c r="AC487" s="294"/>
      <c r="AD487" s="294"/>
      <c r="AE487" s="294"/>
      <c r="AF487" s="294"/>
      <c r="AG487" s="294"/>
      <c r="AH487" s="294"/>
      <c r="AI487" s="294"/>
      <c r="AJ487" s="294"/>
      <c r="AK487" s="294"/>
      <c r="AL487" s="294"/>
      <c r="AM487" s="294"/>
      <c r="AN487" s="294"/>
      <c r="AO487" s="294"/>
      <c r="AP487" s="294"/>
      <c r="AQ487" s="294"/>
      <c r="AR487" s="294"/>
      <c r="AS487" s="294"/>
      <c r="AT487" s="294"/>
      <c r="AU487" s="294"/>
      <c r="AV487" s="294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5"/>
      <c r="W488" s="295"/>
      <c r="X488" s="295"/>
      <c r="Y488" s="294"/>
      <c r="Z488" s="294"/>
      <c r="AA488" s="294"/>
      <c r="AB488" s="294"/>
      <c r="AC488" s="294"/>
      <c r="AD488" s="294"/>
      <c r="AE488" s="294"/>
      <c r="AF488" s="294"/>
      <c r="AG488" s="294"/>
      <c r="AH488" s="294"/>
      <c r="AI488" s="294"/>
      <c r="AJ488" s="294"/>
      <c r="AK488" s="294"/>
      <c r="AL488" s="294"/>
      <c r="AM488" s="294"/>
      <c r="AN488" s="294"/>
      <c r="AO488" s="294"/>
      <c r="AP488" s="294"/>
      <c r="AQ488" s="294"/>
      <c r="AR488" s="294"/>
      <c r="AS488" s="294"/>
      <c r="AT488" s="294"/>
      <c r="AU488" s="294"/>
      <c r="AV488" s="294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5"/>
      <c r="W489" s="295"/>
      <c r="X489" s="295"/>
      <c r="Y489" s="294"/>
      <c r="Z489" s="294"/>
      <c r="AA489" s="294"/>
      <c r="AB489" s="294"/>
      <c r="AC489" s="294"/>
      <c r="AD489" s="294"/>
      <c r="AE489" s="294"/>
      <c r="AF489" s="294"/>
      <c r="AG489" s="294"/>
      <c r="AH489" s="294"/>
      <c r="AI489" s="294"/>
      <c r="AJ489" s="294"/>
      <c r="AK489" s="294"/>
      <c r="AL489" s="294"/>
      <c r="AM489" s="294"/>
      <c r="AN489" s="294"/>
      <c r="AO489" s="294"/>
      <c r="AP489" s="294"/>
      <c r="AQ489" s="294"/>
      <c r="AR489" s="294"/>
      <c r="AS489" s="294"/>
      <c r="AT489" s="294"/>
      <c r="AU489" s="294"/>
      <c r="AV489" s="294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5"/>
      <c r="W490" s="295"/>
      <c r="X490" s="295"/>
      <c r="Y490" s="294"/>
      <c r="Z490" s="294"/>
      <c r="AA490" s="294"/>
      <c r="AB490" s="294"/>
      <c r="AC490" s="294"/>
      <c r="AD490" s="294"/>
      <c r="AE490" s="294"/>
      <c r="AF490" s="294"/>
      <c r="AG490" s="294"/>
      <c r="AH490" s="294"/>
      <c r="AI490" s="294"/>
      <c r="AJ490" s="294"/>
      <c r="AK490" s="294"/>
      <c r="AL490" s="294"/>
      <c r="AM490" s="294"/>
      <c r="AN490" s="294"/>
      <c r="AO490" s="294"/>
      <c r="AP490" s="294"/>
      <c r="AQ490" s="294"/>
      <c r="AR490" s="294"/>
      <c r="AS490" s="294"/>
      <c r="AT490" s="294"/>
      <c r="AU490" s="294"/>
      <c r="AV490" s="294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5"/>
      <c r="W491" s="295"/>
      <c r="X491" s="295"/>
      <c r="Y491" s="294"/>
      <c r="Z491" s="294"/>
      <c r="AA491" s="294"/>
      <c r="AB491" s="294"/>
      <c r="AC491" s="294"/>
      <c r="AD491" s="294"/>
      <c r="AE491" s="294"/>
      <c r="AF491" s="294"/>
      <c r="AG491" s="294"/>
      <c r="AH491" s="294"/>
      <c r="AI491" s="294"/>
      <c r="AJ491" s="294"/>
      <c r="AK491" s="294"/>
      <c r="AL491" s="294"/>
      <c r="AM491" s="294"/>
      <c r="AN491" s="294"/>
      <c r="AO491" s="294"/>
      <c r="AP491" s="294"/>
      <c r="AQ491" s="294"/>
      <c r="AR491" s="294"/>
      <c r="AS491" s="294"/>
      <c r="AT491" s="294"/>
      <c r="AU491" s="294"/>
      <c r="AV491" s="294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5"/>
      <c r="W492" s="295"/>
      <c r="X492" s="295"/>
      <c r="Y492" s="294"/>
      <c r="Z492" s="294"/>
      <c r="AA492" s="294"/>
      <c r="AB492" s="294"/>
      <c r="AC492" s="294"/>
      <c r="AD492" s="294"/>
      <c r="AE492" s="294"/>
      <c r="AF492" s="294"/>
      <c r="AG492" s="294"/>
      <c r="AH492" s="294"/>
      <c r="AI492" s="294"/>
      <c r="AJ492" s="294"/>
      <c r="AK492" s="294"/>
      <c r="AL492" s="294"/>
      <c r="AM492" s="294"/>
      <c r="AN492" s="294"/>
      <c r="AO492" s="294"/>
      <c r="AP492" s="294"/>
      <c r="AQ492" s="294"/>
      <c r="AR492" s="294"/>
      <c r="AS492" s="294"/>
      <c r="AT492" s="294"/>
      <c r="AU492" s="294"/>
      <c r="AV492" s="294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5"/>
      <c r="W493" s="295"/>
      <c r="X493" s="295"/>
      <c r="Y493" s="294"/>
      <c r="Z493" s="294"/>
      <c r="AA493" s="294"/>
      <c r="AB493" s="294"/>
      <c r="AC493" s="294"/>
      <c r="AD493" s="294"/>
      <c r="AE493" s="294"/>
      <c r="AF493" s="294"/>
      <c r="AG493" s="294"/>
      <c r="AH493" s="294"/>
      <c r="AI493" s="294"/>
      <c r="AJ493" s="294"/>
      <c r="AK493" s="294"/>
      <c r="AL493" s="294"/>
      <c r="AM493" s="294"/>
      <c r="AN493" s="294"/>
      <c r="AO493" s="294"/>
      <c r="AP493" s="294"/>
      <c r="AQ493" s="294"/>
      <c r="AR493" s="294"/>
      <c r="AS493" s="294"/>
      <c r="AT493" s="294"/>
      <c r="AU493" s="294"/>
      <c r="AV493" s="294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5"/>
      <c r="W494" s="295"/>
      <c r="X494" s="295"/>
      <c r="Y494" s="294"/>
      <c r="Z494" s="294"/>
      <c r="AA494" s="294"/>
      <c r="AB494" s="294"/>
      <c r="AC494" s="294"/>
      <c r="AD494" s="294"/>
      <c r="AE494" s="294"/>
      <c r="AF494" s="294"/>
      <c r="AG494" s="294"/>
      <c r="AH494" s="294"/>
      <c r="AI494" s="294"/>
      <c r="AJ494" s="294"/>
      <c r="AK494" s="294"/>
      <c r="AL494" s="294"/>
      <c r="AM494" s="294"/>
      <c r="AN494" s="294"/>
      <c r="AO494" s="294"/>
      <c r="AP494" s="294"/>
      <c r="AQ494" s="294"/>
      <c r="AR494" s="294"/>
      <c r="AS494" s="294"/>
      <c r="AT494" s="294"/>
      <c r="AU494" s="294"/>
      <c r="AV494" s="294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5"/>
      <c r="W495" s="295"/>
      <c r="X495" s="295"/>
      <c r="Y495" s="294"/>
      <c r="Z495" s="294"/>
      <c r="AA495" s="294"/>
      <c r="AB495" s="294"/>
      <c r="AC495" s="294"/>
      <c r="AD495" s="294"/>
      <c r="AE495" s="294"/>
      <c r="AF495" s="294"/>
      <c r="AG495" s="294"/>
      <c r="AH495" s="294"/>
      <c r="AI495" s="294"/>
      <c r="AJ495" s="294"/>
      <c r="AK495" s="294"/>
      <c r="AL495" s="294"/>
      <c r="AM495" s="294"/>
      <c r="AN495" s="294"/>
      <c r="AO495" s="294"/>
      <c r="AP495" s="294"/>
      <c r="AQ495" s="294"/>
      <c r="AR495" s="294"/>
      <c r="AS495" s="294"/>
      <c r="AT495" s="294"/>
      <c r="AU495" s="294"/>
      <c r="AV495" s="294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5"/>
      <c r="W496" s="295"/>
      <c r="X496" s="295"/>
      <c r="Y496" s="294"/>
      <c r="Z496" s="294"/>
      <c r="AA496" s="294"/>
      <c r="AB496" s="294"/>
      <c r="AC496" s="294"/>
      <c r="AD496" s="294"/>
      <c r="AE496" s="294"/>
      <c r="AF496" s="294"/>
      <c r="AG496" s="294"/>
      <c r="AH496" s="294"/>
      <c r="AI496" s="294"/>
      <c r="AJ496" s="294"/>
      <c r="AK496" s="294"/>
      <c r="AL496" s="294"/>
      <c r="AM496" s="294"/>
      <c r="AN496" s="294"/>
      <c r="AO496" s="294"/>
      <c r="AP496" s="294"/>
      <c r="AQ496" s="294"/>
      <c r="AR496" s="294"/>
      <c r="AS496" s="294"/>
      <c r="AT496" s="294"/>
      <c r="AU496" s="294"/>
      <c r="AV496" s="294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5"/>
      <c r="W497" s="295"/>
      <c r="X497" s="295"/>
      <c r="Y497" s="294"/>
      <c r="Z497" s="294"/>
      <c r="AA497" s="294"/>
      <c r="AB497" s="294"/>
      <c r="AC497" s="294"/>
      <c r="AD497" s="294"/>
      <c r="AE497" s="294"/>
      <c r="AF497" s="294"/>
      <c r="AG497" s="294"/>
      <c r="AH497" s="294"/>
      <c r="AI497" s="294"/>
      <c r="AJ497" s="294"/>
      <c r="AK497" s="294"/>
      <c r="AL497" s="294"/>
      <c r="AM497" s="294"/>
      <c r="AN497" s="294"/>
      <c r="AO497" s="294"/>
      <c r="AP497" s="294"/>
      <c r="AQ497" s="294"/>
      <c r="AR497" s="294"/>
      <c r="AS497" s="294"/>
      <c r="AT497" s="294"/>
      <c r="AU497" s="294"/>
      <c r="AV497" s="294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5"/>
      <c r="W498" s="295"/>
      <c r="X498" s="295"/>
      <c r="Y498" s="294"/>
      <c r="Z498" s="294"/>
      <c r="AA498" s="294"/>
      <c r="AB498" s="294"/>
      <c r="AC498" s="294"/>
      <c r="AD498" s="294"/>
      <c r="AE498" s="294"/>
      <c r="AF498" s="294"/>
      <c r="AG498" s="294"/>
      <c r="AH498" s="294"/>
      <c r="AI498" s="294"/>
      <c r="AJ498" s="294"/>
      <c r="AK498" s="294"/>
      <c r="AL498" s="294"/>
      <c r="AM498" s="294"/>
      <c r="AN498" s="294"/>
      <c r="AO498" s="294"/>
      <c r="AP498" s="294"/>
      <c r="AQ498" s="294"/>
      <c r="AR498" s="294"/>
      <c r="AS498" s="294"/>
      <c r="AT498" s="294"/>
      <c r="AU498" s="294"/>
      <c r="AV498" s="294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5"/>
      <c r="W499" s="295"/>
      <c r="X499" s="295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4"/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5"/>
      <c r="W500" s="295"/>
      <c r="X500" s="295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4"/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5"/>
      <c r="W501" s="295"/>
      <c r="X501" s="295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4"/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5"/>
      <c r="W502" s="295"/>
      <c r="X502" s="295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4"/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5"/>
      <c r="W503" s="295"/>
      <c r="X503" s="295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4"/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5"/>
      <c r="W504" s="295"/>
      <c r="X504" s="295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4"/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5"/>
      <c r="W505" s="295"/>
      <c r="X505" s="295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4"/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</row>
    <row r="506" ht="19.5" customHeight="1">
      <c r="A506" s="293"/>
      <c r="B506" s="294"/>
      <c r="C506" s="294"/>
      <c r="D506" s="294"/>
      <c r="E506" s="294"/>
      <c r="F506" s="294"/>
      <c r="G506" s="294"/>
      <c r="H506" s="294"/>
      <c r="I506" s="294"/>
      <c r="J506" s="294"/>
      <c r="K506" s="294"/>
      <c r="L506" s="294"/>
      <c r="M506" s="294"/>
      <c r="N506" s="294"/>
      <c r="O506" s="294"/>
      <c r="P506" s="294"/>
      <c r="Q506" s="294"/>
      <c r="R506" s="294"/>
      <c r="S506" s="294"/>
      <c r="T506" s="294"/>
      <c r="U506" s="294"/>
      <c r="V506" s="295"/>
      <c r="W506" s="295"/>
      <c r="X506" s="295"/>
      <c r="Y506" s="294"/>
      <c r="Z506" s="294"/>
      <c r="AA506" s="294"/>
      <c r="AB506" s="294"/>
      <c r="AC506" s="294"/>
      <c r="AD506" s="294"/>
      <c r="AE506" s="294"/>
      <c r="AF506" s="294"/>
      <c r="AG506" s="294"/>
      <c r="AH506" s="294"/>
      <c r="AI506" s="294"/>
      <c r="AJ506" s="294"/>
      <c r="AK506" s="294"/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</row>
    <row r="507" ht="19.5" customHeight="1">
      <c r="A507" s="293"/>
      <c r="B507" s="294"/>
      <c r="C507" s="294"/>
      <c r="D507" s="294"/>
      <c r="E507" s="294"/>
      <c r="F507" s="294"/>
      <c r="G507" s="294"/>
      <c r="H507" s="294"/>
      <c r="I507" s="294"/>
      <c r="J507" s="294"/>
      <c r="K507" s="294"/>
      <c r="L507" s="294"/>
      <c r="M507" s="294"/>
      <c r="N507" s="294"/>
      <c r="O507" s="294"/>
      <c r="P507" s="294"/>
      <c r="Q507" s="294"/>
      <c r="R507" s="294"/>
      <c r="S507" s="294"/>
      <c r="T507" s="294"/>
      <c r="U507" s="294"/>
      <c r="V507" s="295"/>
      <c r="W507" s="295"/>
      <c r="X507" s="295"/>
      <c r="Y507" s="294"/>
      <c r="Z507" s="294"/>
      <c r="AA507" s="294"/>
      <c r="AB507" s="294"/>
      <c r="AC507" s="294"/>
      <c r="AD507" s="294"/>
      <c r="AE507" s="294"/>
      <c r="AF507" s="294"/>
      <c r="AG507" s="294"/>
      <c r="AH507" s="294"/>
      <c r="AI507" s="294"/>
      <c r="AJ507" s="294"/>
      <c r="AK507" s="294"/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</row>
  </sheetData>
  <mergeCells count="3">
    <mergeCell ref="A4:G4"/>
    <mergeCell ref="H4:N4"/>
    <mergeCell ref="P4:T4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7" width="10.57"/>
    <col customWidth="1" min="18" max="18" width="12.43"/>
    <col customWidth="1" min="19" max="19" width="9.86"/>
    <col customWidth="1" min="20" max="20" width="12.43"/>
    <col customWidth="1" min="21" max="28" width="10.57"/>
    <col customWidth="1" min="29" max="29" width="13.43"/>
    <col customWidth="1" min="30" max="30" width="11.86"/>
    <col customWidth="1" min="31" max="49" width="14.43"/>
  </cols>
  <sheetData>
    <row r="1" ht="57.0" customHeight="1">
      <c r="A1" s="353" t="s">
        <v>418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  <c r="W1" s="354"/>
      <c r="X1" s="355"/>
      <c r="Y1" s="356"/>
      <c r="Z1" s="356"/>
      <c r="AA1" s="357"/>
      <c r="AB1" s="356"/>
      <c r="AC1" s="358"/>
      <c r="AD1" s="359"/>
      <c r="AE1" s="155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7"/>
    </row>
    <row r="2" ht="33.0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0"/>
      <c r="O2" s="163" t="s">
        <v>61</v>
      </c>
      <c r="P2" s="164"/>
      <c r="Q2" s="165"/>
      <c r="R2" s="164" t="s">
        <v>63</v>
      </c>
      <c r="S2" s="166">
        <f>'狀況8,9 資料與模擬結果'!B5</f>
        <v>100000</v>
      </c>
      <c r="T2" s="360"/>
      <c r="U2" s="176"/>
      <c r="V2" s="168"/>
      <c r="W2" s="169"/>
      <c r="X2" s="170"/>
      <c r="Y2" s="171"/>
      <c r="Z2" s="171"/>
      <c r="AA2" s="172"/>
      <c r="AB2" s="173"/>
      <c r="AC2" s="174"/>
      <c r="AD2" s="173"/>
      <c r="AE2" s="175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7"/>
    </row>
    <row r="3" ht="21.75" customHeight="1">
      <c r="A3" s="178"/>
      <c r="B3" s="179"/>
      <c r="C3" s="179"/>
      <c r="D3" s="179"/>
      <c r="E3" s="179"/>
      <c r="F3" s="179"/>
      <c r="G3" s="180"/>
      <c r="H3" s="181"/>
      <c r="I3" s="182"/>
      <c r="J3" s="182"/>
      <c r="K3" s="182"/>
      <c r="L3" s="182"/>
      <c r="M3" s="182"/>
      <c r="N3" s="183"/>
      <c r="O3" s="184">
        <f>'狀況8,9 資料與模擬結果'!B4</f>
        <v>1000000</v>
      </c>
      <c r="P3" s="361" t="s">
        <v>64</v>
      </c>
      <c r="Q3" s="186">
        <v>0.5</v>
      </c>
      <c r="R3" s="362" t="s">
        <v>65</v>
      </c>
      <c r="S3" s="188">
        <f>S8</f>
        <v>22000</v>
      </c>
      <c r="T3" s="363" t="s">
        <v>66</v>
      </c>
      <c r="U3" s="363" t="s">
        <v>67</v>
      </c>
      <c r="V3" s="190"/>
      <c r="W3" s="191"/>
      <c r="X3" s="192"/>
      <c r="Y3" s="171"/>
      <c r="Z3" s="171"/>
      <c r="AA3" s="172"/>
      <c r="AB3" s="173"/>
      <c r="AC3" s="174"/>
      <c r="AD3" s="173"/>
      <c r="AE3" s="175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7"/>
    </row>
    <row r="4" ht="29.25" customHeight="1">
      <c r="A4" s="193" t="s">
        <v>68</v>
      </c>
      <c r="B4" s="193" t="s">
        <v>69</v>
      </c>
      <c r="C4" s="193" t="s">
        <v>70</v>
      </c>
      <c r="D4" s="193" t="s">
        <v>71</v>
      </c>
      <c r="E4" s="193" t="s">
        <v>72</v>
      </c>
      <c r="F4" s="193" t="s">
        <v>73</v>
      </c>
      <c r="G4" s="193" t="s">
        <v>74</v>
      </c>
      <c r="H4" s="194" t="s">
        <v>68</v>
      </c>
      <c r="I4" s="194" t="s">
        <v>69</v>
      </c>
      <c r="J4" s="194" t="s">
        <v>70</v>
      </c>
      <c r="K4" s="194" t="s">
        <v>71</v>
      </c>
      <c r="L4" s="194" t="s">
        <v>72</v>
      </c>
      <c r="M4" s="194" t="s">
        <v>73</v>
      </c>
      <c r="N4" s="194" t="s">
        <v>74</v>
      </c>
      <c r="O4" s="364"/>
      <c r="P4" s="365"/>
      <c r="Q4" s="365"/>
      <c r="R4" s="366"/>
      <c r="S4" s="189" t="s">
        <v>75</v>
      </c>
      <c r="T4" s="226">
        <f>-S2</f>
        <v>-100000</v>
      </c>
      <c r="U4" s="367"/>
      <c r="V4" s="200" t="s">
        <v>76</v>
      </c>
      <c r="W4" s="201" t="s">
        <v>77</v>
      </c>
      <c r="X4" s="201" t="s">
        <v>78</v>
      </c>
      <c r="Y4" s="201" t="s">
        <v>79</v>
      </c>
      <c r="Z4" s="201" t="s">
        <v>80</v>
      </c>
      <c r="AA4" s="202" t="s">
        <v>81</v>
      </c>
      <c r="AB4" s="201" t="s">
        <v>82</v>
      </c>
      <c r="AC4" s="203" t="s">
        <v>83</v>
      </c>
      <c r="AD4" s="201" t="s">
        <v>84</v>
      </c>
      <c r="AE4" s="175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7"/>
    </row>
    <row r="5" ht="19.5" customHeight="1">
      <c r="A5" s="193"/>
      <c r="B5" s="193"/>
      <c r="C5" s="193"/>
      <c r="D5" s="193"/>
      <c r="E5" s="193"/>
      <c r="F5" s="193"/>
      <c r="G5" s="193"/>
      <c r="H5" s="194"/>
      <c r="I5" s="194"/>
      <c r="J5" s="194"/>
      <c r="K5" s="194"/>
      <c r="L5" s="194"/>
      <c r="M5" s="194"/>
      <c r="N5" s="204"/>
      <c r="O5" s="205" t="s">
        <v>85</v>
      </c>
      <c r="P5" s="206" t="s">
        <v>86</v>
      </c>
      <c r="Q5" s="206" t="s">
        <v>87</v>
      </c>
      <c r="R5" s="207" t="s">
        <v>88</v>
      </c>
      <c r="S5" s="368">
        <v>0.05</v>
      </c>
      <c r="T5" s="209"/>
      <c r="U5" s="209"/>
      <c r="V5" s="210"/>
      <c r="W5" s="171"/>
      <c r="X5" s="201"/>
      <c r="Y5" s="171"/>
      <c r="Z5" s="171"/>
      <c r="AA5" s="172"/>
      <c r="AB5" s="201"/>
      <c r="AC5" s="203"/>
      <c r="AD5" s="201"/>
      <c r="AE5" s="175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7"/>
    </row>
    <row r="6" ht="23.25" customHeight="1">
      <c r="A6" s="193"/>
      <c r="B6" s="193"/>
      <c r="C6" s="193"/>
      <c r="D6" s="193"/>
      <c r="E6" s="193"/>
      <c r="F6" s="193"/>
      <c r="G6" s="193"/>
      <c r="H6" s="194"/>
      <c r="I6" s="194"/>
      <c r="J6" s="194"/>
      <c r="K6" s="194"/>
      <c r="L6" s="194"/>
      <c r="M6" s="194"/>
      <c r="N6" s="204"/>
      <c r="O6" s="211">
        <v>1.0</v>
      </c>
      <c r="P6" s="212" t="s">
        <v>419</v>
      </c>
      <c r="Q6" s="212" t="s">
        <v>420</v>
      </c>
      <c r="R6" s="213" t="s">
        <v>91</v>
      </c>
      <c r="S6" s="189" t="s">
        <v>92</v>
      </c>
      <c r="T6" s="363" t="s">
        <v>93</v>
      </c>
      <c r="U6" s="215"/>
      <c r="V6" s="210"/>
      <c r="W6" s="171"/>
      <c r="X6" s="201"/>
      <c r="Y6" s="171"/>
      <c r="Z6" s="171"/>
      <c r="AA6" s="172"/>
      <c r="AB6" s="201"/>
      <c r="AC6" s="203"/>
      <c r="AD6" s="201"/>
      <c r="AE6" s="175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7"/>
    </row>
    <row r="7" ht="23.25" customHeight="1">
      <c r="A7" s="193"/>
      <c r="B7" s="193"/>
      <c r="C7" s="193"/>
      <c r="D7" s="193"/>
      <c r="E7" s="193"/>
      <c r="F7" s="193"/>
      <c r="G7" s="193"/>
      <c r="H7" s="194"/>
      <c r="I7" s="194"/>
      <c r="J7" s="194"/>
      <c r="K7" s="194"/>
      <c r="L7" s="194"/>
      <c r="M7" s="194"/>
      <c r="N7" s="204"/>
      <c r="O7" s="216"/>
      <c r="P7" s="369"/>
      <c r="Q7" s="369"/>
      <c r="R7" s="370"/>
      <c r="S7" s="219">
        <v>0.02</v>
      </c>
      <c r="T7" s="214"/>
      <c r="U7" s="215"/>
      <c r="V7" s="210"/>
      <c r="W7" s="171"/>
      <c r="X7" s="201"/>
      <c r="Y7" s="171"/>
      <c r="Z7" s="171"/>
      <c r="AA7" s="172"/>
      <c r="AB7" s="201"/>
      <c r="AC7" s="203"/>
      <c r="AD7" s="201"/>
      <c r="AE7" s="175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7"/>
    </row>
    <row r="8" ht="20.25" customHeight="1">
      <c r="A8" s="220"/>
      <c r="B8" s="220"/>
      <c r="C8" s="220"/>
      <c r="D8" s="220"/>
      <c r="E8" s="220"/>
      <c r="F8" s="220"/>
      <c r="G8" s="220"/>
      <c r="H8" s="221"/>
      <c r="I8" s="221"/>
      <c r="J8" s="221"/>
      <c r="K8" s="221"/>
      <c r="L8" s="221"/>
      <c r="M8" s="221"/>
      <c r="N8" s="222"/>
      <c r="O8" s="371">
        <f>O3-T4</f>
        <v>1100000</v>
      </c>
      <c r="P8" s="224">
        <f>(O8+T20*(2*T8))*P6</f>
        <v>540000</v>
      </c>
      <c r="Q8" s="224">
        <f>(O8+T4*(2*T8))*Q6</f>
        <v>180000</v>
      </c>
      <c r="R8" s="225">
        <f>(O8+T4*(2*T8))*R6-T4*(2*T8)</f>
        <v>380000</v>
      </c>
      <c r="S8" s="372">
        <f>(O8)*S7</f>
        <v>22000</v>
      </c>
      <c r="T8" s="227">
        <v>1.0</v>
      </c>
      <c r="U8" s="208"/>
      <c r="V8" s="229"/>
      <c r="W8" s="230"/>
      <c r="X8" s="231"/>
      <c r="Y8" s="230"/>
      <c r="Z8" s="230"/>
      <c r="AA8" s="232"/>
      <c r="AB8" s="231"/>
      <c r="AC8" s="233"/>
      <c r="AD8" s="231"/>
      <c r="AE8" s="175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7"/>
    </row>
    <row r="9" ht="20.25" customHeight="1">
      <c r="A9" s="234" t="s">
        <v>94</v>
      </c>
      <c r="B9" s="235">
        <v>54.0</v>
      </c>
      <c r="C9" s="236">
        <v>57.28125</v>
      </c>
      <c r="D9" s="236">
        <v>48.84375</v>
      </c>
      <c r="E9" s="236">
        <v>53.71875</v>
      </c>
      <c r="F9" s="236">
        <v>45.873295</v>
      </c>
      <c r="G9" s="236">
        <v>2.563664E8</v>
      </c>
      <c r="H9" s="236"/>
      <c r="I9" s="236">
        <f t="shared" ref="I9:N9" si="1">(I10/B10*B9)/B10*B9</f>
        <v>4.386246722</v>
      </c>
      <c r="J9" s="236">
        <f t="shared" si="1"/>
        <v>4.931286174</v>
      </c>
      <c r="K9" s="236">
        <f t="shared" si="1"/>
        <v>3.582794021</v>
      </c>
      <c r="L9" s="236">
        <f t="shared" si="1"/>
        <v>4.307744225</v>
      </c>
      <c r="M9" s="236">
        <f t="shared" si="1"/>
        <v>3.662290705</v>
      </c>
      <c r="N9" s="236">
        <f t="shared" si="1"/>
        <v>1456309.017</v>
      </c>
      <c r="O9" s="237"/>
      <c r="P9" s="238"/>
      <c r="Q9" s="238"/>
      <c r="R9" s="239"/>
      <c r="S9" s="240"/>
      <c r="T9" s="240"/>
      <c r="U9" s="240"/>
      <c r="V9" s="241"/>
      <c r="W9" s="242"/>
      <c r="X9" s="243"/>
      <c r="Y9" s="242"/>
      <c r="Z9" s="242"/>
      <c r="AA9" s="244"/>
      <c r="AB9" s="243"/>
      <c r="AC9" s="245"/>
      <c r="AD9" s="243"/>
      <c r="AE9" s="175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7"/>
    </row>
    <row r="10" ht="19.5" customHeight="1">
      <c r="A10" s="246" t="s">
        <v>95</v>
      </c>
      <c r="B10" s="247">
        <v>53.5625</v>
      </c>
      <c r="C10" s="248">
        <v>56.0</v>
      </c>
      <c r="D10" s="248">
        <v>48.9375</v>
      </c>
      <c r="E10" s="248">
        <v>52.03125</v>
      </c>
      <c r="F10" s="248">
        <v>44.432236</v>
      </c>
      <c r="G10" s="248">
        <v>2.593E8</v>
      </c>
      <c r="H10" s="248"/>
      <c r="I10" s="248">
        <f t="shared" ref="I10:N10" si="2">(I11/B11*B10)/B11*B10</f>
        <v>4.315461193</v>
      </c>
      <c r="J10" s="248">
        <f t="shared" si="2"/>
        <v>4.713150275</v>
      </c>
      <c r="K10" s="248">
        <f t="shared" si="2"/>
        <v>3.596560748</v>
      </c>
      <c r="L10" s="248">
        <f t="shared" si="2"/>
        <v>4.041351555</v>
      </c>
      <c r="M10" s="248">
        <f t="shared" si="2"/>
        <v>3.435811123</v>
      </c>
      <c r="N10" s="248">
        <f t="shared" si="2"/>
        <v>1489828.79</v>
      </c>
      <c r="O10" s="248"/>
      <c r="P10" s="249"/>
      <c r="Q10" s="249"/>
      <c r="R10" s="249"/>
      <c r="S10" s="250"/>
      <c r="T10" s="168"/>
      <c r="U10" s="251"/>
      <c r="V10" s="252"/>
      <c r="W10" s="249"/>
      <c r="X10" s="253"/>
      <c r="Y10" s="249"/>
      <c r="Z10" s="249"/>
      <c r="AA10" s="254"/>
      <c r="AB10" s="253"/>
      <c r="AC10" s="255"/>
      <c r="AD10" s="253"/>
      <c r="AE10" s="175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7"/>
    </row>
    <row r="11" ht="19.5" customHeight="1">
      <c r="A11" s="246" t="s">
        <v>96</v>
      </c>
      <c r="B11" s="247">
        <v>51.9375</v>
      </c>
      <c r="C11" s="248">
        <v>59.9375</v>
      </c>
      <c r="D11" s="248">
        <v>49.570313</v>
      </c>
      <c r="E11" s="248">
        <v>57.625</v>
      </c>
      <c r="F11" s="248">
        <v>49.209061</v>
      </c>
      <c r="G11" s="248">
        <v>2.478722E8</v>
      </c>
      <c r="H11" s="248"/>
      <c r="I11" s="248">
        <f t="shared" ref="I11:N11" si="3">(I12/B12*B11)/B12*B11</f>
        <v>4.057584934</v>
      </c>
      <c r="J11" s="248">
        <f t="shared" si="3"/>
        <v>5.399238129</v>
      </c>
      <c r="K11" s="248">
        <f t="shared" si="3"/>
        <v>3.690176711</v>
      </c>
      <c r="L11" s="248">
        <f t="shared" si="3"/>
        <v>4.957012213</v>
      </c>
      <c r="M11" s="248">
        <f t="shared" si="3"/>
        <v>4.214277204</v>
      </c>
      <c r="N11" s="248">
        <f t="shared" si="3"/>
        <v>1361403.841</v>
      </c>
      <c r="O11" s="248"/>
      <c r="P11" s="249"/>
      <c r="Q11" s="249"/>
      <c r="R11" s="249"/>
      <c r="S11" s="249"/>
      <c r="T11" s="249"/>
      <c r="U11" s="249"/>
      <c r="V11" s="252"/>
      <c r="W11" s="249"/>
      <c r="X11" s="253"/>
      <c r="Y11" s="249"/>
      <c r="Z11" s="249"/>
      <c r="AA11" s="254"/>
      <c r="AB11" s="253"/>
      <c r="AC11" s="255"/>
      <c r="AD11" s="253"/>
      <c r="AE11" s="175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7"/>
    </row>
    <row r="12" ht="19.5" customHeight="1">
      <c r="A12" s="246" t="s">
        <v>97</v>
      </c>
      <c r="B12" s="247">
        <v>57.8125</v>
      </c>
      <c r="C12" s="248">
        <v>61.71875</v>
      </c>
      <c r="D12" s="248">
        <v>55.78125</v>
      </c>
      <c r="E12" s="248">
        <v>56.59375</v>
      </c>
      <c r="F12" s="248">
        <v>48.328407</v>
      </c>
      <c r="G12" s="248">
        <v>1.957904E8</v>
      </c>
      <c r="H12" s="248"/>
      <c r="I12" s="248">
        <f t="shared" ref="I12:N12" si="4">(I13/B13*B12)/B13*B12</f>
        <v>5.027464784</v>
      </c>
      <c r="J12" s="248">
        <f t="shared" si="4"/>
        <v>5.724920714</v>
      </c>
      <c r="K12" s="248">
        <f t="shared" si="4"/>
        <v>4.672833703</v>
      </c>
      <c r="L12" s="248">
        <f t="shared" si="4"/>
        <v>4.781179581</v>
      </c>
      <c r="M12" s="248">
        <f t="shared" si="4"/>
        <v>4.064788033</v>
      </c>
      <c r="N12" s="248">
        <f t="shared" si="4"/>
        <v>849403.6368</v>
      </c>
      <c r="O12" s="248"/>
      <c r="P12" s="249"/>
      <c r="Q12" s="249"/>
      <c r="R12" s="249"/>
      <c r="S12" s="249"/>
      <c r="T12" s="249"/>
      <c r="U12" s="249"/>
      <c r="V12" s="252"/>
      <c r="W12" s="249"/>
      <c r="X12" s="253"/>
      <c r="Y12" s="249"/>
      <c r="Z12" s="249"/>
      <c r="AA12" s="254"/>
      <c r="AB12" s="253"/>
      <c r="AC12" s="255"/>
      <c r="AD12" s="253"/>
      <c r="AE12" s="175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7"/>
    </row>
    <row r="13" ht="19.5" customHeight="1">
      <c r="A13" s="246" t="s">
        <v>98</v>
      </c>
      <c r="B13" s="247">
        <v>56.6875</v>
      </c>
      <c r="C13" s="248">
        <v>61.75</v>
      </c>
      <c r="D13" s="248">
        <v>52.9375</v>
      </c>
      <c r="E13" s="248">
        <v>59.6875</v>
      </c>
      <c r="F13" s="248">
        <v>50.970333</v>
      </c>
      <c r="G13" s="248">
        <v>2.578806E8</v>
      </c>
      <c r="H13" s="248"/>
      <c r="I13" s="248">
        <f t="shared" ref="I13:N13" si="5">(I14/B14*B13)/B14*B13</f>
        <v>4.833705043</v>
      </c>
      <c r="J13" s="248">
        <f t="shared" si="5"/>
        <v>5.730719569</v>
      </c>
      <c r="K13" s="248">
        <f t="shared" si="5"/>
        <v>4.208532611</v>
      </c>
      <c r="L13" s="248">
        <f t="shared" si="5"/>
        <v>5.318202747</v>
      </c>
      <c r="M13" s="248">
        <f t="shared" si="5"/>
        <v>4.521347476</v>
      </c>
      <c r="N13" s="248">
        <f t="shared" si="5"/>
        <v>1473562.88</v>
      </c>
      <c r="O13" s="248"/>
      <c r="P13" s="249"/>
      <c r="Q13" s="249"/>
      <c r="R13" s="249"/>
      <c r="S13" s="249"/>
      <c r="T13" s="249"/>
      <c r="U13" s="249"/>
      <c r="V13" s="252"/>
      <c r="W13" s="249"/>
      <c r="X13" s="253"/>
      <c r="Y13" s="249"/>
      <c r="Z13" s="249"/>
      <c r="AA13" s="254"/>
      <c r="AB13" s="253"/>
      <c r="AC13" s="255"/>
      <c r="AD13" s="253"/>
      <c r="AE13" s="175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7"/>
    </row>
    <row r="14" ht="19.5" customHeight="1">
      <c r="A14" s="246" t="s">
        <v>99</v>
      </c>
      <c r="B14" s="247">
        <v>60.0625</v>
      </c>
      <c r="C14" s="248">
        <v>63.75</v>
      </c>
      <c r="D14" s="248">
        <v>58.625</v>
      </c>
      <c r="E14" s="248">
        <v>60.1875</v>
      </c>
      <c r="F14" s="248">
        <v>51.397312</v>
      </c>
      <c r="G14" s="248">
        <v>2.89632E8</v>
      </c>
      <c r="H14" s="248"/>
      <c r="I14" s="248">
        <f t="shared" ref="I14:N14" si="6">(I15/B15*B14)/B15*B14</f>
        <v>5.426406785</v>
      </c>
      <c r="J14" s="248">
        <f t="shared" si="6"/>
        <v>6.107951942</v>
      </c>
      <c r="K14" s="248">
        <f t="shared" si="6"/>
        <v>5.161424189</v>
      </c>
      <c r="L14" s="248">
        <f t="shared" si="6"/>
        <v>5.407676723</v>
      </c>
      <c r="M14" s="248">
        <f t="shared" si="6"/>
        <v>4.597415507</v>
      </c>
      <c r="N14" s="248">
        <f t="shared" si="6"/>
        <v>1858764.696</v>
      </c>
      <c r="O14" s="248"/>
      <c r="P14" s="249"/>
      <c r="Q14" s="249"/>
      <c r="R14" s="249"/>
      <c r="S14" s="249"/>
      <c r="T14" s="249"/>
      <c r="U14" s="249"/>
      <c r="V14" s="252"/>
      <c r="W14" s="249"/>
      <c r="X14" s="253"/>
      <c r="Y14" s="249"/>
      <c r="Z14" s="249"/>
      <c r="AA14" s="254"/>
      <c r="AB14" s="253"/>
      <c r="AC14" s="255"/>
      <c r="AD14" s="253"/>
      <c r="AE14" s="175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7"/>
    </row>
    <row r="15" ht="19.5" customHeight="1">
      <c r="A15" s="246" t="s">
        <v>100</v>
      </c>
      <c r="B15" s="247">
        <v>59.375</v>
      </c>
      <c r="C15" s="248">
        <v>66.25</v>
      </c>
      <c r="D15" s="248">
        <v>57.414063</v>
      </c>
      <c r="E15" s="248">
        <v>65.75</v>
      </c>
      <c r="F15" s="248">
        <v>56.147415</v>
      </c>
      <c r="G15" s="248">
        <v>4.154352E8</v>
      </c>
      <c r="H15" s="248"/>
      <c r="I15" s="248">
        <f t="shared" ref="I15:N15" si="7">(I16/B16*B15)/B16*B15</f>
        <v>5.302892</v>
      </c>
      <c r="J15" s="248">
        <f t="shared" si="7"/>
        <v>6.596400232</v>
      </c>
      <c r="K15" s="248">
        <f t="shared" si="7"/>
        <v>4.950401281</v>
      </c>
      <c r="L15" s="248">
        <f t="shared" si="7"/>
        <v>6.453415479</v>
      </c>
      <c r="M15" s="248">
        <f t="shared" si="7"/>
        <v>5.486463265</v>
      </c>
      <c r="N15" s="248">
        <f t="shared" si="7"/>
        <v>3824176.358</v>
      </c>
      <c r="O15" s="248"/>
      <c r="P15" s="249"/>
      <c r="Q15" s="249"/>
      <c r="R15" s="249"/>
      <c r="S15" s="249"/>
      <c r="T15" s="249"/>
      <c r="U15" s="249"/>
      <c r="V15" s="252"/>
      <c r="W15" s="249"/>
      <c r="X15" s="253"/>
      <c r="Y15" s="249"/>
      <c r="Z15" s="249"/>
      <c r="AA15" s="254"/>
      <c r="AB15" s="253"/>
      <c r="AC15" s="255"/>
      <c r="AD15" s="253"/>
      <c r="AE15" s="175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7"/>
    </row>
    <row r="16" ht="19.5" customHeight="1">
      <c r="A16" s="246" t="s">
        <v>101</v>
      </c>
      <c r="B16" s="247">
        <v>65.75</v>
      </c>
      <c r="C16" s="248">
        <v>78.78125</v>
      </c>
      <c r="D16" s="248">
        <v>65.195313</v>
      </c>
      <c r="E16" s="248">
        <v>73.5</v>
      </c>
      <c r="F16" s="248">
        <v>62.76556</v>
      </c>
      <c r="G16" s="248">
        <v>3.668192E8</v>
      </c>
      <c r="H16" s="248"/>
      <c r="I16" s="248">
        <f t="shared" ref="I16:N16" si="8">(I17/B17*B16)/B17*B16</f>
        <v>6.502749904</v>
      </c>
      <c r="J16" s="248">
        <f t="shared" si="8"/>
        <v>9.327837417</v>
      </c>
      <c r="K16" s="248">
        <f t="shared" si="8"/>
        <v>6.383172643</v>
      </c>
      <c r="L16" s="248">
        <f t="shared" si="8"/>
        <v>8.064413543</v>
      </c>
      <c r="M16" s="248">
        <f t="shared" si="8"/>
        <v>6.856078145</v>
      </c>
      <c r="N16" s="248">
        <f t="shared" si="8"/>
        <v>2981504.352</v>
      </c>
      <c r="O16" s="248"/>
      <c r="P16" s="249"/>
      <c r="Q16" s="249"/>
      <c r="R16" s="249"/>
      <c r="S16" s="249"/>
      <c r="T16" s="249"/>
      <c r="U16" s="249"/>
      <c r="V16" s="248"/>
      <c r="W16" s="249"/>
      <c r="X16" s="253"/>
      <c r="Y16" s="249"/>
      <c r="Z16" s="249"/>
      <c r="AA16" s="254"/>
      <c r="AB16" s="253"/>
      <c r="AC16" s="255"/>
      <c r="AD16" s="253"/>
      <c r="AE16" s="175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7"/>
    </row>
    <row r="17" ht="19.5" customHeight="1">
      <c r="A17" s="246" t="s">
        <v>102</v>
      </c>
      <c r="B17" s="247">
        <v>74.3125</v>
      </c>
      <c r="C17" s="248">
        <v>93.75</v>
      </c>
      <c r="D17" s="248">
        <v>73.75</v>
      </c>
      <c r="E17" s="248">
        <v>91.375</v>
      </c>
      <c r="F17" s="248">
        <v>78.029953</v>
      </c>
      <c r="G17" s="248">
        <v>4.653556E8</v>
      </c>
      <c r="H17" s="248"/>
      <c r="I17" s="248">
        <f t="shared" ref="I17:N17" si="9">(I18/B18*B17)/B18*B17</f>
        <v>8.30671444</v>
      </c>
      <c r="J17" s="248">
        <f t="shared" si="9"/>
        <v>13.20923863</v>
      </c>
      <c r="K17" s="248">
        <f t="shared" si="9"/>
        <v>8.168228733</v>
      </c>
      <c r="L17" s="248">
        <f t="shared" si="9"/>
        <v>12.46386947</v>
      </c>
      <c r="M17" s="248">
        <f t="shared" si="9"/>
        <v>10.59633387</v>
      </c>
      <c r="N17" s="248">
        <f t="shared" si="9"/>
        <v>4798452.696</v>
      </c>
      <c r="O17" s="256" t="s">
        <v>103</v>
      </c>
      <c r="P17" s="249">
        <f t="shared" ref="P17:U17" si="10">MAX(P20:P307)</f>
        <v>2182188.087</v>
      </c>
      <c r="Q17" s="249">
        <f t="shared" si="10"/>
        <v>898184.4673</v>
      </c>
      <c r="R17" s="249">
        <f t="shared" si="10"/>
        <v>1429637.947</v>
      </c>
      <c r="S17" s="249">
        <f t="shared" si="10"/>
        <v>-1833.333333</v>
      </c>
      <c r="T17" s="249">
        <f t="shared" si="10"/>
        <v>-100000</v>
      </c>
      <c r="U17" s="267">
        <f t="shared" si="10"/>
        <v>0.9540492427</v>
      </c>
      <c r="V17" s="252"/>
      <c r="W17" s="249">
        <f>MIN(W20:W307)</f>
        <v>-1347024.748</v>
      </c>
      <c r="X17" s="252">
        <f t="shared" ref="X17:AD17" si="11">MAX(X20:X307)</f>
        <v>9.034369885</v>
      </c>
      <c r="Y17" s="249">
        <f t="shared" si="11"/>
        <v>2899984.09</v>
      </c>
      <c r="Z17" s="249">
        <f t="shared" si="11"/>
        <v>1552959.342</v>
      </c>
      <c r="AA17" s="268">
        <f t="shared" si="11"/>
        <v>4157654.496</v>
      </c>
      <c r="AB17" s="252">
        <f t="shared" si="11"/>
        <v>4.157654496</v>
      </c>
      <c r="AC17" s="269">
        <f t="shared" si="11"/>
        <v>2879942.223</v>
      </c>
      <c r="AD17" s="252">
        <f t="shared" si="11"/>
        <v>2.618129293</v>
      </c>
      <c r="AE17" s="175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7"/>
    </row>
    <row r="18" ht="19.5" customHeight="1">
      <c r="A18" s="246" t="s">
        <v>104</v>
      </c>
      <c r="B18" s="247">
        <v>96.1875</v>
      </c>
      <c r="C18" s="248">
        <v>97.625</v>
      </c>
      <c r="D18" s="248">
        <v>79.75</v>
      </c>
      <c r="E18" s="248">
        <v>89.6875</v>
      </c>
      <c r="F18" s="248">
        <v>76.588921</v>
      </c>
      <c r="G18" s="248">
        <v>5.834318E8</v>
      </c>
      <c r="H18" s="248"/>
      <c r="I18" s="248">
        <f t="shared" ref="I18:N18" si="12">(I19/B19*B18)/B19*B18</f>
        <v>13.91690977</v>
      </c>
      <c r="J18" s="248">
        <f t="shared" si="12"/>
        <v>14.3237696</v>
      </c>
      <c r="K18" s="248">
        <f t="shared" si="12"/>
        <v>9.551360231</v>
      </c>
      <c r="L18" s="248">
        <f t="shared" si="12"/>
        <v>12.00775861</v>
      </c>
      <c r="M18" s="248">
        <f t="shared" si="12"/>
        <v>10.20856845</v>
      </c>
      <c r="N18" s="248">
        <f t="shared" si="12"/>
        <v>7542434.063</v>
      </c>
      <c r="O18" s="264" t="s">
        <v>105</v>
      </c>
      <c r="P18" s="249">
        <f t="shared" ref="P18:U18" si="13">P307</f>
        <v>2182188.087</v>
      </c>
      <c r="Q18" s="249">
        <f t="shared" si="13"/>
        <v>545828.4626</v>
      </c>
      <c r="R18" s="249">
        <f t="shared" si="13"/>
        <v>1429637.947</v>
      </c>
      <c r="S18" s="249">
        <f t="shared" si="13"/>
        <v>-1017213.967</v>
      </c>
      <c r="T18" s="249">
        <f t="shared" si="13"/>
        <v>-329810.7809</v>
      </c>
      <c r="U18" s="265">
        <f t="shared" si="13"/>
        <v>0.7874259429</v>
      </c>
      <c r="V18" s="252"/>
      <c r="W18" s="249">
        <f t="shared" ref="W18:AD18" si="14">W307</f>
        <v>-1347024.748</v>
      </c>
      <c r="X18" s="266">
        <f t="shared" si="14"/>
        <v>2.681336063</v>
      </c>
      <c r="Y18" s="249">
        <f t="shared" si="14"/>
        <v>2899984.09</v>
      </c>
      <c r="Z18" s="249">
        <f t="shared" si="14"/>
        <v>1552959.342</v>
      </c>
      <c r="AA18" s="249">
        <f t="shared" si="14"/>
        <v>4157654.496</v>
      </c>
      <c r="AB18" s="266">
        <f t="shared" si="14"/>
        <v>4.157654496</v>
      </c>
      <c r="AC18" s="249">
        <f t="shared" si="14"/>
        <v>2810629.749</v>
      </c>
      <c r="AD18" s="266">
        <f t="shared" si="14"/>
        <v>2.555117953</v>
      </c>
      <c r="AE18" s="175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7"/>
    </row>
    <row r="19" ht="19.5" customHeight="1">
      <c r="A19" s="246" t="s">
        <v>106</v>
      </c>
      <c r="B19" s="247">
        <v>89.53125</v>
      </c>
      <c r="C19" s="248">
        <v>107.5</v>
      </c>
      <c r="D19" s="248">
        <v>88.4375</v>
      </c>
      <c r="E19" s="248">
        <v>106.75</v>
      </c>
      <c r="F19" s="248">
        <v>91.159492</v>
      </c>
      <c r="G19" s="248">
        <v>5.751698E8</v>
      </c>
      <c r="H19" s="248"/>
      <c r="I19" s="248">
        <f t="shared" ref="I19:N19" si="15">(I20/B20*B19)/B20*B19</f>
        <v>12.05743232</v>
      </c>
      <c r="J19" s="248">
        <f t="shared" si="15"/>
        <v>17.36809403</v>
      </c>
      <c r="K19" s="248">
        <f t="shared" si="15"/>
        <v>11.74564189</v>
      </c>
      <c r="L19" s="248">
        <f t="shared" si="15"/>
        <v>17.01115805</v>
      </c>
      <c r="M19" s="248">
        <f t="shared" si="15"/>
        <v>14.46227901</v>
      </c>
      <c r="N19" s="248">
        <f t="shared" si="15"/>
        <v>7330329.191</v>
      </c>
      <c r="O19" s="264" t="s">
        <v>107</v>
      </c>
      <c r="P19" s="249">
        <f t="shared" ref="P19:U19" si="16">MIN(P20:P307)</f>
        <v>105647.5248</v>
      </c>
      <c r="Q19" s="249">
        <f t="shared" si="16"/>
        <v>15621.89888</v>
      </c>
      <c r="R19" s="249">
        <f t="shared" si="16"/>
        <v>340179.7173</v>
      </c>
      <c r="S19" s="249">
        <f t="shared" si="16"/>
        <v>-1017213.967</v>
      </c>
      <c r="T19" s="249">
        <f t="shared" si="16"/>
        <v>-329810.7809</v>
      </c>
      <c r="U19" s="267">
        <f t="shared" si="16"/>
        <v>0.2844820627</v>
      </c>
      <c r="V19" s="252"/>
      <c r="W19" s="249">
        <f>MAX(W20:W307)</f>
        <v>-101833.3333</v>
      </c>
      <c r="X19" s="252">
        <f t="shared" ref="X19:AD19" si="17">MIN(X20:X307)</f>
        <v>1.376744988</v>
      </c>
      <c r="Y19" s="249">
        <f t="shared" si="17"/>
        <v>414529.7197</v>
      </c>
      <c r="Z19" s="249">
        <f t="shared" si="17"/>
        <v>95927.18277</v>
      </c>
      <c r="AA19" s="268">
        <f t="shared" si="17"/>
        <v>481194.9168</v>
      </c>
      <c r="AB19" s="252">
        <f t="shared" si="17"/>
        <v>0.4811949168</v>
      </c>
      <c r="AC19" s="269">
        <f t="shared" si="17"/>
        <v>191031.4935</v>
      </c>
      <c r="AD19" s="252">
        <f t="shared" si="17"/>
        <v>0.1736649941</v>
      </c>
      <c r="AE19" s="175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7"/>
    </row>
    <row r="20" ht="19.5" customHeight="1">
      <c r="A20" s="246" t="s">
        <v>108</v>
      </c>
      <c r="B20" s="247">
        <v>107.25</v>
      </c>
      <c r="C20" s="248">
        <v>120.5</v>
      </c>
      <c r="D20" s="248">
        <v>101.0</v>
      </c>
      <c r="E20" s="248">
        <v>109.5</v>
      </c>
      <c r="F20" s="248">
        <v>93.507858</v>
      </c>
      <c r="G20" s="248">
        <v>7.211069E8</v>
      </c>
      <c r="H20" s="248"/>
      <c r="I20" s="248">
        <f t="shared" ref="I20:N20" si="18">(I21/B21*B20)/B21*B20</f>
        <v>17.30215263</v>
      </c>
      <c r="J20" s="248">
        <f t="shared" si="18"/>
        <v>21.82274244</v>
      </c>
      <c r="K20" s="248">
        <f t="shared" si="18"/>
        <v>15.31957048</v>
      </c>
      <c r="L20" s="248">
        <f t="shared" si="18"/>
        <v>17.89890036</v>
      </c>
      <c r="M20" s="248">
        <f t="shared" si="18"/>
        <v>15.21700419</v>
      </c>
      <c r="N20" s="248">
        <f t="shared" si="18"/>
        <v>11522073.23</v>
      </c>
      <c r="O20" s="248"/>
      <c r="P20" s="249">
        <f t="shared" ref="P20:R20" si="19">P8</f>
        <v>540000</v>
      </c>
      <c r="Q20" s="249">
        <f t="shared" si="19"/>
        <v>180000</v>
      </c>
      <c r="R20" s="249">
        <f t="shared" si="19"/>
        <v>380000</v>
      </c>
      <c r="S20" s="249">
        <f>-$S$8/12</f>
        <v>-1833.333333</v>
      </c>
      <c r="T20" s="249">
        <f>T4</f>
        <v>-100000</v>
      </c>
      <c r="U20" s="267">
        <f t="shared" ref="U20:U307" si="21">(Q20*2+P20)/(P20+Q20+R20)</f>
        <v>0.8181818182</v>
      </c>
      <c r="V20" s="252"/>
      <c r="W20" s="249">
        <f t="shared" ref="W20:W307" si="22">S20+T20</f>
        <v>-101833.3333</v>
      </c>
      <c r="X20" s="252">
        <f t="shared" ref="X20:X307" si="23">IF(S20+T20=0,"NA",((P20+R20)/-(S20+T20)))</f>
        <v>9.034369885</v>
      </c>
      <c r="Y20" s="249">
        <f t="shared" ref="Y20:Y307" si="24">P20*0.7+R20*0.96</f>
        <v>742800</v>
      </c>
      <c r="Z20" s="249">
        <f t="shared" ref="Z20:Z307" si="25">Y20+S20+T20</f>
        <v>640966.6667</v>
      </c>
      <c r="AA20" s="254">
        <f t="shared" ref="AA20:AA307" si="26">P20+Q20+R20</f>
        <v>1100000</v>
      </c>
      <c r="AB20" s="252">
        <f t="shared" ref="AB20:AB307" si="27">AA20/($O$8+$T$4)</f>
        <v>1.1</v>
      </c>
      <c r="AC20" s="270">
        <f t="shared" ref="AC20:AC307" si="28">SUM(P20:T20)</f>
        <v>998166.6667</v>
      </c>
      <c r="AD20" s="252">
        <f t="shared" ref="AD20:AD307" si="29">AC20/($O$8)</f>
        <v>0.9074242424</v>
      </c>
      <c r="AE20" s="175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7"/>
    </row>
    <row r="21" ht="19.5" customHeight="1">
      <c r="A21" s="246" t="s">
        <v>109</v>
      </c>
      <c r="B21" s="247">
        <v>107.765625</v>
      </c>
      <c r="C21" s="248">
        <v>109.125</v>
      </c>
      <c r="D21" s="248">
        <v>78.0</v>
      </c>
      <c r="E21" s="248">
        <v>94.75</v>
      </c>
      <c r="F21" s="248">
        <v>80.912041</v>
      </c>
      <c r="G21" s="248">
        <v>6.784114E8</v>
      </c>
      <c r="H21" s="248"/>
      <c r="I21" s="248">
        <f t="shared" ref="I21:N21" si="20">(I22/B22*B21)/B22*B21</f>
        <v>17.4689194</v>
      </c>
      <c r="J21" s="248">
        <f t="shared" si="20"/>
        <v>17.89714458</v>
      </c>
      <c r="K21" s="248">
        <f t="shared" si="20"/>
        <v>9.136777452</v>
      </c>
      <c r="L21" s="248">
        <f t="shared" si="20"/>
        <v>13.40159685</v>
      </c>
      <c r="M21" s="248">
        <f t="shared" si="20"/>
        <v>11.39355507</v>
      </c>
      <c r="N21" s="248">
        <f t="shared" si="20"/>
        <v>10198060.95</v>
      </c>
      <c r="O21" s="248"/>
      <c r="P21" s="249">
        <f t="shared" ref="P21:P307" si="31">P20*D21/D20</f>
        <v>417029.703</v>
      </c>
      <c r="Q21" s="249">
        <f t="shared" ref="Q21:Q29" si="32">Q20*K21/K20</f>
        <v>107354.181</v>
      </c>
      <c r="R21" s="249">
        <f t="shared" ref="R21:R29" si="33">R20*(1+$S$5/2/12)</f>
        <v>380791.6667</v>
      </c>
      <c r="S21" s="249">
        <f t="shared" ref="S21:S307" si="34">S20*(1+$S$5/12)+$S$20</f>
        <v>-3674.305556</v>
      </c>
      <c r="T21" s="249">
        <f t="shared" ref="T21:T307" si="35">T20*(1+$S$5/12)</f>
        <v>-100416.6667</v>
      </c>
      <c r="U21" s="267">
        <f t="shared" si="21"/>
        <v>0.6979177293</v>
      </c>
      <c r="V21" s="252"/>
      <c r="W21" s="249">
        <f t="shared" si="22"/>
        <v>-104090.9722</v>
      </c>
      <c r="X21" s="252">
        <f t="shared" si="23"/>
        <v>7.664654798</v>
      </c>
      <c r="Y21" s="249">
        <f t="shared" si="24"/>
        <v>657480.7921</v>
      </c>
      <c r="Z21" s="249">
        <f t="shared" si="25"/>
        <v>553389.8199</v>
      </c>
      <c r="AA21" s="254">
        <f t="shared" si="26"/>
        <v>905175.5506</v>
      </c>
      <c r="AB21" s="252">
        <f t="shared" si="27"/>
        <v>0.9051755506</v>
      </c>
      <c r="AC21" s="270">
        <f t="shared" si="28"/>
        <v>801084.5784</v>
      </c>
      <c r="AD21" s="252">
        <f t="shared" si="29"/>
        <v>0.7282587076</v>
      </c>
      <c r="AE21" s="175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7"/>
    </row>
    <row r="22" ht="19.5" customHeight="1">
      <c r="A22" s="246" t="s">
        <v>110</v>
      </c>
      <c r="B22" s="247">
        <v>95.75</v>
      </c>
      <c r="C22" s="248">
        <v>96.875</v>
      </c>
      <c r="D22" s="248">
        <v>72.25</v>
      </c>
      <c r="E22" s="248">
        <v>83.125</v>
      </c>
      <c r="F22" s="248">
        <v>70.98484</v>
      </c>
      <c r="G22" s="248">
        <v>5.631893E8</v>
      </c>
      <c r="H22" s="248"/>
      <c r="I22" s="248">
        <f t="shared" ref="I22:N22" si="30">(I23/B23*B22)/B23*B22</f>
        <v>13.79059811</v>
      </c>
      <c r="J22" s="248">
        <f t="shared" si="30"/>
        <v>14.10453147</v>
      </c>
      <c r="K22" s="248">
        <f t="shared" si="30"/>
        <v>7.839340787</v>
      </c>
      <c r="L22" s="248">
        <f t="shared" si="30"/>
        <v>10.31481466</v>
      </c>
      <c r="M22" s="248">
        <f t="shared" si="30"/>
        <v>8.76928447</v>
      </c>
      <c r="N22" s="248">
        <f t="shared" si="30"/>
        <v>7028135.387</v>
      </c>
      <c r="O22" s="248"/>
      <c r="P22" s="249">
        <f t="shared" si="31"/>
        <v>386287.1287</v>
      </c>
      <c r="Q22" s="249">
        <f t="shared" si="32"/>
        <v>92109.71964</v>
      </c>
      <c r="R22" s="249">
        <f t="shared" si="33"/>
        <v>381584.9826</v>
      </c>
      <c r="S22" s="249">
        <f t="shared" si="34"/>
        <v>-5522.948495</v>
      </c>
      <c r="T22" s="249">
        <f t="shared" si="35"/>
        <v>-100835.0694</v>
      </c>
      <c r="U22" s="267">
        <f t="shared" si="21"/>
        <v>0.6633937456</v>
      </c>
      <c r="V22" s="252"/>
      <c r="W22" s="249">
        <f t="shared" si="22"/>
        <v>-106358.0179</v>
      </c>
      <c r="X22" s="252">
        <f t="shared" si="23"/>
        <v>7.219691813</v>
      </c>
      <c r="Y22" s="249">
        <f t="shared" si="24"/>
        <v>636722.5734</v>
      </c>
      <c r="Z22" s="249">
        <f t="shared" si="25"/>
        <v>530364.5555</v>
      </c>
      <c r="AA22" s="254">
        <f t="shared" si="26"/>
        <v>859981.831</v>
      </c>
      <c r="AB22" s="252">
        <f t="shared" si="27"/>
        <v>0.859981831</v>
      </c>
      <c r="AC22" s="270">
        <f t="shared" si="28"/>
        <v>753623.813</v>
      </c>
      <c r="AD22" s="252">
        <f t="shared" si="29"/>
        <v>0.6851125573</v>
      </c>
      <c r="AE22" s="175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7"/>
    </row>
    <row r="23" ht="19.5" customHeight="1">
      <c r="A23" s="246" t="s">
        <v>111</v>
      </c>
      <c r="B23" s="247">
        <v>85.1875</v>
      </c>
      <c r="C23" s="248">
        <v>99.71875</v>
      </c>
      <c r="D23" s="248">
        <v>82.5</v>
      </c>
      <c r="E23" s="248">
        <v>93.4375</v>
      </c>
      <c r="F23" s="248">
        <v>79.791245</v>
      </c>
      <c r="G23" s="248">
        <v>4.695167E8</v>
      </c>
      <c r="H23" s="248"/>
      <c r="I23" s="248">
        <f t="shared" ref="I23:N23" si="36">(I24/B24*B23)/B24*B23</f>
        <v>10.91584307</v>
      </c>
      <c r="J23" s="248">
        <f t="shared" si="36"/>
        <v>14.94475793</v>
      </c>
      <c r="K23" s="248">
        <f t="shared" si="36"/>
        <v>10.22143188</v>
      </c>
      <c r="L23" s="248">
        <f t="shared" si="36"/>
        <v>13.03288407</v>
      </c>
      <c r="M23" s="248">
        <f t="shared" si="36"/>
        <v>11.08009352</v>
      </c>
      <c r="N23" s="248">
        <f t="shared" si="36"/>
        <v>4884649.621</v>
      </c>
      <c r="O23" s="248"/>
      <c r="P23" s="249">
        <f t="shared" si="31"/>
        <v>441089.1089</v>
      </c>
      <c r="Q23" s="249">
        <f t="shared" si="32"/>
        <v>120098.5198</v>
      </c>
      <c r="R23" s="249">
        <f t="shared" si="33"/>
        <v>382379.9514</v>
      </c>
      <c r="S23" s="249">
        <f t="shared" si="34"/>
        <v>-7379.294114</v>
      </c>
      <c r="T23" s="249">
        <f t="shared" si="35"/>
        <v>-101255.2156</v>
      </c>
      <c r="U23" s="267">
        <f t="shared" si="21"/>
        <v>0.7220321711</v>
      </c>
      <c r="V23" s="252"/>
      <c r="W23" s="249">
        <f t="shared" si="22"/>
        <v>-108634.5097</v>
      </c>
      <c r="X23" s="252">
        <f t="shared" si="23"/>
        <v>7.580179288</v>
      </c>
      <c r="Y23" s="249">
        <f t="shared" si="24"/>
        <v>675847.1295</v>
      </c>
      <c r="Z23" s="249">
        <f t="shared" si="25"/>
        <v>567212.6199</v>
      </c>
      <c r="AA23" s="254">
        <f t="shared" si="26"/>
        <v>943567.58</v>
      </c>
      <c r="AB23" s="252">
        <f t="shared" si="27"/>
        <v>0.94356758</v>
      </c>
      <c r="AC23" s="270">
        <f t="shared" si="28"/>
        <v>834933.0703</v>
      </c>
      <c r="AD23" s="252">
        <f t="shared" si="29"/>
        <v>0.7590300639</v>
      </c>
      <c r="AE23" s="175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7"/>
    </row>
    <row r="24" ht="19.5" customHeight="1">
      <c r="A24" s="246" t="s">
        <v>112</v>
      </c>
      <c r="B24" s="247">
        <v>93.5</v>
      </c>
      <c r="C24" s="248">
        <v>102.0625</v>
      </c>
      <c r="D24" s="248">
        <v>85.71875</v>
      </c>
      <c r="E24" s="248">
        <v>89.4375</v>
      </c>
      <c r="F24" s="248">
        <v>76.375443</v>
      </c>
      <c r="G24" s="248">
        <v>3.817581E8</v>
      </c>
      <c r="H24" s="248"/>
      <c r="I24" s="248">
        <f t="shared" ref="I24:N24" si="37">(I25/B25*B24)/B25*B24</f>
        <v>13.15009102</v>
      </c>
      <c r="J24" s="248">
        <f t="shared" si="37"/>
        <v>15.65552504</v>
      </c>
      <c r="K24" s="248">
        <f t="shared" si="37"/>
        <v>11.03457218</v>
      </c>
      <c r="L24" s="248">
        <f t="shared" si="37"/>
        <v>11.94090971</v>
      </c>
      <c r="M24" s="248">
        <f t="shared" si="37"/>
        <v>10.15173863</v>
      </c>
      <c r="N24" s="248">
        <f t="shared" si="37"/>
        <v>3229295.965</v>
      </c>
      <c r="O24" s="248"/>
      <c r="P24" s="249">
        <f t="shared" si="31"/>
        <v>458298.2673</v>
      </c>
      <c r="Q24" s="249">
        <f t="shared" si="32"/>
        <v>129652.6555</v>
      </c>
      <c r="R24" s="249">
        <f t="shared" si="33"/>
        <v>383176.5763</v>
      </c>
      <c r="S24" s="249">
        <f t="shared" si="34"/>
        <v>-9243.374506</v>
      </c>
      <c r="T24" s="249">
        <f t="shared" si="35"/>
        <v>-101677.1123</v>
      </c>
      <c r="U24" s="267">
        <f t="shared" si="21"/>
        <v>0.7389385832</v>
      </c>
      <c r="V24" s="252"/>
      <c r="W24" s="249">
        <f t="shared" si="22"/>
        <v>-110920.4868</v>
      </c>
      <c r="X24" s="252">
        <f t="shared" si="23"/>
        <v>7.586288772</v>
      </c>
      <c r="Y24" s="249">
        <f t="shared" si="24"/>
        <v>688658.3003</v>
      </c>
      <c r="Z24" s="249">
        <f t="shared" si="25"/>
        <v>577737.8135</v>
      </c>
      <c r="AA24" s="254">
        <f t="shared" si="26"/>
        <v>971127.499</v>
      </c>
      <c r="AB24" s="252">
        <f t="shared" si="27"/>
        <v>0.971127499</v>
      </c>
      <c r="AC24" s="270">
        <f t="shared" si="28"/>
        <v>860207.0122</v>
      </c>
      <c r="AD24" s="252">
        <f t="shared" si="29"/>
        <v>0.7820063748</v>
      </c>
      <c r="AE24" s="175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7"/>
    </row>
    <row r="25" ht="19.5" customHeight="1">
      <c r="A25" s="246" t="s">
        <v>113</v>
      </c>
      <c r="B25" s="247">
        <v>89.8125</v>
      </c>
      <c r="C25" s="248">
        <v>102.0</v>
      </c>
      <c r="D25" s="248">
        <v>83.3125</v>
      </c>
      <c r="E25" s="248">
        <v>101.625</v>
      </c>
      <c r="F25" s="248">
        <v>86.782974</v>
      </c>
      <c r="G25" s="248">
        <v>3.783124E8</v>
      </c>
      <c r="H25" s="248"/>
      <c r="I25" s="248">
        <f t="shared" ref="I25:N25" si="38">(I26/B26*B25)/B26*B25</f>
        <v>12.13330481</v>
      </c>
      <c r="J25" s="248">
        <f t="shared" si="38"/>
        <v>15.63635697</v>
      </c>
      <c r="K25" s="248">
        <f t="shared" si="38"/>
        <v>10.42375451</v>
      </c>
      <c r="L25" s="248">
        <f t="shared" si="38"/>
        <v>15.41697717</v>
      </c>
      <c r="M25" s="248">
        <f t="shared" si="38"/>
        <v>13.10696082</v>
      </c>
      <c r="N25" s="248">
        <f t="shared" si="38"/>
        <v>3171264.615</v>
      </c>
      <c r="O25" s="248"/>
      <c r="P25" s="249">
        <f t="shared" si="31"/>
        <v>445433.1683</v>
      </c>
      <c r="Q25" s="249">
        <f t="shared" si="32"/>
        <v>122475.7453</v>
      </c>
      <c r="R25" s="249">
        <f t="shared" si="33"/>
        <v>383974.8608</v>
      </c>
      <c r="S25" s="249">
        <f t="shared" si="34"/>
        <v>-11115.2219</v>
      </c>
      <c r="T25" s="249">
        <f t="shared" si="35"/>
        <v>-102100.7669</v>
      </c>
      <c r="U25" s="267">
        <f t="shared" si="21"/>
        <v>0.7252825161</v>
      </c>
      <c r="V25" s="252"/>
      <c r="W25" s="249">
        <f t="shared" si="22"/>
        <v>-113215.9888</v>
      </c>
      <c r="X25" s="252">
        <f t="shared" si="23"/>
        <v>7.325891313</v>
      </c>
      <c r="Y25" s="249">
        <f t="shared" si="24"/>
        <v>680419.0842</v>
      </c>
      <c r="Z25" s="249">
        <f t="shared" si="25"/>
        <v>567203.0953</v>
      </c>
      <c r="AA25" s="254">
        <f t="shared" si="26"/>
        <v>951883.7744</v>
      </c>
      <c r="AB25" s="252">
        <f t="shared" si="27"/>
        <v>0.9518837744</v>
      </c>
      <c r="AC25" s="270">
        <f t="shared" si="28"/>
        <v>838667.7856</v>
      </c>
      <c r="AD25" s="252">
        <f t="shared" si="29"/>
        <v>0.7624252596</v>
      </c>
      <c r="AE25" s="175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7"/>
    </row>
    <row r="26" ht="19.5" customHeight="1">
      <c r="A26" s="246" t="s">
        <v>114</v>
      </c>
      <c r="B26" s="247">
        <v>103.0</v>
      </c>
      <c r="C26" s="248">
        <v>103.515625</v>
      </c>
      <c r="D26" s="248">
        <v>87.0</v>
      </c>
      <c r="E26" s="248">
        <v>88.75</v>
      </c>
      <c r="F26" s="248">
        <v>75.788368</v>
      </c>
      <c r="G26" s="248">
        <v>5.107067E8</v>
      </c>
      <c r="H26" s="248"/>
      <c r="I26" s="248">
        <f t="shared" ref="I26:N26" si="39">(I27/B27*B26)/B27*B26</f>
        <v>15.95805606</v>
      </c>
      <c r="J26" s="248">
        <f t="shared" si="39"/>
        <v>16.10449275</v>
      </c>
      <c r="K26" s="248">
        <f t="shared" si="39"/>
        <v>11.36690804</v>
      </c>
      <c r="L26" s="248">
        <f t="shared" si="39"/>
        <v>11.75803735</v>
      </c>
      <c r="M26" s="248">
        <f t="shared" si="39"/>
        <v>9.996271738</v>
      </c>
      <c r="N26" s="248">
        <f t="shared" si="39"/>
        <v>5779289.363</v>
      </c>
      <c r="O26" s="248"/>
      <c r="P26" s="249">
        <f t="shared" si="31"/>
        <v>465148.5149</v>
      </c>
      <c r="Q26" s="249">
        <f t="shared" si="32"/>
        <v>133557.4944</v>
      </c>
      <c r="R26" s="249">
        <f t="shared" si="33"/>
        <v>384774.8084</v>
      </c>
      <c r="S26" s="249">
        <f t="shared" si="34"/>
        <v>-12994.86866</v>
      </c>
      <c r="T26" s="249">
        <f t="shared" si="35"/>
        <v>-102526.1868</v>
      </c>
      <c r="U26" s="267">
        <f t="shared" si="21"/>
        <v>0.7445630768</v>
      </c>
      <c r="V26" s="252"/>
      <c r="W26" s="249">
        <f t="shared" si="22"/>
        <v>-115521.0555</v>
      </c>
      <c r="X26" s="252">
        <f t="shared" si="23"/>
        <v>7.357302268</v>
      </c>
      <c r="Y26" s="249">
        <f t="shared" si="24"/>
        <v>694987.7765</v>
      </c>
      <c r="Z26" s="249">
        <f t="shared" si="25"/>
        <v>579466.721</v>
      </c>
      <c r="AA26" s="254">
        <f t="shared" si="26"/>
        <v>983480.8176</v>
      </c>
      <c r="AB26" s="252">
        <f t="shared" si="27"/>
        <v>0.9834808176</v>
      </c>
      <c r="AC26" s="270">
        <f t="shared" si="28"/>
        <v>867959.7622</v>
      </c>
      <c r="AD26" s="252">
        <f t="shared" si="29"/>
        <v>0.7890543292</v>
      </c>
      <c r="AE26" s="175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7"/>
    </row>
    <row r="27" ht="19.5" customHeight="1">
      <c r="A27" s="271" t="s">
        <v>115</v>
      </c>
      <c r="B27" s="272">
        <v>90.25</v>
      </c>
      <c r="C27" s="273">
        <v>90.25</v>
      </c>
      <c r="D27" s="273">
        <v>73.625</v>
      </c>
      <c r="E27" s="273">
        <v>81.703125</v>
      </c>
      <c r="F27" s="273">
        <v>69.770638</v>
      </c>
      <c r="G27" s="273">
        <v>9.049254E8</v>
      </c>
      <c r="H27" s="273"/>
      <c r="I27" s="273">
        <f t="shared" ref="I27:N27" si="40">(I28/B28*B27)/B28*B27</f>
        <v>12.25180168</v>
      </c>
      <c r="J27" s="273">
        <f t="shared" si="40"/>
        <v>12.24135955</v>
      </c>
      <c r="K27" s="273">
        <f t="shared" si="40"/>
        <v>8.140563287</v>
      </c>
      <c r="L27" s="273">
        <f t="shared" si="40"/>
        <v>9.964957431</v>
      </c>
      <c r="M27" s="273">
        <f t="shared" si="40"/>
        <v>8.471851442</v>
      </c>
      <c r="N27" s="273">
        <f t="shared" si="40"/>
        <v>18144996.37</v>
      </c>
      <c r="O27" s="273"/>
      <c r="P27" s="249">
        <f t="shared" si="31"/>
        <v>393638.6139</v>
      </c>
      <c r="Q27" s="249">
        <f t="shared" si="32"/>
        <v>95648.98662</v>
      </c>
      <c r="R27" s="249">
        <f t="shared" si="33"/>
        <v>385576.4226</v>
      </c>
      <c r="S27" s="249">
        <f t="shared" si="34"/>
        <v>-14882.34728</v>
      </c>
      <c r="T27" s="249">
        <f t="shared" si="35"/>
        <v>-102953.3792</v>
      </c>
      <c r="U27" s="267">
        <f t="shared" si="21"/>
        <v>0.668602859</v>
      </c>
      <c r="V27" s="252"/>
      <c r="W27" s="249">
        <f t="shared" si="22"/>
        <v>-117835.7265</v>
      </c>
      <c r="X27" s="252">
        <f t="shared" si="23"/>
        <v>6.612723148</v>
      </c>
      <c r="Y27" s="249">
        <f t="shared" si="24"/>
        <v>645700.3954</v>
      </c>
      <c r="Z27" s="249">
        <f t="shared" si="25"/>
        <v>527864.6689</v>
      </c>
      <c r="AA27" s="254">
        <f t="shared" si="26"/>
        <v>874864.0231</v>
      </c>
      <c r="AB27" s="252">
        <f t="shared" si="27"/>
        <v>0.8748640231</v>
      </c>
      <c r="AC27" s="270">
        <f t="shared" si="28"/>
        <v>757028.2966</v>
      </c>
      <c r="AD27" s="252">
        <f t="shared" si="29"/>
        <v>0.6882075423</v>
      </c>
      <c r="AE27" s="175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7"/>
    </row>
    <row r="28" ht="19.5" customHeight="1">
      <c r="A28" s="271" t="s">
        <v>116</v>
      </c>
      <c r="B28" s="272">
        <v>80.3125</v>
      </c>
      <c r="C28" s="273">
        <v>84.125</v>
      </c>
      <c r="D28" s="273">
        <v>60.5</v>
      </c>
      <c r="E28" s="273">
        <v>62.984375</v>
      </c>
      <c r="F28" s="273">
        <v>53.785721</v>
      </c>
      <c r="G28" s="273">
        <v>9.362076E8</v>
      </c>
      <c r="H28" s="273"/>
      <c r="I28" s="273">
        <f t="shared" ref="I28:N28" si="41">(I29/B29*B28)/B29*B28</f>
        <v>9.702235838</v>
      </c>
      <c r="J28" s="273">
        <f t="shared" si="41"/>
        <v>10.63617288</v>
      </c>
      <c r="K28" s="273">
        <f t="shared" si="41"/>
        <v>5.49685892</v>
      </c>
      <c r="L28" s="273">
        <f t="shared" si="41"/>
        <v>5.921936694</v>
      </c>
      <c r="M28" s="273">
        <f t="shared" si="41"/>
        <v>5.034622733</v>
      </c>
      <c r="N28" s="273">
        <f t="shared" si="41"/>
        <v>19421181.79</v>
      </c>
      <c r="O28" s="273"/>
      <c r="P28" s="249">
        <f t="shared" si="31"/>
        <v>323465.3465</v>
      </c>
      <c r="Q28" s="249">
        <f t="shared" si="32"/>
        <v>64586.31507</v>
      </c>
      <c r="R28" s="249">
        <f t="shared" si="33"/>
        <v>386379.7068</v>
      </c>
      <c r="S28" s="249">
        <f t="shared" si="34"/>
        <v>-16777.69039</v>
      </c>
      <c r="T28" s="249">
        <f t="shared" si="35"/>
        <v>-103382.3517</v>
      </c>
      <c r="U28" s="267">
        <f t="shared" si="21"/>
        <v>0.5844778442</v>
      </c>
      <c r="V28" s="252"/>
      <c r="W28" s="249">
        <f t="shared" si="22"/>
        <v>-120160.042</v>
      </c>
      <c r="X28" s="252">
        <f t="shared" si="23"/>
        <v>5.907496712</v>
      </c>
      <c r="Y28" s="249">
        <f t="shared" si="24"/>
        <v>597350.2611</v>
      </c>
      <c r="Z28" s="249">
        <f t="shared" si="25"/>
        <v>477190.2191</v>
      </c>
      <c r="AA28" s="254">
        <f t="shared" si="26"/>
        <v>774431.3684</v>
      </c>
      <c r="AB28" s="252">
        <f t="shared" si="27"/>
        <v>0.7744313684</v>
      </c>
      <c r="AC28" s="270">
        <f t="shared" si="28"/>
        <v>654271.3264</v>
      </c>
      <c r="AD28" s="252">
        <f t="shared" si="29"/>
        <v>0.5947921149</v>
      </c>
      <c r="AE28" s="175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7"/>
    </row>
    <row r="29" ht="19.5" customHeight="1">
      <c r="A29" s="274" t="s">
        <v>117</v>
      </c>
      <c r="B29" s="275">
        <v>64.0625</v>
      </c>
      <c r="C29" s="276">
        <v>74.78125</v>
      </c>
      <c r="D29" s="276">
        <v>54.25</v>
      </c>
      <c r="E29" s="276">
        <v>58.375</v>
      </c>
      <c r="F29" s="276">
        <v>49.849514</v>
      </c>
      <c r="G29" s="276">
        <v>1.0877885E9</v>
      </c>
      <c r="H29" s="276"/>
      <c r="I29" s="276">
        <f t="shared" ref="I29:N29" si="42">(I30/B30*B29)/B30*B29</f>
        <v>6.173242003</v>
      </c>
      <c r="J29" s="276">
        <f t="shared" si="42"/>
        <v>8.404670148</v>
      </c>
      <c r="K29" s="276">
        <f t="shared" si="42"/>
        <v>4.419807214</v>
      </c>
      <c r="L29" s="276">
        <f t="shared" si="42"/>
        <v>5.086884762</v>
      </c>
      <c r="M29" s="276">
        <f t="shared" si="42"/>
        <v>4.324688189</v>
      </c>
      <c r="N29" s="276">
        <f t="shared" si="42"/>
        <v>26219249.43</v>
      </c>
      <c r="O29" s="276"/>
      <c r="P29" s="249">
        <f t="shared" si="31"/>
        <v>290049.505</v>
      </c>
      <c r="Q29" s="249">
        <f t="shared" si="32"/>
        <v>51931.30575</v>
      </c>
      <c r="R29" s="249">
        <f t="shared" si="33"/>
        <v>387184.6645</v>
      </c>
      <c r="S29" s="249">
        <f t="shared" si="34"/>
        <v>-18680.93077</v>
      </c>
      <c r="T29" s="249">
        <f t="shared" si="35"/>
        <v>-103813.1115</v>
      </c>
      <c r="U29" s="267">
        <f t="shared" si="21"/>
        <v>0.5402232138</v>
      </c>
      <c r="V29" s="252">
        <f>(E29-B20)/B20</f>
        <v>-0.4557109557</v>
      </c>
      <c r="W29" s="249">
        <f t="shared" si="22"/>
        <v>-122494.0422</v>
      </c>
      <c r="X29" s="252">
        <f t="shared" si="23"/>
        <v>5.528711088</v>
      </c>
      <c r="Y29" s="249">
        <f t="shared" si="24"/>
        <v>574731.9314</v>
      </c>
      <c r="Z29" s="249">
        <f t="shared" si="25"/>
        <v>452237.8892</v>
      </c>
      <c r="AA29" s="254">
        <f t="shared" si="26"/>
        <v>729165.4752</v>
      </c>
      <c r="AB29" s="252">
        <f t="shared" si="27"/>
        <v>0.7291654752</v>
      </c>
      <c r="AC29" s="270">
        <f t="shared" si="28"/>
        <v>606671.433</v>
      </c>
      <c r="AD29" s="252">
        <f t="shared" si="29"/>
        <v>0.5515194846</v>
      </c>
      <c r="AE29" s="175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7"/>
    </row>
    <row r="30" ht="19.5" customHeight="1">
      <c r="A30" s="271" t="s">
        <v>118</v>
      </c>
      <c r="B30" s="272">
        <v>58.5625</v>
      </c>
      <c r="C30" s="273">
        <v>69.125</v>
      </c>
      <c r="D30" s="273">
        <v>52.15625</v>
      </c>
      <c r="E30" s="273">
        <v>64.300003</v>
      </c>
      <c r="F30" s="273">
        <v>54.909184</v>
      </c>
      <c r="G30" s="273">
        <v>1.1978067E9</v>
      </c>
      <c r="H30" s="273"/>
      <c r="I30" s="273">
        <f t="shared" ref="I30:N30" si="43">(I31/B31*B30)/B31*B30</f>
        <v>5.158753226</v>
      </c>
      <c r="J30" s="273">
        <f t="shared" si="43"/>
        <v>7.181340543</v>
      </c>
      <c r="K30" s="273">
        <f t="shared" si="43"/>
        <v>4.085230429</v>
      </c>
      <c r="L30" s="273">
        <f t="shared" si="43"/>
        <v>6.171917305</v>
      </c>
      <c r="M30" s="273">
        <f t="shared" si="43"/>
        <v>5.24714327</v>
      </c>
      <c r="N30" s="273">
        <f t="shared" si="43"/>
        <v>31791045.08</v>
      </c>
      <c r="O30" s="273"/>
      <c r="P30" s="249">
        <f t="shared" si="31"/>
        <v>278855.198</v>
      </c>
      <c r="Q30" s="249">
        <f>(Q29+$S$3)*K30/K29</f>
        <v>68334.74975</v>
      </c>
      <c r="R30" s="249">
        <f>R29*(1+($S$5)/2/12)-$S$3</f>
        <v>365991.2993</v>
      </c>
      <c r="S30" s="249">
        <f t="shared" si="34"/>
        <v>-20592.10131</v>
      </c>
      <c r="T30" s="249">
        <f t="shared" si="35"/>
        <v>-104245.6661</v>
      </c>
      <c r="U30" s="267">
        <f t="shared" si="21"/>
        <v>0.5826354791</v>
      </c>
      <c r="V30" s="277"/>
      <c r="W30" s="249">
        <f t="shared" si="22"/>
        <v>-124837.7674</v>
      </c>
      <c r="X30" s="252">
        <f t="shared" si="23"/>
        <v>5.165476047</v>
      </c>
      <c r="Y30" s="249">
        <f t="shared" si="24"/>
        <v>546550.2859</v>
      </c>
      <c r="Z30" s="249">
        <f t="shared" si="25"/>
        <v>421712.5185</v>
      </c>
      <c r="AA30" s="254">
        <f t="shared" si="26"/>
        <v>713181.247</v>
      </c>
      <c r="AB30" s="252">
        <f t="shared" si="27"/>
        <v>0.713181247</v>
      </c>
      <c r="AC30" s="270">
        <f t="shared" si="28"/>
        <v>588343.4796</v>
      </c>
      <c r="AD30" s="252">
        <f t="shared" si="29"/>
        <v>0.5348577088</v>
      </c>
      <c r="AE30" s="175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7"/>
    </row>
    <row r="31" ht="19.5" customHeight="1">
      <c r="A31" s="271" t="s">
        <v>119</v>
      </c>
      <c r="B31" s="272">
        <v>64.550003</v>
      </c>
      <c r="C31" s="273">
        <v>65.610001</v>
      </c>
      <c r="D31" s="273">
        <v>46.860001</v>
      </c>
      <c r="E31" s="273">
        <v>47.450001</v>
      </c>
      <c r="F31" s="273">
        <v>40.520073</v>
      </c>
      <c r="G31" s="273">
        <v>1.2158712E9</v>
      </c>
      <c r="H31" s="273"/>
      <c r="I31" s="273">
        <f t="shared" ref="I31:N31" si="44">(I32/B32*B31)/B32*B31</f>
        <v>6.2675538</v>
      </c>
      <c r="J31" s="273">
        <f t="shared" si="44"/>
        <v>6.469568594</v>
      </c>
      <c r="K31" s="273">
        <f t="shared" si="44"/>
        <v>3.297679378</v>
      </c>
      <c r="L31" s="273">
        <f t="shared" si="44"/>
        <v>3.361015876</v>
      </c>
      <c r="M31" s="273">
        <f t="shared" si="44"/>
        <v>2.857415401</v>
      </c>
      <c r="N31" s="273">
        <f t="shared" si="44"/>
        <v>32757177.35</v>
      </c>
      <c r="O31" s="273"/>
      <c r="P31" s="249">
        <f t="shared" si="31"/>
        <v>250538.6192</v>
      </c>
      <c r="Q31" s="249">
        <f t="shared" ref="Q31:Q41" si="46">Q30*K31/K30</f>
        <v>55161.1712</v>
      </c>
      <c r="R31" s="249">
        <f t="shared" ref="R31:R41" si="47">R30*(1+$S$5/2/12)</f>
        <v>366753.7811</v>
      </c>
      <c r="S31" s="249">
        <f t="shared" si="34"/>
        <v>-22511.23507</v>
      </c>
      <c r="T31" s="249">
        <f t="shared" si="35"/>
        <v>-104680.023</v>
      </c>
      <c r="U31" s="267">
        <f t="shared" si="21"/>
        <v>0.5366332739</v>
      </c>
      <c r="V31" s="277"/>
      <c r="W31" s="249">
        <f t="shared" si="22"/>
        <v>-127191.2581</v>
      </c>
      <c r="X31" s="252">
        <f t="shared" si="23"/>
        <v>4.853261219</v>
      </c>
      <c r="Y31" s="249">
        <f t="shared" si="24"/>
        <v>527460.6633</v>
      </c>
      <c r="Z31" s="249">
        <f t="shared" si="25"/>
        <v>400269.4052</v>
      </c>
      <c r="AA31" s="254">
        <f t="shared" si="26"/>
        <v>672453.5715</v>
      </c>
      <c r="AB31" s="252">
        <f t="shared" si="27"/>
        <v>0.6724535715</v>
      </c>
      <c r="AC31" s="270">
        <f t="shared" si="28"/>
        <v>545262.3134</v>
      </c>
      <c r="AD31" s="252">
        <f t="shared" si="29"/>
        <v>0.4956930122</v>
      </c>
      <c r="AE31" s="175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7"/>
    </row>
    <row r="32" ht="19.5" customHeight="1">
      <c r="A32" s="271" t="s">
        <v>120</v>
      </c>
      <c r="B32" s="272">
        <v>46.970001</v>
      </c>
      <c r="C32" s="273">
        <v>50.66</v>
      </c>
      <c r="D32" s="273">
        <v>38.0</v>
      </c>
      <c r="E32" s="273">
        <v>39.150002</v>
      </c>
      <c r="F32" s="273">
        <v>33.43227</v>
      </c>
      <c r="G32" s="273">
        <v>1.7249188E9</v>
      </c>
      <c r="H32" s="273"/>
      <c r="I32" s="273">
        <f t="shared" ref="I32:N32" si="45">(I33/B33*B32)/B33*B32</f>
        <v>3.31853709</v>
      </c>
      <c r="J32" s="273">
        <f t="shared" si="45"/>
        <v>3.85714179</v>
      </c>
      <c r="K32" s="273">
        <f t="shared" si="45"/>
        <v>2.168557962</v>
      </c>
      <c r="L32" s="273">
        <f t="shared" si="45"/>
        <v>2.288029867</v>
      </c>
      <c r="M32" s="273">
        <f t="shared" si="45"/>
        <v>1.945201851</v>
      </c>
      <c r="N32" s="273">
        <f t="shared" si="45"/>
        <v>65927808.56</v>
      </c>
      <c r="O32" s="273"/>
      <c r="P32" s="249">
        <f t="shared" si="31"/>
        <v>203168.3168</v>
      </c>
      <c r="Q32" s="249">
        <f t="shared" si="46"/>
        <v>36274.05314</v>
      </c>
      <c r="R32" s="249">
        <f t="shared" si="47"/>
        <v>367517.8515</v>
      </c>
      <c r="S32" s="249">
        <f t="shared" si="34"/>
        <v>-24438.36521</v>
      </c>
      <c r="T32" s="249">
        <f t="shared" si="35"/>
        <v>-105116.1898</v>
      </c>
      <c r="U32" s="267">
        <f t="shared" si="21"/>
        <v>0.4542578135</v>
      </c>
      <c r="V32" s="277"/>
      <c r="W32" s="249">
        <f t="shared" si="22"/>
        <v>-129554.555</v>
      </c>
      <c r="X32" s="252">
        <f t="shared" si="23"/>
        <v>4.404987291</v>
      </c>
      <c r="Y32" s="249">
        <f t="shared" si="24"/>
        <v>495034.9592</v>
      </c>
      <c r="Z32" s="249">
        <f t="shared" si="25"/>
        <v>365480.4042</v>
      </c>
      <c r="AA32" s="254">
        <f t="shared" si="26"/>
        <v>606960.2215</v>
      </c>
      <c r="AB32" s="252">
        <f t="shared" si="27"/>
        <v>0.6069602215</v>
      </c>
      <c r="AC32" s="270">
        <f t="shared" si="28"/>
        <v>477405.6665</v>
      </c>
      <c r="AD32" s="252">
        <f t="shared" si="29"/>
        <v>0.4340051513</v>
      </c>
      <c r="AE32" s="175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7"/>
    </row>
    <row r="33" ht="19.5" customHeight="1">
      <c r="A33" s="271" t="s">
        <v>121</v>
      </c>
      <c r="B33" s="272">
        <v>39.169998</v>
      </c>
      <c r="C33" s="273">
        <v>49.439999</v>
      </c>
      <c r="D33" s="273">
        <v>33.599998</v>
      </c>
      <c r="E33" s="273">
        <v>46.150002</v>
      </c>
      <c r="F33" s="273">
        <v>39.409939</v>
      </c>
      <c r="G33" s="273">
        <v>1.6436822E9</v>
      </c>
      <c r="H33" s="273"/>
      <c r="I33" s="273">
        <f t="shared" ref="I33:N33" si="48">(I34/B34*B33)/B34*B33</f>
        <v>2.307876876</v>
      </c>
      <c r="J33" s="273">
        <f t="shared" si="48"/>
        <v>3.673602312</v>
      </c>
      <c r="K33" s="273">
        <f t="shared" si="48"/>
        <v>1.695439685</v>
      </c>
      <c r="L33" s="273">
        <f t="shared" si="48"/>
        <v>3.179373576</v>
      </c>
      <c r="M33" s="273">
        <f t="shared" si="48"/>
        <v>2.702990183</v>
      </c>
      <c r="N33" s="273">
        <f t="shared" si="48"/>
        <v>59864179.29</v>
      </c>
      <c r="O33" s="273"/>
      <c r="P33" s="249">
        <f t="shared" si="31"/>
        <v>179643.5537</v>
      </c>
      <c r="Q33" s="249">
        <f t="shared" si="46"/>
        <v>28360.07628</v>
      </c>
      <c r="R33" s="249">
        <f t="shared" si="47"/>
        <v>368283.5137</v>
      </c>
      <c r="S33" s="249">
        <f t="shared" si="34"/>
        <v>-26373.52507</v>
      </c>
      <c r="T33" s="249">
        <f t="shared" si="35"/>
        <v>-105554.1739</v>
      </c>
      <c r="U33" s="267">
        <f t="shared" si="21"/>
        <v>0.4101491918</v>
      </c>
      <c r="V33" s="277"/>
      <c r="W33" s="249">
        <f t="shared" si="22"/>
        <v>-131927.699</v>
      </c>
      <c r="X33" s="252">
        <f t="shared" si="23"/>
        <v>4.153237505</v>
      </c>
      <c r="Y33" s="249">
        <f t="shared" si="24"/>
        <v>479302.6607</v>
      </c>
      <c r="Z33" s="249">
        <f t="shared" si="25"/>
        <v>347374.9617</v>
      </c>
      <c r="AA33" s="254">
        <f t="shared" si="26"/>
        <v>576287.1436</v>
      </c>
      <c r="AB33" s="252">
        <f t="shared" si="27"/>
        <v>0.5762871436</v>
      </c>
      <c r="AC33" s="270">
        <f t="shared" si="28"/>
        <v>444359.4447</v>
      </c>
      <c r="AD33" s="252">
        <f t="shared" si="29"/>
        <v>0.4039631315</v>
      </c>
      <c r="AE33" s="175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7"/>
    </row>
    <row r="34" ht="19.5" customHeight="1">
      <c r="A34" s="271" t="s">
        <v>122</v>
      </c>
      <c r="B34" s="272">
        <v>46.200001</v>
      </c>
      <c r="C34" s="273">
        <v>51.950001</v>
      </c>
      <c r="D34" s="273">
        <v>43.349998</v>
      </c>
      <c r="E34" s="273">
        <v>44.73</v>
      </c>
      <c r="F34" s="273">
        <v>38.197327</v>
      </c>
      <c r="G34" s="273">
        <v>1.3946903E9</v>
      </c>
      <c r="H34" s="273"/>
      <c r="I34" s="273">
        <f t="shared" ref="I34:N34" si="49">(I35/B35*B34)/B35*B34</f>
        <v>3.210624437</v>
      </c>
      <c r="J34" s="273">
        <f t="shared" si="49"/>
        <v>4.056078519</v>
      </c>
      <c r="K34" s="273">
        <f t="shared" si="49"/>
        <v>2.822162423</v>
      </c>
      <c r="L34" s="273">
        <f t="shared" si="49"/>
        <v>2.986729617</v>
      </c>
      <c r="M34" s="273">
        <f t="shared" si="49"/>
        <v>2.53921157</v>
      </c>
      <c r="N34" s="273">
        <f t="shared" si="49"/>
        <v>43100954.66</v>
      </c>
      <c r="O34" s="273"/>
      <c r="P34" s="249">
        <f t="shared" si="31"/>
        <v>231772.2665</v>
      </c>
      <c r="Q34" s="249">
        <f t="shared" si="46"/>
        <v>47207.071</v>
      </c>
      <c r="R34" s="249">
        <f t="shared" si="47"/>
        <v>369050.771</v>
      </c>
      <c r="S34" s="249">
        <f t="shared" si="34"/>
        <v>-28316.74809</v>
      </c>
      <c r="T34" s="249">
        <f t="shared" si="35"/>
        <v>-105993.983</v>
      </c>
      <c r="U34" s="267">
        <f t="shared" si="21"/>
        <v>0.5033506997</v>
      </c>
      <c r="V34" s="277"/>
      <c r="W34" s="249">
        <f t="shared" si="22"/>
        <v>-134310.7311</v>
      </c>
      <c r="X34" s="252">
        <f t="shared" si="23"/>
        <v>4.47338074</v>
      </c>
      <c r="Y34" s="249">
        <f t="shared" si="24"/>
        <v>516529.3267</v>
      </c>
      <c r="Z34" s="249">
        <f t="shared" si="25"/>
        <v>382218.5957</v>
      </c>
      <c r="AA34" s="254">
        <f t="shared" si="26"/>
        <v>648030.1086</v>
      </c>
      <c r="AB34" s="252">
        <f t="shared" si="27"/>
        <v>0.6480301086</v>
      </c>
      <c r="AC34" s="270">
        <f t="shared" si="28"/>
        <v>513719.3775</v>
      </c>
      <c r="AD34" s="252">
        <f t="shared" si="29"/>
        <v>0.4670176159</v>
      </c>
      <c r="AE34" s="175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7"/>
    </row>
    <row r="35" ht="19.5" customHeight="1">
      <c r="A35" s="271" t="s">
        <v>123</v>
      </c>
      <c r="B35" s="272">
        <v>45.540001</v>
      </c>
      <c r="C35" s="273">
        <v>49.490002</v>
      </c>
      <c r="D35" s="273">
        <v>41.259998</v>
      </c>
      <c r="E35" s="273">
        <v>45.700001</v>
      </c>
      <c r="F35" s="273">
        <v>39.025661</v>
      </c>
      <c r="G35" s="273">
        <v>1.3630503E9</v>
      </c>
      <c r="H35" s="273"/>
      <c r="I35" s="273">
        <f t="shared" ref="I35:N35" si="50">(I36/B36*B35)/B36*B35</f>
        <v>3.119547542</v>
      </c>
      <c r="J35" s="273">
        <f t="shared" si="50"/>
        <v>3.681036941</v>
      </c>
      <c r="K35" s="273">
        <f t="shared" si="50"/>
        <v>2.556596833</v>
      </c>
      <c r="L35" s="273">
        <f t="shared" si="50"/>
        <v>3.11767278</v>
      </c>
      <c r="M35" s="273">
        <f t="shared" si="50"/>
        <v>2.650534603</v>
      </c>
      <c r="N35" s="273">
        <f t="shared" si="50"/>
        <v>41167556.88</v>
      </c>
      <c r="O35" s="273"/>
      <c r="P35" s="249">
        <f t="shared" si="31"/>
        <v>220598.0091</v>
      </c>
      <c r="Q35" s="249">
        <f t="shared" si="46"/>
        <v>42764.88385</v>
      </c>
      <c r="R35" s="249">
        <f t="shared" si="47"/>
        <v>369819.6268</v>
      </c>
      <c r="S35" s="249">
        <f t="shared" si="34"/>
        <v>-30268.06787</v>
      </c>
      <c r="T35" s="249">
        <f t="shared" si="35"/>
        <v>-106435.6246</v>
      </c>
      <c r="U35" s="267">
        <f t="shared" si="21"/>
        <v>0.4834747758</v>
      </c>
      <c r="V35" s="277"/>
      <c r="W35" s="249">
        <f t="shared" si="22"/>
        <v>-136703.6924</v>
      </c>
      <c r="X35" s="252">
        <f t="shared" si="23"/>
        <v>4.31895895</v>
      </c>
      <c r="Y35" s="249">
        <f t="shared" si="24"/>
        <v>509445.4481</v>
      </c>
      <c r="Z35" s="249">
        <f t="shared" si="25"/>
        <v>372741.7556</v>
      </c>
      <c r="AA35" s="254">
        <f t="shared" si="26"/>
        <v>633182.5197</v>
      </c>
      <c r="AB35" s="252">
        <f t="shared" si="27"/>
        <v>0.6331825197</v>
      </c>
      <c r="AC35" s="270">
        <f t="shared" si="28"/>
        <v>496478.8273</v>
      </c>
      <c r="AD35" s="252">
        <f t="shared" si="29"/>
        <v>0.4513443885</v>
      </c>
      <c r="AE35" s="175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7"/>
    </row>
    <row r="36" ht="19.5" customHeight="1">
      <c r="A36" s="271" t="s">
        <v>124</v>
      </c>
      <c r="B36" s="272">
        <v>45.650002</v>
      </c>
      <c r="C36" s="273">
        <v>46.48</v>
      </c>
      <c r="D36" s="273">
        <v>39.310001</v>
      </c>
      <c r="E36" s="273">
        <v>41.759998</v>
      </c>
      <c r="F36" s="273">
        <v>35.661087</v>
      </c>
      <c r="G36" s="273">
        <v>1.1983925E9</v>
      </c>
      <c r="H36" s="273"/>
      <c r="I36" s="273">
        <f t="shared" ref="I36:N36" si="51">(I37/B37*B36)/B37*B36</f>
        <v>3.134636158</v>
      </c>
      <c r="J36" s="273">
        <f t="shared" si="51"/>
        <v>3.246889224</v>
      </c>
      <c r="K36" s="273">
        <f t="shared" si="51"/>
        <v>2.320651635</v>
      </c>
      <c r="L36" s="273">
        <f t="shared" si="51"/>
        <v>2.603269022</v>
      </c>
      <c r="M36" s="273">
        <f t="shared" si="51"/>
        <v>2.213207315</v>
      </c>
      <c r="N36" s="273">
        <f t="shared" si="51"/>
        <v>31822148.17</v>
      </c>
      <c r="O36" s="273"/>
      <c r="P36" s="249">
        <f t="shared" si="31"/>
        <v>210172.2826</v>
      </c>
      <c r="Q36" s="249">
        <f t="shared" si="46"/>
        <v>38818.16497</v>
      </c>
      <c r="R36" s="249">
        <f t="shared" si="47"/>
        <v>370590.0843</v>
      </c>
      <c r="S36" s="249">
        <f t="shared" si="34"/>
        <v>-32227.51816</v>
      </c>
      <c r="T36" s="249">
        <f t="shared" si="35"/>
        <v>-106879.1063</v>
      </c>
      <c r="U36" s="267">
        <f t="shared" si="21"/>
        <v>0.464521717</v>
      </c>
      <c r="V36" s="277"/>
      <c r="W36" s="249">
        <f t="shared" si="22"/>
        <v>-139106.6245</v>
      </c>
      <c r="X36" s="252">
        <f t="shared" si="23"/>
        <v>4.174943997</v>
      </c>
      <c r="Y36" s="249">
        <f t="shared" si="24"/>
        <v>502887.0788</v>
      </c>
      <c r="Z36" s="249">
        <f t="shared" si="25"/>
        <v>363780.4543</v>
      </c>
      <c r="AA36" s="254">
        <f t="shared" si="26"/>
        <v>619580.5319</v>
      </c>
      <c r="AB36" s="252">
        <f t="shared" si="27"/>
        <v>0.6195805319</v>
      </c>
      <c r="AC36" s="270">
        <f t="shared" si="28"/>
        <v>480473.9074</v>
      </c>
      <c r="AD36" s="252">
        <f t="shared" si="29"/>
        <v>0.4367944613</v>
      </c>
      <c r="AE36" s="175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7"/>
    </row>
    <row r="37" ht="19.5" customHeight="1">
      <c r="A37" s="271" t="s">
        <v>125</v>
      </c>
      <c r="B37" s="272">
        <v>42.630001</v>
      </c>
      <c r="C37" s="273">
        <v>44.0</v>
      </c>
      <c r="D37" s="273">
        <v>35.75</v>
      </c>
      <c r="E37" s="273">
        <v>36.630001</v>
      </c>
      <c r="F37" s="273">
        <v>31.280291</v>
      </c>
      <c r="G37" s="273">
        <v>1.3134117E9</v>
      </c>
      <c r="H37" s="273"/>
      <c r="I37" s="273">
        <f t="shared" ref="I37:N37" si="52">(I38/B38*B37)/B38*B37</f>
        <v>2.733607911</v>
      </c>
      <c r="J37" s="273">
        <f t="shared" si="52"/>
        <v>2.909648894</v>
      </c>
      <c r="K37" s="273">
        <f t="shared" si="52"/>
        <v>1.919357763</v>
      </c>
      <c r="L37" s="273">
        <f t="shared" si="52"/>
        <v>2.002958602</v>
      </c>
      <c r="M37" s="273">
        <f t="shared" si="52"/>
        <v>1.702842623</v>
      </c>
      <c r="N37" s="273">
        <f t="shared" si="52"/>
        <v>38223732.25</v>
      </c>
      <c r="O37" s="273"/>
      <c r="P37" s="249">
        <f t="shared" si="31"/>
        <v>191138.6139</v>
      </c>
      <c r="Q37" s="249">
        <f t="shared" si="46"/>
        <v>32105.61429</v>
      </c>
      <c r="R37" s="249">
        <f t="shared" si="47"/>
        <v>371362.147</v>
      </c>
      <c r="S37" s="249">
        <f t="shared" si="34"/>
        <v>-34195.13282</v>
      </c>
      <c r="T37" s="249">
        <f t="shared" si="35"/>
        <v>-107324.4359</v>
      </c>
      <c r="U37" s="267">
        <f t="shared" si="21"/>
        <v>0.4294434993</v>
      </c>
      <c r="V37" s="277"/>
      <c r="W37" s="249">
        <f t="shared" si="22"/>
        <v>-141519.5688</v>
      </c>
      <c r="X37" s="252">
        <f t="shared" si="23"/>
        <v>3.97472071</v>
      </c>
      <c r="Y37" s="249">
        <f t="shared" si="24"/>
        <v>490304.6908</v>
      </c>
      <c r="Z37" s="249">
        <f t="shared" si="25"/>
        <v>348785.1221</v>
      </c>
      <c r="AA37" s="254">
        <f t="shared" si="26"/>
        <v>594606.3752</v>
      </c>
      <c r="AB37" s="252">
        <f t="shared" si="27"/>
        <v>0.5946063752</v>
      </c>
      <c r="AC37" s="270">
        <f t="shared" si="28"/>
        <v>453086.8064</v>
      </c>
      <c r="AD37" s="252">
        <f t="shared" si="29"/>
        <v>0.4118970967</v>
      </c>
      <c r="AE37" s="175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7"/>
    </row>
    <row r="38" ht="19.5" customHeight="1">
      <c r="A38" s="271" t="s">
        <v>126</v>
      </c>
      <c r="B38" s="272">
        <v>36.509998</v>
      </c>
      <c r="C38" s="273">
        <v>37.5</v>
      </c>
      <c r="D38" s="273">
        <v>27.200001</v>
      </c>
      <c r="E38" s="273">
        <v>28.98</v>
      </c>
      <c r="F38" s="273">
        <v>24.747557</v>
      </c>
      <c r="G38" s="273">
        <v>1.3021162E9</v>
      </c>
      <c r="H38" s="273"/>
      <c r="I38" s="273">
        <f t="shared" ref="I38:N38" si="53">(I39/B39*B38)/B39*B38</f>
        <v>2.005068228</v>
      </c>
      <c r="J38" s="273">
        <f t="shared" si="53"/>
        <v>2.11347818</v>
      </c>
      <c r="K38" s="273">
        <f t="shared" si="53"/>
        <v>1.111070665</v>
      </c>
      <c r="L38" s="273">
        <f t="shared" si="53"/>
        <v>1.253703604</v>
      </c>
      <c r="M38" s="273">
        <f t="shared" si="53"/>
        <v>1.06585373</v>
      </c>
      <c r="N38" s="273">
        <f t="shared" si="53"/>
        <v>37569101.88</v>
      </c>
      <c r="O38" s="273"/>
      <c r="P38" s="249">
        <f t="shared" si="31"/>
        <v>145425.7479</v>
      </c>
      <c r="Q38" s="249">
        <f t="shared" si="46"/>
        <v>18585.17829</v>
      </c>
      <c r="R38" s="249">
        <f t="shared" si="47"/>
        <v>372135.8182</v>
      </c>
      <c r="S38" s="249">
        <f t="shared" si="34"/>
        <v>-36170.94587</v>
      </c>
      <c r="T38" s="249">
        <f t="shared" si="35"/>
        <v>-107771.6211</v>
      </c>
      <c r="U38" s="267">
        <f t="shared" si="21"/>
        <v>0.3405711336</v>
      </c>
      <c r="V38" s="277"/>
      <c r="W38" s="249">
        <f t="shared" si="22"/>
        <v>-143942.567</v>
      </c>
      <c r="X38" s="252">
        <f t="shared" si="23"/>
        <v>3.595611618</v>
      </c>
      <c r="Y38" s="249">
        <f t="shared" si="24"/>
        <v>459048.409</v>
      </c>
      <c r="Z38" s="249">
        <f t="shared" si="25"/>
        <v>315105.842</v>
      </c>
      <c r="AA38" s="254">
        <f t="shared" si="26"/>
        <v>536146.7444</v>
      </c>
      <c r="AB38" s="252">
        <f t="shared" si="27"/>
        <v>0.5361467444</v>
      </c>
      <c r="AC38" s="270">
        <f t="shared" si="28"/>
        <v>392204.1774</v>
      </c>
      <c r="AD38" s="252">
        <f t="shared" si="29"/>
        <v>0.3565492522</v>
      </c>
      <c r="AE38" s="175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7"/>
    </row>
    <row r="39" ht="19.5" customHeight="1">
      <c r="A39" s="271" t="s">
        <v>127</v>
      </c>
      <c r="B39" s="272">
        <v>28.85</v>
      </c>
      <c r="C39" s="273">
        <v>37.060001</v>
      </c>
      <c r="D39" s="273">
        <v>27.85</v>
      </c>
      <c r="E39" s="273">
        <v>33.900002</v>
      </c>
      <c r="F39" s="273">
        <v>28.949011</v>
      </c>
      <c r="G39" s="273">
        <v>2.1601468E9</v>
      </c>
      <c r="H39" s="273"/>
      <c r="I39" s="273">
        <f t="shared" ref="I39:N39" si="54">(I40/B40*B39)/B40*B39</f>
        <v>1.251979368</v>
      </c>
      <c r="J39" s="273">
        <f t="shared" si="54"/>
        <v>2.064172969</v>
      </c>
      <c r="K39" s="273">
        <f t="shared" si="54"/>
        <v>1.16480772</v>
      </c>
      <c r="L39" s="273">
        <f t="shared" si="54"/>
        <v>1.715527008</v>
      </c>
      <c r="M39" s="273">
        <f t="shared" si="54"/>
        <v>1.458479757</v>
      </c>
      <c r="N39" s="273">
        <f t="shared" si="54"/>
        <v>103394600.9</v>
      </c>
      <c r="O39" s="273"/>
      <c r="P39" s="249">
        <f t="shared" si="31"/>
        <v>148900.9901</v>
      </c>
      <c r="Q39" s="249">
        <f t="shared" si="46"/>
        <v>19484.05248</v>
      </c>
      <c r="R39" s="249">
        <f t="shared" si="47"/>
        <v>372911.1011</v>
      </c>
      <c r="S39" s="249">
        <f t="shared" si="34"/>
        <v>-38154.99148</v>
      </c>
      <c r="T39" s="249">
        <f t="shared" si="35"/>
        <v>-108220.6695</v>
      </c>
      <c r="U39" s="267">
        <f t="shared" si="21"/>
        <v>0.3470726648</v>
      </c>
      <c r="V39" s="277"/>
      <c r="W39" s="249">
        <f t="shared" si="22"/>
        <v>-146375.661</v>
      </c>
      <c r="X39" s="252">
        <f t="shared" si="23"/>
        <v>3.564882902</v>
      </c>
      <c r="Y39" s="249">
        <f t="shared" si="24"/>
        <v>462225.3501</v>
      </c>
      <c r="Z39" s="249">
        <f t="shared" si="25"/>
        <v>315849.6891</v>
      </c>
      <c r="AA39" s="254">
        <f t="shared" si="26"/>
        <v>541296.1437</v>
      </c>
      <c r="AB39" s="252">
        <f t="shared" si="27"/>
        <v>0.5412961437</v>
      </c>
      <c r="AC39" s="270">
        <f t="shared" si="28"/>
        <v>394920.4827</v>
      </c>
      <c r="AD39" s="252">
        <f t="shared" si="29"/>
        <v>0.3590186206</v>
      </c>
      <c r="AE39" s="175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7"/>
    </row>
    <row r="40" ht="19.5" customHeight="1">
      <c r="A40" s="271" t="s">
        <v>128</v>
      </c>
      <c r="B40" s="272">
        <v>34.439999</v>
      </c>
      <c r="C40" s="273">
        <v>40.970001</v>
      </c>
      <c r="D40" s="273">
        <v>33.779999</v>
      </c>
      <c r="E40" s="273">
        <v>39.650002</v>
      </c>
      <c r="F40" s="273">
        <v>33.859234</v>
      </c>
      <c r="G40" s="273">
        <v>1.7210984E9</v>
      </c>
      <c r="H40" s="273"/>
      <c r="I40" s="273">
        <f t="shared" ref="I40:N40" si="55">(I41/B41*B40)/B41*B40</f>
        <v>1.784151779</v>
      </c>
      <c r="J40" s="273">
        <f t="shared" si="55"/>
        <v>2.522709149</v>
      </c>
      <c r="K40" s="273">
        <f t="shared" si="55"/>
        <v>1.71365387</v>
      </c>
      <c r="L40" s="273">
        <f t="shared" si="55"/>
        <v>2.346845714</v>
      </c>
      <c r="M40" s="273">
        <f t="shared" si="55"/>
        <v>1.995203512</v>
      </c>
      <c r="N40" s="273">
        <f t="shared" si="55"/>
        <v>65636094.34</v>
      </c>
      <c r="O40" s="273"/>
      <c r="P40" s="249">
        <f t="shared" si="31"/>
        <v>180605.9352</v>
      </c>
      <c r="Q40" s="249">
        <f t="shared" si="46"/>
        <v>28664.74986</v>
      </c>
      <c r="R40" s="249">
        <f t="shared" si="47"/>
        <v>373687.9992</v>
      </c>
      <c r="S40" s="249">
        <f t="shared" si="34"/>
        <v>-40147.30394</v>
      </c>
      <c r="T40" s="249">
        <f t="shared" si="35"/>
        <v>-108671.589</v>
      </c>
      <c r="U40" s="267">
        <f t="shared" si="21"/>
        <v>0.4081514546</v>
      </c>
      <c r="V40" s="277"/>
      <c r="W40" s="249">
        <f t="shared" si="22"/>
        <v>-148818.8929</v>
      </c>
      <c r="X40" s="252">
        <f t="shared" si="23"/>
        <v>3.724620736</v>
      </c>
      <c r="Y40" s="249">
        <f t="shared" si="24"/>
        <v>485164.6339</v>
      </c>
      <c r="Z40" s="249">
        <f t="shared" si="25"/>
        <v>336345.741</v>
      </c>
      <c r="AA40" s="254">
        <f t="shared" si="26"/>
        <v>582958.6843</v>
      </c>
      <c r="AB40" s="252">
        <f t="shared" si="27"/>
        <v>0.5829586843</v>
      </c>
      <c r="AC40" s="270">
        <f t="shared" si="28"/>
        <v>434139.7914</v>
      </c>
      <c r="AD40" s="252">
        <f t="shared" si="29"/>
        <v>0.3946725377</v>
      </c>
      <c r="AE40" s="175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7"/>
    </row>
    <row r="41" ht="19.5" customHeight="1">
      <c r="A41" s="274" t="s">
        <v>129</v>
      </c>
      <c r="B41" s="275">
        <v>39.290001</v>
      </c>
      <c r="C41" s="276">
        <v>43.240002</v>
      </c>
      <c r="D41" s="276">
        <v>38.439999</v>
      </c>
      <c r="E41" s="276">
        <v>38.91</v>
      </c>
      <c r="F41" s="276">
        <v>33.227325</v>
      </c>
      <c r="G41" s="276">
        <v>1.2777654E9</v>
      </c>
      <c r="H41" s="276"/>
      <c r="I41" s="276">
        <f t="shared" ref="I41:N41" si="56">(I42/B42*B41)/B42*B41</f>
        <v>2.322039572</v>
      </c>
      <c r="J41" s="276">
        <f t="shared" si="56"/>
        <v>2.810002096</v>
      </c>
      <c r="K41" s="276">
        <f t="shared" si="56"/>
        <v>2.219067826</v>
      </c>
      <c r="L41" s="276">
        <f t="shared" si="56"/>
        <v>2.260063147</v>
      </c>
      <c r="M41" s="276">
        <f t="shared" si="56"/>
        <v>1.921426171</v>
      </c>
      <c r="N41" s="276">
        <f t="shared" si="56"/>
        <v>36177085.53</v>
      </c>
      <c r="O41" s="276"/>
      <c r="P41" s="249">
        <f t="shared" si="31"/>
        <v>205520.7867</v>
      </c>
      <c r="Q41" s="249">
        <f t="shared" si="46"/>
        <v>37118.94525</v>
      </c>
      <c r="R41" s="249">
        <f t="shared" si="47"/>
        <v>374466.5159</v>
      </c>
      <c r="S41" s="249">
        <f t="shared" si="34"/>
        <v>-42147.91771</v>
      </c>
      <c r="T41" s="249">
        <f t="shared" si="35"/>
        <v>-109124.3873</v>
      </c>
      <c r="U41" s="267">
        <f t="shared" si="21"/>
        <v>0.4533395638</v>
      </c>
      <c r="V41" s="252">
        <f>(E41-B30)/B30</f>
        <v>-0.3355816435</v>
      </c>
      <c r="W41" s="249">
        <f t="shared" si="22"/>
        <v>-151272.305</v>
      </c>
      <c r="X41" s="252">
        <f t="shared" si="23"/>
        <v>3.834061382</v>
      </c>
      <c r="Y41" s="249">
        <f t="shared" si="24"/>
        <v>503352.406</v>
      </c>
      <c r="Z41" s="249">
        <f t="shared" si="25"/>
        <v>352080.101</v>
      </c>
      <c r="AA41" s="254">
        <f t="shared" si="26"/>
        <v>617106.2479</v>
      </c>
      <c r="AB41" s="252">
        <f t="shared" si="27"/>
        <v>0.6171062479</v>
      </c>
      <c r="AC41" s="270">
        <f t="shared" si="28"/>
        <v>465833.9429</v>
      </c>
      <c r="AD41" s="252">
        <f t="shared" si="29"/>
        <v>0.4234854026</v>
      </c>
      <c r="AE41" s="175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7"/>
    </row>
    <row r="42" ht="19.5" customHeight="1">
      <c r="A42" s="271" t="s">
        <v>130</v>
      </c>
      <c r="B42" s="272">
        <v>39.57</v>
      </c>
      <c r="C42" s="273">
        <v>42.599998</v>
      </c>
      <c r="D42" s="273">
        <v>36.849998</v>
      </c>
      <c r="E42" s="273">
        <v>38.509998</v>
      </c>
      <c r="F42" s="273">
        <v>32.885727</v>
      </c>
      <c r="G42" s="273">
        <v>1.5794246E9</v>
      </c>
      <c r="H42" s="273"/>
      <c r="I42" s="273">
        <f t="shared" ref="I42:N42" si="57">(I43/B43*B42)/B43*B42</f>
        <v>2.35525339</v>
      </c>
      <c r="J42" s="273">
        <f t="shared" si="57"/>
        <v>2.727434882</v>
      </c>
      <c r="K42" s="273">
        <f t="shared" si="57"/>
        <v>2.039289009</v>
      </c>
      <c r="L42" s="273">
        <f t="shared" si="57"/>
        <v>2.213834261</v>
      </c>
      <c r="M42" s="273">
        <f t="shared" si="57"/>
        <v>1.882122287</v>
      </c>
      <c r="N42" s="273">
        <f t="shared" si="57"/>
        <v>55275047.54</v>
      </c>
      <c r="O42" s="273"/>
      <c r="P42" s="249">
        <f t="shared" si="31"/>
        <v>197019.7913</v>
      </c>
      <c r="Q42" s="249">
        <f>(Q41+$S$3)*K42/K41</f>
        <v>54329.39626</v>
      </c>
      <c r="R42" s="249">
        <f>R41*(1+($S$5)/2/12)-$S$3</f>
        <v>353246.6545</v>
      </c>
      <c r="S42" s="249">
        <f t="shared" si="34"/>
        <v>-44156.86736</v>
      </c>
      <c r="T42" s="249">
        <f t="shared" si="35"/>
        <v>-109579.0722</v>
      </c>
      <c r="U42" s="267">
        <f t="shared" si="21"/>
        <v>0.5055916078</v>
      </c>
      <c r="V42" s="277"/>
      <c r="W42" s="249">
        <f t="shared" si="22"/>
        <v>-153735.9396</v>
      </c>
      <c r="X42" s="252">
        <f t="shared" si="23"/>
        <v>3.579296079</v>
      </c>
      <c r="Y42" s="249">
        <f t="shared" si="24"/>
        <v>477030.6422</v>
      </c>
      <c r="Z42" s="249">
        <f t="shared" si="25"/>
        <v>323294.7026</v>
      </c>
      <c r="AA42" s="254">
        <f t="shared" si="26"/>
        <v>604595.842</v>
      </c>
      <c r="AB42" s="252">
        <f t="shared" si="27"/>
        <v>0.604595842</v>
      </c>
      <c r="AC42" s="270">
        <f t="shared" si="28"/>
        <v>450859.9025</v>
      </c>
      <c r="AD42" s="252">
        <f t="shared" si="29"/>
        <v>0.4098726386</v>
      </c>
      <c r="AE42" s="175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7"/>
    </row>
    <row r="43" ht="19.5" customHeight="1">
      <c r="A43" s="271" t="s">
        <v>131</v>
      </c>
      <c r="B43" s="272">
        <v>38.400002</v>
      </c>
      <c r="C43" s="273">
        <v>38.880001</v>
      </c>
      <c r="D43" s="273">
        <v>33.09</v>
      </c>
      <c r="E43" s="273">
        <v>33.779999</v>
      </c>
      <c r="F43" s="273">
        <v>28.846529</v>
      </c>
      <c r="G43" s="273">
        <v>1.597517E9</v>
      </c>
      <c r="H43" s="273"/>
      <c r="I43" s="273">
        <f t="shared" ref="I43:N43" si="58">(I44/B44*B43)/B44*B43</f>
        <v>2.218033141</v>
      </c>
      <c r="J43" s="273">
        <f t="shared" si="58"/>
        <v>2.271892448</v>
      </c>
      <c r="K43" s="273">
        <f t="shared" si="58"/>
        <v>1.644361787</v>
      </c>
      <c r="L43" s="273">
        <f t="shared" si="58"/>
        <v>1.703402879</v>
      </c>
      <c r="M43" s="273">
        <f t="shared" si="58"/>
        <v>1.448171746</v>
      </c>
      <c r="N43" s="273">
        <f t="shared" si="58"/>
        <v>56548658.37</v>
      </c>
      <c r="O43" s="273"/>
      <c r="P43" s="249">
        <f t="shared" si="31"/>
        <v>176916.8317</v>
      </c>
      <c r="Q43" s="249">
        <f t="shared" ref="Q43:Q53" si="60">Q42*K43/K42</f>
        <v>43808.005</v>
      </c>
      <c r="R43" s="249">
        <f t="shared" ref="R43:R53" si="61">R42*(1+$S$5/2/12)</f>
        <v>353982.585</v>
      </c>
      <c r="S43" s="249">
        <f t="shared" si="34"/>
        <v>-46174.18765</v>
      </c>
      <c r="T43" s="249">
        <f t="shared" si="35"/>
        <v>-110035.6517</v>
      </c>
      <c r="U43" s="267">
        <f t="shared" si="21"/>
        <v>0.4602913269</v>
      </c>
      <c r="V43" s="277"/>
      <c r="W43" s="249">
        <f t="shared" si="22"/>
        <v>-156209.8393</v>
      </c>
      <c r="X43" s="252">
        <f t="shared" si="23"/>
        <v>3.398629811</v>
      </c>
      <c r="Y43" s="249">
        <f t="shared" si="24"/>
        <v>463665.0638</v>
      </c>
      <c r="Z43" s="249">
        <f t="shared" si="25"/>
        <v>307455.2245</v>
      </c>
      <c r="AA43" s="254">
        <f t="shared" si="26"/>
        <v>574707.4217</v>
      </c>
      <c r="AB43" s="252">
        <f t="shared" si="27"/>
        <v>0.5747074217</v>
      </c>
      <c r="AC43" s="270">
        <f t="shared" si="28"/>
        <v>418497.5824</v>
      </c>
      <c r="AD43" s="252">
        <f t="shared" si="29"/>
        <v>0.3804523476</v>
      </c>
      <c r="AE43" s="175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7"/>
    </row>
    <row r="44" ht="19.5" customHeight="1">
      <c r="A44" s="271" t="s">
        <v>132</v>
      </c>
      <c r="B44" s="272">
        <v>34.150002</v>
      </c>
      <c r="C44" s="273">
        <v>39.189999</v>
      </c>
      <c r="D44" s="273">
        <v>34.09</v>
      </c>
      <c r="E44" s="273">
        <v>36.060001</v>
      </c>
      <c r="F44" s="273">
        <v>30.793545</v>
      </c>
      <c r="G44" s="273">
        <v>1.5516643E9</v>
      </c>
      <c r="H44" s="273"/>
      <c r="I44" s="273">
        <f t="shared" ref="I44:N44" si="59">(I45/B45*B44)/B45*B44</f>
        <v>1.754231899</v>
      </c>
      <c r="J44" s="273">
        <f t="shared" si="59"/>
        <v>2.30826538</v>
      </c>
      <c r="K44" s="273">
        <f t="shared" si="59"/>
        <v>1.745250792</v>
      </c>
      <c r="L44" s="273">
        <f t="shared" si="59"/>
        <v>1.94110747</v>
      </c>
      <c r="M44" s="273">
        <f t="shared" si="59"/>
        <v>1.650259798</v>
      </c>
      <c r="N44" s="273">
        <f t="shared" si="59"/>
        <v>53349071.49</v>
      </c>
      <c r="O44" s="273"/>
      <c r="P44" s="249">
        <f t="shared" si="31"/>
        <v>182263.3663</v>
      </c>
      <c r="Q44" s="249">
        <f t="shared" si="60"/>
        <v>46495.82352</v>
      </c>
      <c r="R44" s="249">
        <f t="shared" si="61"/>
        <v>354720.0487</v>
      </c>
      <c r="S44" s="249">
        <f t="shared" si="34"/>
        <v>-48199.91343</v>
      </c>
      <c r="T44" s="249">
        <f t="shared" si="35"/>
        <v>-110494.1336</v>
      </c>
      <c r="U44" s="267">
        <f t="shared" si="21"/>
        <v>0.4717477421</v>
      </c>
      <c r="V44" s="277"/>
      <c r="W44" s="249">
        <f t="shared" si="22"/>
        <v>-158694.047</v>
      </c>
      <c r="X44" s="252">
        <f t="shared" si="23"/>
        <v>3.383765335</v>
      </c>
      <c r="Y44" s="249">
        <f t="shared" si="24"/>
        <v>468115.6032</v>
      </c>
      <c r="Z44" s="249">
        <f t="shared" si="25"/>
        <v>309421.5562</v>
      </c>
      <c r="AA44" s="254">
        <f t="shared" si="26"/>
        <v>583479.2386</v>
      </c>
      <c r="AB44" s="252">
        <f t="shared" si="27"/>
        <v>0.5834792386</v>
      </c>
      <c r="AC44" s="270">
        <f t="shared" si="28"/>
        <v>424785.1916</v>
      </c>
      <c r="AD44" s="252">
        <f t="shared" si="29"/>
        <v>0.386168356</v>
      </c>
      <c r="AE44" s="175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7"/>
    </row>
    <row r="45" ht="19.5" customHeight="1">
      <c r="A45" s="271" t="s">
        <v>133</v>
      </c>
      <c r="B45" s="272">
        <v>35.799999</v>
      </c>
      <c r="C45" s="273">
        <v>36.900002</v>
      </c>
      <c r="D45" s="273">
        <v>30.559999</v>
      </c>
      <c r="E45" s="273">
        <v>31.73</v>
      </c>
      <c r="F45" s="273">
        <v>27.095928</v>
      </c>
      <c r="G45" s="273">
        <v>1.7583156E9</v>
      </c>
      <c r="H45" s="273"/>
      <c r="I45" s="273">
        <f t="shared" ref="I45:N45" si="62">(I46/B46*B45)/B46*B45</f>
        <v>1.92784257</v>
      </c>
      <c r="J45" s="273">
        <f t="shared" si="62"/>
        <v>2.046388151</v>
      </c>
      <c r="K45" s="273">
        <f t="shared" si="62"/>
        <v>1.402524682</v>
      </c>
      <c r="L45" s="273">
        <f t="shared" si="62"/>
        <v>1.502928279</v>
      </c>
      <c r="M45" s="273">
        <f t="shared" si="62"/>
        <v>1.277735621</v>
      </c>
      <c r="N45" s="273">
        <f t="shared" si="62"/>
        <v>68505428.52</v>
      </c>
      <c r="O45" s="273"/>
      <c r="P45" s="249">
        <f t="shared" si="31"/>
        <v>163390.0937</v>
      </c>
      <c r="Q45" s="249">
        <f t="shared" si="60"/>
        <v>37365.13994</v>
      </c>
      <c r="R45" s="249">
        <f t="shared" si="61"/>
        <v>355459.0488</v>
      </c>
      <c r="S45" s="249">
        <f t="shared" si="34"/>
        <v>-50234.07973</v>
      </c>
      <c r="T45" s="249">
        <f t="shared" si="35"/>
        <v>-110954.5258</v>
      </c>
      <c r="U45" s="267">
        <f t="shared" si="21"/>
        <v>0.4281090599</v>
      </c>
      <c r="V45" s="277"/>
      <c r="W45" s="249">
        <f t="shared" si="22"/>
        <v>-161188.6055</v>
      </c>
      <c r="X45" s="252">
        <f t="shared" si="23"/>
        <v>3.218894666</v>
      </c>
      <c r="Y45" s="249">
        <f t="shared" si="24"/>
        <v>455613.7524</v>
      </c>
      <c r="Z45" s="249">
        <f t="shared" si="25"/>
        <v>294425.1469</v>
      </c>
      <c r="AA45" s="254">
        <f t="shared" si="26"/>
        <v>556214.2824</v>
      </c>
      <c r="AB45" s="252">
        <f t="shared" si="27"/>
        <v>0.5562142824</v>
      </c>
      <c r="AC45" s="270">
        <f t="shared" si="28"/>
        <v>395025.6769</v>
      </c>
      <c r="AD45" s="252">
        <f t="shared" si="29"/>
        <v>0.3591142517</v>
      </c>
      <c r="AE45" s="175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7"/>
    </row>
    <row r="46" ht="19.5" customHeight="1">
      <c r="A46" s="271" t="s">
        <v>134</v>
      </c>
      <c r="B46" s="272">
        <v>31.67</v>
      </c>
      <c r="C46" s="273">
        <v>33.630001</v>
      </c>
      <c r="D46" s="273">
        <v>28.42</v>
      </c>
      <c r="E46" s="273">
        <v>30.040001</v>
      </c>
      <c r="F46" s="273">
        <v>25.652744</v>
      </c>
      <c r="G46" s="273">
        <v>2.0957427E9</v>
      </c>
      <c r="H46" s="273"/>
      <c r="I46" s="273">
        <f t="shared" ref="I46:N46" si="63">(I47/B47*B46)/B47*B46</f>
        <v>1.508695739</v>
      </c>
      <c r="J46" s="273">
        <f t="shared" si="63"/>
        <v>1.699765435</v>
      </c>
      <c r="K46" s="273">
        <f t="shared" si="63"/>
        <v>1.212975387</v>
      </c>
      <c r="L46" s="273">
        <f t="shared" si="63"/>
        <v>1.347094298</v>
      </c>
      <c r="M46" s="273">
        <f t="shared" si="63"/>
        <v>1.145250783</v>
      </c>
      <c r="N46" s="273">
        <f t="shared" si="63"/>
        <v>97321154.67</v>
      </c>
      <c r="O46" s="273"/>
      <c r="P46" s="249">
        <f t="shared" si="31"/>
        <v>151948.5149</v>
      </c>
      <c r="Q46" s="249">
        <f t="shared" si="60"/>
        <v>32315.29232</v>
      </c>
      <c r="R46" s="249">
        <f t="shared" si="61"/>
        <v>356199.5885</v>
      </c>
      <c r="S46" s="249">
        <f t="shared" si="34"/>
        <v>-52276.72173</v>
      </c>
      <c r="T46" s="249">
        <f t="shared" si="35"/>
        <v>-111416.8363</v>
      </c>
      <c r="U46" s="267">
        <f t="shared" si="21"/>
        <v>0.4007285252</v>
      </c>
      <c r="V46" s="277"/>
      <c r="W46" s="249">
        <f t="shared" si="22"/>
        <v>-163693.558</v>
      </c>
      <c r="X46" s="252">
        <f t="shared" si="23"/>
        <v>3.104264514</v>
      </c>
      <c r="Y46" s="249">
        <f t="shared" si="24"/>
        <v>448315.5654</v>
      </c>
      <c r="Z46" s="249">
        <f t="shared" si="25"/>
        <v>284622.0073</v>
      </c>
      <c r="AA46" s="254">
        <f t="shared" si="26"/>
        <v>540463.3957</v>
      </c>
      <c r="AB46" s="252">
        <f t="shared" si="27"/>
        <v>0.5404633957</v>
      </c>
      <c r="AC46" s="270">
        <f t="shared" si="28"/>
        <v>376769.8377</v>
      </c>
      <c r="AD46" s="252">
        <f t="shared" si="29"/>
        <v>0.3425180342</v>
      </c>
      <c r="AE46" s="175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7"/>
    </row>
    <row r="47" ht="19.5" customHeight="1">
      <c r="A47" s="271" t="s">
        <v>135</v>
      </c>
      <c r="B47" s="272">
        <v>30.0</v>
      </c>
      <c r="C47" s="273">
        <v>30.25</v>
      </c>
      <c r="D47" s="273">
        <v>24.389999</v>
      </c>
      <c r="E47" s="273">
        <v>26.1</v>
      </c>
      <c r="F47" s="273">
        <v>22.288183</v>
      </c>
      <c r="G47" s="273">
        <v>2.2629351E9</v>
      </c>
      <c r="H47" s="273"/>
      <c r="I47" s="273">
        <f t="shared" ref="I47:N47" si="64">(I48/B48*B47)/B48*B47</f>
        <v>1.353779853</v>
      </c>
      <c r="J47" s="273">
        <f t="shared" si="64"/>
        <v>1.375263735</v>
      </c>
      <c r="K47" s="273">
        <f t="shared" si="64"/>
        <v>0.893361858</v>
      </c>
      <c r="L47" s="273">
        <f t="shared" si="64"/>
        <v>1.016902059</v>
      </c>
      <c r="M47" s="273">
        <f t="shared" si="64"/>
        <v>0.8645343885</v>
      </c>
      <c r="N47" s="273">
        <f t="shared" si="64"/>
        <v>113468555.5</v>
      </c>
      <c r="O47" s="273"/>
      <c r="P47" s="249">
        <f t="shared" si="31"/>
        <v>130401.9749</v>
      </c>
      <c r="Q47" s="249">
        <f t="shared" si="60"/>
        <v>23800.35893</v>
      </c>
      <c r="R47" s="249">
        <f t="shared" si="61"/>
        <v>356941.671</v>
      </c>
      <c r="S47" s="249">
        <f t="shared" si="34"/>
        <v>-54327.87474</v>
      </c>
      <c r="T47" s="249">
        <f t="shared" si="35"/>
        <v>-111881.0731</v>
      </c>
      <c r="U47" s="267">
        <f t="shared" si="21"/>
        <v>0.348243726</v>
      </c>
      <c r="V47" s="277"/>
      <c r="W47" s="249">
        <f t="shared" si="22"/>
        <v>-166208.9479</v>
      </c>
      <c r="X47" s="252">
        <f t="shared" si="23"/>
        <v>2.932114378</v>
      </c>
      <c r="Y47" s="249">
        <f t="shared" si="24"/>
        <v>433945.3865</v>
      </c>
      <c r="Z47" s="249">
        <f t="shared" si="25"/>
        <v>267736.4387</v>
      </c>
      <c r="AA47" s="254">
        <f t="shared" si="26"/>
        <v>511144.0048</v>
      </c>
      <c r="AB47" s="252">
        <f t="shared" si="27"/>
        <v>0.5111440048</v>
      </c>
      <c r="AC47" s="270">
        <f t="shared" si="28"/>
        <v>344935.0569</v>
      </c>
      <c r="AD47" s="252">
        <f t="shared" si="29"/>
        <v>0.3135773245</v>
      </c>
      <c r="AE47" s="175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7"/>
    </row>
    <row r="48" ht="19.5" customHeight="1">
      <c r="A48" s="271" t="s">
        <v>136</v>
      </c>
      <c r="B48" s="272">
        <v>25.969999</v>
      </c>
      <c r="C48" s="273">
        <v>26.549999</v>
      </c>
      <c r="D48" s="273">
        <v>21.639999</v>
      </c>
      <c r="E48" s="273">
        <v>23.85</v>
      </c>
      <c r="F48" s="273">
        <v>20.366776</v>
      </c>
      <c r="G48" s="273">
        <v>2.6680491E9</v>
      </c>
      <c r="H48" s="273"/>
      <c r="I48" s="273">
        <f t="shared" ref="I48:N48" si="65">(I49/B49*B48)/B49*B48</f>
        <v>1.014493813</v>
      </c>
      <c r="J48" s="273">
        <f t="shared" si="65"/>
        <v>1.059410447</v>
      </c>
      <c r="K48" s="273">
        <f t="shared" si="65"/>
        <v>0.7032638828</v>
      </c>
      <c r="L48" s="273">
        <f t="shared" si="65"/>
        <v>0.8491313569</v>
      </c>
      <c r="M48" s="273">
        <f t="shared" si="65"/>
        <v>0.7219007896</v>
      </c>
      <c r="N48" s="273">
        <f t="shared" si="65"/>
        <v>157731692.7</v>
      </c>
      <c r="O48" s="273"/>
      <c r="P48" s="249">
        <f t="shared" si="31"/>
        <v>115699.0046</v>
      </c>
      <c r="Q48" s="249">
        <f t="shared" si="60"/>
        <v>18735.89373</v>
      </c>
      <c r="R48" s="249">
        <f t="shared" si="61"/>
        <v>357685.2995</v>
      </c>
      <c r="S48" s="249">
        <f t="shared" si="34"/>
        <v>-56387.57422</v>
      </c>
      <c r="T48" s="249">
        <f t="shared" si="35"/>
        <v>-112347.2443</v>
      </c>
      <c r="U48" s="267">
        <f t="shared" si="21"/>
        <v>0.3112467091</v>
      </c>
      <c r="V48" s="277"/>
      <c r="W48" s="249">
        <f t="shared" si="22"/>
        <v>-168734.8185</v>
      </c>
      <c r="X48" s="252">
        <f t="shared" si="23"/>
        <v>2.805492715</v>
      </c>
      <c r="Y48" s="249">
        <f t="shared" si="24"/>
        <v>424367.1907</v>
      </c>
      <c r="Z48" s="249">
        <f t="shared" si="25"/>
        <v>255632.3722</v>
      </c>
      <c r="AA48" s="254">
        <f t="shared" si="26"/>
        <v>492120.1978</v>
      </c>
      <c r="AB48" s="252">
        <f t="shared" si="27"/>
        <v>0.4921201978</v>
      </c>
      <c r="AC48" s="270">
        <f t="shared" si="28"/>
        <v>323385.3793</v>
      </c>
      <c r="AD48" s="252">
        <f t="shared" si="29"/>
        <v>0.2939867084</v>
      </c>
      <c r="AE48" s="175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7"/>
    </row>
    <row r="49" ht="19.5" customHeight="1">
      <c r="A49" s="271" t="s">
        <v>137</v>
      </c>
      <c r="B49" s="272">
        <v>23.74</v>
      </c>
      <c r="C49" s="273">
        <v>26.209999</v>
      </c>
      <c r="D49" s="273">
        <v>21.299999</v>
      </c>
      <c r="E49" s="273">
        <v>23.49</v>
      </c>
      <c r="F49" s="273">
        <v>20.059364</v>
      </c>
      <c r="G49" s="273">
        <v>2.0438102E9</v>
      </c>
      <c r="H49" s="273"/>
      <c r="I49" s="273">
        <f t="shared" ref="I49:N49" si="66">(I50/B50*B49)/B50*B49</f>
        <v>0.8477483756</v>
      </c>
      <c r="J49" s="273">
        <f t="shared" si="66"/>
        <v>1.032450507</v>
      </c>
      <c r="K49" s="273">
        <f t="shared" si="66"/>
        <v>0.6813386215</v>
      </c>
      <c r="L49" s="273">
        <f t="shared" si="66"/>
        <v>0.823690668</v>
      </c>
      <c r="M49" s="273">
        <f t="shared" si="66"/>
        <v>0.7002728058</v>
      </c>
      <c r="N49" s="273">
        <f t="shared" si="66"/>
        <v>92557678.51</v>
      </c>
      <c r="O49" s="273"/>
      <c r="P49" s="249">
        <f t="shared" si="31"/>
        <v>113881.1828</v>
      </c>
      <c r="Q49" s="249">
        <f t="shared" si="60"/>
        <v>18151.77534</v>
      </c>
      <c r="R49" s="249">
        <f t="shared" si="61"/>
        <v>358430.4772</v>
      </c>
      <c r="S49" s="249">
        <f t="shared" si="34"/>
        <v>-58455.85578</v>
      </c>
      <c r="T49" s="249">
        <f t="shared" si="35"/>
        <v>-112815.3578</v>
      </c>
      <c r="U49" s="267">
        <f t="shared" si="21"/>
        <v>0.306209847</v>
      </c>
      <c r="V49" s="277"/>
      <c r="W49" s="249">
        <f t="shared" si="22"/>
        <v>-171271.2136</v>
      </c>
      <c r="X49" s="252">
        <f t="shared" si="23"/>
        <v>2.757682684</v>
      </c>
      <c r="Y49" s="249">
        <f t="shared" si="24"/>
        <v>423810.086</v>
      </c>
      <c r="Z49" s="249">
        <f t="shared" si="25"/>
        <v>252538.8725</v>
      </c>
      <c r="AA49" s="254">
        <f t="shared" si="26"/>
        <v>490463.4353</v>
      </c>
      <c r="AB49" s="252">
        <f t="shared" si="27"/>
        <v>0.4904634353</v>
      </c>
      <c r="AC49" s="270">
        <f t="shared" si="28"/>
        <v>319192.2217</v>
      </c>
      <c r="AD49" s="252">
        <f t="shared" si="29"/>
        <v>0.290174747</v>
      </c>
      <c r="AE49" s="175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7"/>
    </row>
    <row r="50" ht="19.5" customHeight="1">
      <c r="A50" s="271" t="s">
        <v>138</v>
      </c>
      <c r="B50" s="272">
        <v>23.059999</v>
      </c>
      <c r="C50" s="273">
        <v>24.35</v>
      </c>
      <c r="D50" s="273">
        <v>20.49</v>
      </c>
      <c r="E50" s="273">
        <v>20.719999</v>
      </c>
      <c r="F50" s="273">
        <v>17.693911</v>
      </c>
      <c r="G50" s="273">
        <v>1.6690474E9</v>
      </c>
      <c r="H50" s="273"/>
      <c r="I50" s="273">
        <f t="shared" ref="I50:N50" si="67">(I51/B51*B50)/B51*B50</f>
        <v>0.7998786506</v>
      </c>
      <c r="J50" s="273">
        <f t="shared" si="67"/>
        <v>0.8911137895</v>
      </c>
      <c r="K50" s="273">
        <f t="shared" si="67"/>
        <v>0.6305038723</v>
      </c>
      <c r="L50" s="273">
        <f t="shared" si="67"/>
        <v>0.6408812597</v>
      </c>
      <c r="M50" s="273">
        <f t="shared" si="67"/>
        <v>0.5448545976</v>
      </c>
      <c r="N50" s="273">
        <f t="shared" si="67"/>
        <v>61726076.1</v>
      </c>
      <c r="O50" s="273"/>
      <c r="P50" s="249">
        <f t="shared" si="31"/>
        <v>109550.495</v>
      </c>
      <c r="Q50" s="249">
        <f t="shared" si="60"/>
        <v>16797.4694</v>
      </c>
      <c r="R50" s="249">
        <f t="shared" si="61"/>
        <v>359177.2073</v>
      </c>
      <c r="S50" s="249">
        <f t="shared" si="34"/>
        <v>-60532.75518</v>
      </c>
      <c r="T50" s="249">
        <f t="shared" si="35"/>
        <v>-113285.4218</v>
      </c>
      <c r="U50" s="267">
        <f t="shared" si="21"/>
        <v>0.2948259785</v>
      </c>
      <c r="V50" s="277"/>
      <c r="W50" s="249">
        <f t="shared" si="22"/>
        <v>-173818.1769</v>
      </c>
      <c r="X50" s="252">
        <f t="shared" si="23"/>
        <v>2.696655267</v>
      </c>
      <c r="Y50" s="249">
        <f t="shared" si="24"/>
        <v>421495.4656</v>
      </c>
      <c r="Z50" s="249">
        <f t="shared" si="25"/>
        <v>247677.2886</v>
      </c>
      <c r="AA50" s="254">
        <f t="shared" si="26"/>
        <v>485525.1718</v>
      </c>
      <c r="AB50" s="252">
        <f t="shared" si="27"/>
        <v>0.4855251718</v>
      </c>
      <c r="AC50" s="270">
        <f t="shared" si="28"/>
        <v>311706.9948</v>
      </c>
      <c r="AD50" s="252">
        <f t="shared" si="29"/>
        <v>0.2833699953</v>
      </c>
      <c r="AE50" s="175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7"/>
    </row>
    <row r="51" ht="19.5" customHeight="1">
      <c r="A51" s="271" t="s">
        <v>139</v>
      </c>
      <c r="B51" s="272">
        <v>20.91</v>
      </c>
      <c r="C51" s="273">
        <v>25.040001</v>
      </c>
      <c r="D51" s="273">
        <v>19.76</v>
      </c>
      <c r="E51" s="273">
        <v>24.549999</v>
      </c>
      <c r="F51" s="273">
        <v>20.96455</v>
      </c>
      <c r="G51" s="273">
        <v>2.1291501E9</v>
      </c>
      <c r="H51" s="273"/>
      <c r="I51" s="273">
        <f t="shared" ref="I51:N51" si="68">(I52/B52*B51)/B52*B51</f>
        <v>0.6576784364</v>
      </c>
      <c r="J51" s="273">
        <f t="shared" si="68"/>
        <v>0.9423319513</v>
      </c>
      <c r="K51" s="273">
        <f t="shared" si="68"/>
        <v>0.5863780729</v>
      </c>
      <c r="L51" s="273">
        <f t="shared" si="68"/>
        <v>0.8997069383</v>
      </c>
      <c r="M51" s="273">
        <f t="shared" si="68"/>
        <v>0.7648988934</v>
      </c>
      <c r="N51" s="273">
        <f t="shared" si="68"/>
        <v>100448599.8</v>
      </c>
      <c r="O51" s="273"/>
      <c r="P51" s="249">
        <f t="shared" si="31"/>
        <v>105647.5248</v>
      </c>
      <c r="Q51" s="249">
        <f t="shared" si="60"/>
        <v>15621.89888</v>
      </c>
      <c r="R51" s="249">
        <f t="shared" si="61"/>
        <v>359925.4932</v>
      </c>
      <c r="S51" s="249">
        <f t="shared" si="34"/>
        <v>-62618.30832</v>
      </c>
      <c r="T51" s="249">
        <f t="shared" si="35"/>
        <v>-113757.4444</v>
      </c>
      <c r="U51" s="267">
        <f t="shared" si="21"/>
        <v>0.2844820627</v>
      </c>
      <c r="V51" s="277"/>
      <c r="W51" s="249">
        <f t="shared" si="22"/>
        <v>-176375.7527</v>
      </c>
      <c r="X51" s="252">
        <f t="shared" si="23"/>
        <v>2.639665662</v>
      </c>
      <c r="Y51" s="249">
        <f t="shared" si="24"/>
        <v>419481.7408</v>
      </c>
      <c r="Z51" s="249">
        <f t="shared" si="25"/>
        <v>243105.9881</v>
      </c>
      <c r="AA51" s="254">
        <f t="shared" si="26"/>
        <v>481194.9168</v>
      </c>
      <c r="AB51" s="252">
        <f t="shared" si="27"/>
        <v>0.4811949168</v>
      </c>
      <c r="AC51" s="270">
        <f t="shared" si="28"/>
        <v>304819.1641</v>
      </c>
      <c r="AD51" s="252">
        <f t="shared" si="29"/>
        <v>0.277108331</v>
      </c>
      <c r="AE51" s="175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7"/>
    </row>
    <row r="52" ht="19.5" customHeight="1">
      <c r="A52" s="271" t="s">
        <v>140</v>
      </c>
      <c r="B52" s="272">
        <v>24.370001</v>
      </c>
      <c r="C52" s="273">
        <v>28.290001</v>
      </c>
      <c r="D52" s="273">
        <v>24.139999</v>
      </c>
      <c r="E52" s="273">
        <v>27.719999</v>
      </c>
      <c r="F52" s="273">
        <v>23.671577</v>
      </c>
      <c r="G52" s="273">
        <v>1.6699547E9</v>
      </c>
      <c r="H52" s="273"/>
      <c r="I52" s="273">
        <f t="shared" ref="I52:N52" si="69">(I53/B53*B52)/B53*B52</f>
        <v>0.893339693</v>
      </c>
      <c r="J52" s="273">
        <f t="shared" si="69"/>
        <v>1.202821434</v>
      </c>
      <c r="K52" s="273">
        <f t="shared" si="69"/>
        <v>0.8751416168</v>
      </c>
      <c r="L52" s="273">
        <f t="shared" si="69"/>
        <v>1.147055767</v>
      </c>
      <c r="M52" s="273">
        <f t="shared" si="69"/>
        <v>0.9751857044</v>
      </c>
      <c r="N52" s="273">
        <f t="shared" si="69"/>
        <v>61793203.37</v>
      </c>
      <c r="O52" s="273"/>
      <c r="P52" s="249">
        <f t="shared" si="31"/>
        <v>129065.3412</v>
      </c>
      <c r="Q52" s="249">
        <f t="shared" si="60"/>
        <v>23314.94725</v>
      </c>
      <c r="R52" s="249">
        <f t="shared" si="61"/>
        <v>360675.338</v>
      </c>
      <c r="S52" s="249">
        <f t="shared" si="34"/>
        <v>-64712.55127</v>
      </c>
      <c r="T52" s="249">
        <f t="shared" si="35"/>
        <v>-114231.4337</v>
      </c>
      <c r="U52" s="267">
        <f t="shared" si="21"/>
        <v>0.3424487066</v>
      </c>
      <c r="V52" s="277"/>
      <c r="W52" s="249">
        <f t="shared" si="22"/>
        <v>-178943.985</v>
      </c>
      <c r="X52" s="252">
        <f t="shared" si="23"/>
        <v>2.736837895</v>
      </c>
      <c r="Y52" s="249">
        <f t="shared" si="24"/>
        <v>436594.0633</v>
      </c>
      <c r="Z52" s="249">
        <f t="shared" si="25"/>
        <v>257650.0783</v>
      </c>
      <c r="AA52" s="254">
        <f t="shared" si="26"/>
        <v>513055.6264</v>
      </c>
      <c r="AB52" s="252">
        <f t="shared" si="27"/>
        <v>0.5130556264</v>
      </c>
      <c r="AC52" s="270">
        <f t="shared" si="28"/>
        <v>334111.6414</v>
      </c>
      <c r="AD52" s="252">
        <f t="shared" si="29"/>
        <v>0.3037378558</v>
      </c>
      <c r="AE52" s="175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7"/>
    </row>
    <row r="53" ht="19.5" customHeight="1">
      <c r="A53" s="274" t="s">
        <v>141</v>
      </c>
      <c r="B53" s="275">
        <v>28.42</v>
      </c>
      <c r="C53" s="276">
        <v>28.790001</v>
      </c>
      <c r="D53" s="276">
        <v>24.280001</v>
      </c>
      <c r="E53" s="276">
        <v>24.370001</v>
      </c>
      <c r="F53" s="276">
        <v>20.810835</v>
      </c>
      <c r="G53" s="276">
        <v>1.3970558E9</v>
      </c>
      <c r="H53" s="276"/>
      <c r="I53" s="276">
        <f t="shared" ref="I53:N53" si="70">(I54/B54*B53)/B54*B53</f>
        <v>1.214936793</v>
      </c>
      <c r="J53" s="276">
        <f t="shared" si="70"/>
        <v>1.24571471</v>
      </c>
      <c r="K53" s="276">
        <f t="shared" si="70"/>
        <v>0.8853219705</v>
      </c>
      <c r="L53" s="276">
        <f t="shared" si="70"/>
        <v>0.886562191</v>
      </c>
      <c r="M53" s="276">
        <f t="shared" si="70"/>
        <v>0.7537233241</v>
      </c>
      <c r="N53" s="276">
        <f t="shared" si="70"/>
        <v>43247283.59</v>
      </c>
      <c r="O53" s="276"/>
      <c r="P53" s="249">
        <f t="shared" si="31"/>
        <v>129813.8667</v>
      </c>
      <c r="Q53" s="249">
        <f t="shared" si="60"/>
        <v>23586.16554</v>
      </c>
      <c r="R53" s="249">
        <f t="shared" si="61"/>
        <v>361426.7449</v>
      </c>
      <c r="S53" s="249">
        <f t="shared" si="34"/>
        <v>-66815.52024</v>
      </c>
      <c r="T53" s="249">
        <f t="shared" si="35"/>
        <v>-114707.398</v>
      </c>
      <c r="U53" s="267">
        <f t="shared" si="21"/>
        <v>0.3437781515</v>
      </c>
      <c r="V53" s="252">
        <f>(E53-B42)/B42</f>
        <v>-0.3841293657</v>
      </c>
      <c r="W53" s="249">
        <f t="shared" si="22"/>
        <v>-181522.9183</v>
      </c>
      <c r="X53" s="252">
        <f t="shared" si="23"/>
        <v>2.706218126</v>
      </c>
      <c r="Y53" s="249">
        <f t="shared" si="24"/>
        <v>437839.3818</v>
      </c>
      <c r="Z53" s="249">
        <f t="shared" si="25"/>
        <v>256316.4636</v>
      </c>
      <c r="AA53" s="254">
        <f t="shared" si="26"/>
        <v>514826.7772</v>
      </c>
      <c r="AB53" s="252">
        <f t="shared" si="27"/>
        <v>0.5148267772</v>
      </c>
      <c r="AC53" s="270">
        <f t="shared" si="28"/>
        <v>333303.8589</v>
      </c>
      <c r="AD53" s="252">
        <f t="shared" si="29"/>
        <v>0.3030035081</v>
      </c>
      <c r="AE53" s="175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7"/>
    </row>
    <row r="54" ht="19.5" customHeight="1">
      <c r="A54" s="271" t="s">
        <v>142</v>
      </c>
      <c r="B54" s="272">
        <v>24.719999</v>
      </c>
      <c r="C54" s="273">
        <v>27.469999</v>
      </c>
      <c r="D54" s="273">
        <v>24.01</v>
      </c>
      <c r="E54" s="273">
        <v>24.440001</v>
      </c>
      <c r="F54" s="273">
        <v>20.870619</v>
      </c>
      <c r="G54" s="273">
        <v>1.513988E9</v>
      </c>
      <c r="H54" s="273"/>
      <c r="I54" s="273">
        <f t="shared" ref="I54:N54" si="71">(I55/B55*B54)/B55*B54</f>
        <v>0.9191839548</v>
      </c>
      <c r="J54" s="273">
        <f t="shared" si="71"/>
        <v>1.134103055</v>
      </c>
      <c r="K54" s="273">
        <f t="shared" si="71"/>
        <v>0.8657413509</v>
      </c>
      <c r="L54" s="273">
        <f t="shared" si="71"/>
        <v>0.8916625997</v>
      </c>
      <c r="M54" s="273">
        <f t="shared" si="71"/>
        <v>0.758060038</v>
      </c>
      <c r="N54" s="273">
        <f t="shared" si="71"/>
        <v>50789763.98</v>
      </c>
      <c r="O54" s="273"/>
      <c r="P54" s="249">
        <f t="shared" si="31"/>
        <v>128370.297</v>
      </c>
      <c r="Q54" s="249">
        <f>(Q53+$S$3)*K54/K53</f>
        <v>44577.93871</v>
      </c>
      <c r="R54" s="249">
        <f>R53*(1+($S$5)/2/12)-$S$3</f>
        <v>340179.7173</v>
      </c>
      <c r="S54" s="249">
        <f t="shared" si="34"/>
        <v>-68927.25157</v>
      </c>
      <c r="T54" s="249">
        <f t="shared" si="35"/>
        <v>-115185.3455</v>
      </c>
      <c r="U54" s="267">
        <f t="shared" si="21"/>
        <v>0.4239218954</v>
      </c>
      <c r="V54" s="277"/>
      <c r="W54" s="249">
        <f t="shared" si="22"/>
        <v>-184112.5971</v>
      </c>
      <c r="X54" s="252">
        <f t="shared" si="23"/>
        <v>2.544910135</v>
      </c>
      <c r="Y54" s="249">
        <f t="shared" si="24"/>
        <v>416431.7365</v>
      </c>
      <c r="Z54" s="249">
        <f t="shared" si="25"/>
        <v>232319.1395</v>
      </c>
      <c r="AA54" s="254">
        <f t="shared" si="26"/>
        <v>513127.953</v>
      </c>
      <c r="AB54" s="252">
        <f t="shared" si="27"/>
        <v>0.513127953</v>
      </c>
      <c r="AC54" s="270">
        <f t="shared" si="28"/>
        <v>329015.356</v>
      </c>
      <c r="AD54" s="252">
        <f t="shared" si="29"/>
        <v>0.2991048691</v>
      </c>
      <c r="AE54" s="175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7"/>
    </row>
    <row r="55" ht="19.5" customHeight="1">
      <c r="A55" s="271" t="s">
        <v>143</v>
      </c>
      <c r="B55" s="272">
        <v>24.52</v>
      </c>
      <c r="C55" s="273">
        <v>25.370001</v>
      </c>
      <c r="D55" s="273">
        <v>23.32</v>
      </c>
      <c r="E55" s="273">
        <v>25.16</v>
      </c>
      <c r="F55" s="273">
        <v>21.485462</v>
      </c>
      <c r="G55" s="273">
        <v>1.2766225E9</v>
      </c>
      <c r="H55" s="273"/>
      <c r="I55" s="273">
        <f t="shared" ref="I55:N55" si="72">(I56/B56*B55)/B56*B55</f>
        <v>0.9043706692</v>
      </c>
      <c r="J55" s="273">
        <f t="shared" si="72"/>
        <v>0.9673334411</v>
      </c>
      <c r="K55" s="273">
        <f t="shared" si="72"/>
        <v>0.8166969497</v>
      </c>
      <c r="L55" s="273">
        <f t="shared" si="72"/>
        <v>0.944972969</v>
      </c>
      <c r="M55" s="273">
        <f t="shared" si="72"/>
        <v>0.8033824429</v>
      </c>
      <c r="N55" s="273">
        <f t="shared" si="72"/>
        <v>36112397.13</v>
      </c>
      <c r="O55" s="273"/>
      <c r="P55" s="249">
        <f t="shared" si="31"/>
        <v>124681.1881</v>
      </c>
      <c r="Q55" s="249">
        <f t="shared" ref="Q55:Q65" si="74">Q54*K55/K54</f>
        <v>42052.59057</v>
      </c>
      <c r="R55" s="249">
        <f t="shared" ref="R55:R65" si="75">R54*(1+$S$5/2/12)</f>
        <v>340888.425</v>
      </c>
      <c r="S55" s="249">
        <f t="shared" si="34"/>
        <v>-71047.78179</v>
      </c>
      <c r="T55" s="249">
        <f t="shared" si="35"/>
        <v>-115665.2844</v>
      </c>
      <c r="U55" s="267">
        <f t="shared" si="21"/>
        <v>0.411302673</v>
      </c>
      <c r="V55" s="277"/>
      <c r="W55" s="249">
        <f t="shared" si="22"/>
        <v>-186713.0662</v>
      </c>
      <c r="X55" s="252">
        <f t="shared" si="23"/>
        <v>2.49350312</v>
      </c>
      <c r="Y55" s="249">
        <f t="shared" si="24"/>
        <v>414529.7197</v>
      </c>
      <c r="Z55" s="249">
        <f t="shared" si="25"/>
        <v>227816.6535</v>
      </c>
      <c r="AA55" s="254">
        <f t="shared" si="26"/>
        <v>507622.2037</v>
      </c>
      <c r="AB55" s="252">
        <f t="shared" si="27"/>
        <v>0.5076222037</v>
      </c>
      <c r="AC55" s="270">
        <f t="shared" si="28"/>
        <v>320909.1375</v>
      </c>
      <c r="AD55" s="252">
        <f t="shared" si="29"/>
        <v>0.2917355795</v>
      </c>
      <c r="AE55" s="175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7"/>
    </row>
    <row r="56" ht="19.5" customHeight="1">
      <c r="A56" s="271" t="s">
        <v>144</v>
      </c>
      <c r="B56" s="272">
        <v>25.27</v>
      </c>
      <c r="C56" s="273">
        <v>27.379999</v>
      </c>
      <c r="D56" s="273">
        <v>23.540001</v>
      </c>
      <c r="E56" s="273">
        <v>25.25</v>
      </c>
      <c r="F56" s="273">
        <v>21.562315</v>
      </c>
      <c r="G56" s="273">
        <v>1.6707162E9</v>
      </c>
      <c r="H56" s="273"/>
      <c r="I56" s="273">
        <f t="shared" ref="I56:N56" si="73">(I57/B57*B56)/B57*B56</f>
        <v>0.9605412515</v>
      </c>
      <c r="J56" s="273">
        <f t="shared" si="73"/>
        <v>1.126683901</v>
      </c>
      <c r="K56" s="273">
        <f t="shared" si="73"/>
        <v>0.8321790826</v>
      </c>
      <c r="L56" s="273">
        <f t="shared" si="73"/>
        <v>0.9517455985</v>
      </c>
      <c r="M56" s="273">
        <f t="shared" si="73"/>
        <v>0.8091400828</v>
      </c>
      <c r="N56" s="273">
        <f t="shared" si="73"/>
        <v>61849571.67</v>
      </c>
      <c r="O56" s="273"/>
      <c r="P56" s="249">
        <f t="shared" si="31"/>
        <v>125857.4311</v>
      </c>
      <c r="Q56" s="249">
        <f t="shared" si="74"/>
        <v>42849.78198</v>
      </c>
      <c r="R56" s="249">
        <f t="shared" si="75"/>
        <v>341598.6093</v>
      </c>
      <c r="S56" s="249">
        <f t="shared" si="34"/>
        <v>-73177.14754</v>
      </c>
      <c r="T56" s="249">
        <f t="shared" si="35"/>
        <v>-116147.2231</v>
      </c>
      <c r="U56" s="267">
        <f t="shared" si="21"/>
        <v>0.4145690403</v>
      </c>
      <c r="V56" s="277"/>
      <c r="W56" s="249">
        <f t="shared" si="22"/>
        <v>-189324.3707</v>
      </c>
      <c r="X56" s="252">
        <f t="shared" si="23"/>
        <v>2.469074841</v>
      </c>
      <c r="Y56" s="249">
        <f t="shared" si="24"/>
        <v>416034.8667</v>
      </c>
      <c r="Z56" s="249">
        <f t="shared" si="25"/>
        <v>226710.496</v>
      </c>
      <c r="AA56" s="254">
        <f t="shared" si="26"/>
        <v>510305.8223</v>
      </c>
      <c r="AB56" s="252">
        <f t="shared" si="27"/>
        <v>0.5103058223</v>
      </c>
      <c r="AC56" s="270">
        <f t="shared" si="28"/>
        <v>320981.4517</v>
      </c>
      <c r="AD56" s="252">
        <f t="shared" si="29"/>
        <v>0.2918013197</v>
      </c>
      <c r="AE56" s="175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7"/>
    </row>
    <row r="57" ht="19.5" customHeight="1">
      <c r="A57" s="271" t="s">
        <v>145</v>
      </c>
      <c r="B57" s="272">
        <v>25.440001</v>
      </c>
      <c r="C57" s="273">
        <v>28.059999</v>
      </c>
      <c r="D57" s="273">
        <v>25.25</v>
      </c>
      <c r="E57" s="273">
        <v>27.450001</v>
      </c>
      <c r="F57" s="273">
        <v>23.44101</v>
      </c>
      <c r="G57" s="273">
        <v>1.4116208E9</v>
      </c>
      <c r="H57" s="273"/>
      <c r="I57" s="273">
        <f t="shared" ref="I57:N57" si="76">(I58/B58*B57)/B58*B57</f>
        <v>0.9735085836</v>
      </c>
      <c r="J57" s="273">
        <f t="shared" si="76"/>
        <v>1.183342699</v>
      </c>
      <c r="K57" s="273">
        <f t="shared" si="76"/>
        <v>0.9574731549</v>
      </c>
      <c r="L57" s="273">
        <f t="shared" si="76"/>
        <v>1.124819512</v>
      </c>
      <c r="M57" s="273">
        <f t="shared" si="76"/>
        <v>0.9562811239</v>
      </c>
      <c r="N57" s="273">
        <f t="shared" si="76"/>
        <v>44153732.97</v>
      </c>
      <c r="O57" s="273"/>
      <c r="P57" s="249">
        <f t="shared" si="31"/>
        <v>135000</v>
      </c>
      <c r="Q57" s="249">
        <f t="shared" si="74"/>
        <v>49301.30641</v>
      </c>
      <c r="R57" s="249">
        <f t="shared" si="75"/>
        <v>342310.273</v>
      </c>
      <c r="S57" s="249">
        <f t="shared" si="34"/>
        <v>-75315.38566</v>
      </c>
      <c r="T57" s="249">
        <f t="shared" si="35"/>
        <v>-116631.1699</v>
      </c>
      <c r="U57" s="267">
        <f t="shared" si="21"/>
        <v>0.4435956632</v>
      </c>
      <c r="V57" s="277"/>
      <c r="W57" s="249">
        <f t="shared" si="22"/>
        <v>-191946.5556</v>
      </c>
      <c r="X57" s="252">
        <f t="shared" si="23"/>
        <v>2.48668319</v>
      </c>
      <c r="Y57" s="249">
        <f t="shared" si="24"/>
        <v>423117.8621</v>
      </c>
      <c r="Z57" s="249">
        <f t="shared" si="25"/>
        <v>231171.3066</v>
      </c>
      <c r="AA57" s="254">
        <f t="shared" si="26"/>
        <v>526611.5794</v>
      </c>
      <c r="AB57" s="252">
        <f t="shared" si="27"/>
        <v>0.5266115794</v>
      </c>
      <c r="AC57" s="270">
        <f t="shared" si="28"/>
        <v>334665.0239</v>
      </c>
      <c r="AD57" s="252">
        <f t="shared" si="29"/>
        <v>0.3042409308</v>
      </c>
      <c r="AE57" s="175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7"/>
    </row>
    <row r="58" ht="19.5" customHeight="1">
      <c r="A58" s="271" t="s">
        <v>146</v>
      </c>
      <c r="B58" s="272">
        <v>27.440001</v>
      </c>
      <c r="C58" s="273">
        <v>29.870001</v>
      </c>
      <c r="D58" s="273">
        <v>27.190001</v>
      </c>
      <c r="E58" s="273">
        <v>29.790001</v>
      </c>
      <c r="F58" s="273">
        <v>25.439266</v>
      </c>
      <c r="G58" s="273">
        <v>1.5257083E9</v>
      </c>
      <c r="H58" s="273"/>
      <c r="I58" s="273">
        <f t="shared" ref="I58:N58" si="77">(I59/B59*B58)/B59*B58</f>
        <v>1.132592764</v>
      </c>
      <c r="J58" s="273">
        <f t="shared" si="77"/>
        <v>1.340928766</v>
      </c>
      <c r="K58" s="273">
        <f t="shared" si="77"/>
        <v>1.110253852</v>
      </c>
      <c r="L58" s="273">
        <f t="shared" si="77"/>
        <v>1.324765921</v>
      </c>
      <c r="M58" s="273">
        <f t="shared" si="77"/>
        <v>1.12626891</v>
      </c>
      <c r="N58" s="273">
        <f t="shared" si="77"/>
        <v>51579169.67</v>
      </c>
      <c r="O58" s="273"/>
      <c r="P58" s="249">
        <f t="shared" si="31"/>
        <v>145372.2826</v>
      </c>
      <c r="Q58" s="249">
        <f t="shared" si="74"/>
        <v>57168.14623</v>
      </c>
      <c r="R58" s="249">
        <f t="shared" si="75"/>
        <v>343023.4194</v>
      </c>
      <c r="S58" s="249">
        <f t="shared" si="34"/>
        <v>-77462.5331</v>
      </c>
      <c r="T58" s="249">
        <f t="shared" si="35"/>
        <v>-117117.1331</v>
      </c>
      <c r="U58" s="267">
        <f t="shared" si="21"/>
        <v>0.4760369953</v>
      </c>
      <c r="V58" s="277"/>
      <c r="W58" s="249">
        <f t="shared" si="22"/>
        <v>-194579.6662</v>
      </c>
      <c r="X58" s="252">
        <f t="shared" si="23"/>
        <v>2.510003802</v>
      </c>
      <c r="Y58" s="249">
        <f t="shared" si="24"/>
        <v>431063.0805</v>
      </c>
      <c r="Z58" s="249">
        <f t="shared" si="25"/>
        <v>236483.4143</v>
      </c>
      <c r="AA58" s="254">
        <f t="shared" si="26"/>
        <v>545563.8482</v>
      </c>
      <c r="AB58" s="252">
        <f t="shared" si="27"/>
        <v>0.5455638482</v>
      </c>
      <c r="AC58" s="270">
        <f t="shared" si="28"/>
        <v>350984.182</v>
      </c>
      <c r="AD58" s="252">
        <f t="shared" si="29"/>
        <v>0.3190765291</v>
      </c>
      <c r="AE58" s="175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7"/>
    </row>
    <row r="59" ht="19.5" customHeight="1">
      <c r="A59" s="271" t="s">
        <v>147</v>
      </c>
      <c r="B59" s="272">
        <v>30.08</v>
      </c>
      <c r="C59" s="273">
        <v>31.469999</v>
      </c>
      <c r="D59" s="273">
        <v>29.309999</v>
      </c>
      <c r="E59" s="273">
        <v>29.950001</v>
      </c>
      <c r="F59" s="273">
        <v>25.575897</v>
      </c>
      <c r="G59" s="273">
        <v>1.7997557E9</v>
      </c>
      <c r="H59" s="273"/>
      <c r="I59" s="273">
        <f t="shared" ref="I59:N59" si="78">(I60/B60*B59)/B60*B59</f>
        <v>1.361009639</v>
      </c>
      <c r="J59" s="273">
        <f t="shared" si="78"/>
        <v>1.488430947</v>
      </c>
      <c r="K59" s="273">
        <f t="shared" si="78"/>
        <v>1.290135865</v>
      </c>
      <c r="L59" s="273">
        <f t="shared" si="78"/>
        <v>1.339034586</v>
      </c>
      <c r="M59" s="273">
        <f t="shared" si="78"/>
        <v>1.138399487</v>
      </c>
      <c r="N59" s="273">
        <f t="shared" si="78"/>
        <v>71772561.19</v>
      </c>
      <c r="O59" s="273"/>
      <c r="P59" s="249">
        <f t="shared" si="31"/>
        <v>156706.9253</v>
      </c>
      <c r="Q59" s="249">
        <f t="shared" si="74"/>
        <v>66430.46155</v>
      </c>
      <c r="R59" s="249">
        <f t="shared" si="75"/>
        <v>343738.0516</v>
      </c>
      <c r="S59" s="249">
        <f t="shared" si="34"/>
        <v>-79618.62699</v>
      </c>
      <c r="T59" s="249">
        <f t="shared" si="35"/>
        <v>-117605.1212</v>
      </c>
      <c r="U59" s="267">
        <f t="shared" si="21"/>
        <v>0.510813891</v>
      </c>
      <c r="V59" s="277"/>
      <c r="W59" s="249">
        <f t="shared" si="22"/>
        <v>-197223.7481</v>
      </c>
      <c r="X59" s="252">
        <f t="shared" si="23"/>
        <v>2.537447856</v>
      </c>
      <c r="Y59" s="249">
        <f t="shared" si="24"/>
        <v>439683.3772</v>
      </c>
      <c r="Z59" s="249">
        <f t="shared" si="25"/>
        <v>242459.6291</v>
      </c>
      <c r="AA59" s="254">
        <f t="shared" si="26"/>
        <v>566875.4385</v>
      </c>
      <c r="AB59" s="252">
        <f t="shared" si="27"/>
        <v>0.5668754385</v>
      </c>
      <c r="AC59" s="270">
        <f t="shared" si="28"/>
        <v>369651.6903</v>
      </c>
      <c r="AD59" s="252">
        <f t="shared" si="29"/>
        <v>0.3360469912</v>
      </c>
      <c r="AE59" s="175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7"/>
    </row>
    <row r="60" ht="19.5" customHeight="1">
      <c r="A60" s="271" t="s">
        <v>148</v>
      </c>
      <c r="B60" s="272">
        <v>29.700001</v>
      </c>
      <c r="C60" s="273">
        <v>32.75</v>
      </c>
      <c r="D60" s="273">
        <v>29.26</v>
      </c>
      <c r="E60" s="273">
        <v>31.799999</v>
      </c>
      <c r="F60" s="273">
        <v>27.155716</v>
      </c>
      <c r="G60" s="273">
        <v>1.8215102E9</v>
      </c>
      <c r="H60" s="273"/>
      <c r="I60" s="273">
        <f t="shared" ref="I60:N60" si="79">(I61/B61*B60)/B61*B60</f>
        <v>1.326839723</v>
      </c>
      <c r="J60" s="273">
        <f t="shared" si="79"/>
        <v>1.611973291</v>
      </c>
      <c r="K60" s="273">
        <f t="shared" si="79"/>
        <v>1.285738016</v>
      </c>
      <c r="L60" s="273">
        <f t="shared" si="79"/>
        <v>1.509566762</v>
      </c>
      <c r="M60" s="273">
        <f t="shared" si="79"/>
        <v>1.283380568</v>
      </c>
      <c r="N60" s="273">
        <f t="shared" si="79"/>
        <v>73518145.58</v>
      </c>
      <c r="O60" s="273"/>
      <c r="P60" s="249">
        <f t="shared" si="31"/>
        <v>156439.604</v>
      </c>
      <c r="Q60" s="249">
        <f t="shared" si="74"/>
        <v>66204.01162</v>
      </c>
      <c r="R60" s="249">
        <f t="shared" si="75"/>
        <v>344454.1725</v>
      </c>
      <c r="S60" s="249">
        <f t="shared" si="34"/>
        <v>-81783.7046</v>
      </c>
      <c r="T60" s="249">
        <f t="shared" si="35"/>
        <v>-118095.1425</v>
      </c>
      <c r="U60" s="267">
        <f t="shared" si="21"/>
        <v>0.5093435969</v>
      </c>
      <c r="V60" s="277"/>
      <c r="W60" s="249">
        <f t="shared" si="22"/>
        <v>-199878.8471</v>
      </c>
      <c r="X60" s="252">
        <f t="shared" si="23"/>
        <v>2.50598692</v>
      </c>
      <c r="Y60" s="249">
        <f t="shared" si="24"/>
        <v>440183.7284</v>
      </c>
      <c r="Z60" s="249">
        <f t="shared" si="25"/>
        <v>240304.8813</v>
      </c>
      <c r="AA60" s="254">
        <f t="shared" si="26"/>
        <v>567097.7881</v>
      </c>
      <c r="AB60" s="252">
        <f t="shared" si="27"/>
        <v>0.5670977881</v>
      </c>
      <c r="AC60" s="270">
        <f t="shared" si="28"/>
        <v>367218.941</v>
      </c>
      <c r="AD60" s="252">
        <f t="shared" si="29"/>
        <v>0.3338354009</v>
      </c>
      <c r="AE60" s="175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7"/>
    </row>
    <row r="61" ht="19.5" customHeight="1">
      <c r="A61" s="271" t="s">
        <v>149</v>
      </c>
      <c r="B61" s="272">
        <v>31.690001</v>
      </c>
      <c r="C61" s="273">
        <v>33.459999</v>
      </c>
      <c r="D61" s="273">
        <v>29.93</v>
      </c>
      <c r="E61" s="273">
        <v>33.389999</v>
      </c>
      <c r="F61" s="273">
        <v>28.513498</v>
      </c>
      <c r="G61" s="273">
        <v>1.4141862E9</v>
      </c>
      <c r="H61" s="273"/>
      <c r="I61" s="273">
        <f t="shared" ref="I61:N61" si="80">(I62/B62*B61)/B62*B61</f>
        <v>1.510601956</v>
      </c>
      <c r="J61" s="273">
        <f t="shared" si="80"/>
        <v>1.682624005</v>
      </c>
      <c r="K61" s="273">
        <f t="shared" si="80"/>
        <v>1.345294216</v>
      </c>
      <c r="L61" s="273">
        <f t="shared" si="80"/>
        <v>1.66429736</v>
      </c>
      <c r="M61" s="273">
        <f t="shared" si="80"/>
        <v>1.414926699</v>
      </c>
      <c r="N61" s="273">
        <f t="shared" si="80"/>
        <v>44314363.8</v>
      </c>
      <c r="O61" s="273"/>
      <c r="P61" s="249">
        <f t="shared" si="31"/>
        <v>160021.7822</v>
      </c>
      <c r="Q61" s="249">
        <f t="shared" si="74"/>
        <v>69270.62344</v>
      </c>
      <c r="R61" s="249">
        <f t="shared" si="75"/>
        <v>345171.7854</v>
      </c>
      <c r="S61" s="249">
        <f t="shared" si="34"/>
        <v>-83957.80337</v>
      </c>
      <c r="T61" s="249">
        <f t="shared" si="35"/>
        <v>-118587.2056</v>
      </c>
      <c r="U61" s="267">
        <f t="shared" si="21"/>
        <v>0.5197243514</v>
      </c>
      <c r="V61" s="277"/>
      <c r="W61" s="249">
        <f t="shared" si="22"/>
        <v>-202545.009</v>
      </c>
      <c r="X61" s="252">
        <f t="shared" si="23"/>
        <v>2.494228666</v>
      </c>
      <c r="Y61" s="249">
        <f t="shared" si="24"/>
        <v>443380.1615</v>
      </c>
      <c r="Z61" s="249">
        <f t="shared" si="25"/>
        <v>240835.1525</v>
      </c>
      <c r="AA61" s="254">
        <f t="shared" si="26"/>
        <v>574464.191</v>
      </c>
      <c r="AB61" s="252">
        <f t="shared" si="27"/>
        <v>0.574464191</v>
      </c>
      <c r="AC61" s="270">
        <f t="shared" si="28"/>
        <v>371919.182</v>
      </c>
      <c r="AD61" s="252">
        <f t="shared" si="29"/>
        <v>0.3381083473</v>
      </c>
      <c r="AE61" s="175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7"/>
    </row>
    <row r="62" ht="19.5" customHeight="1">
      <c r="A62" s="271" t="s">
        <v>150</v>
      </c>
      <c r="B62" s="272">
        <v>33.490002</v>
      </c>
      <c r="C62" s="273">
        <v>34.860001</v>
      </c>
      <c r="D62" s="273">
        <v>32.360001</v>
      </c>
      <c r="E62" s="273">
        <v>32.419998</v>
      </c>
      <c r="F62" s="273">
        <v>27.685154</v>
      </c>
      <c r="G62" s="273">
        <v>1.9045651E9</v>
      </c>
      <c r="H62" s="273"/>
      <c r="I62" s="273">
        <f t="shared" ref="I62:N62" si="81">(I63/B63*B62)/B63*B62</f>
        <v>1.687080804</v>
      </c>
      <c r="J62" s="273">
        <f t="shared" si="81"/>
        <v>1.826375293</v>
      </c>
      <c r="K62" s="273">
        <f t="shared" si="81"/>
        <v>1.572609497</v>
      </c>
      <c r="L62" s="273">
        <f t="shared" si="81"/>
        <v>1.569004104</v>
      </c>
      <c r="M62" s="273">
        <f t="shared" si="81"/>
        <v>1.333910927</v>
      </c>
      <c r="N62" s="273">
        <f t="shared" si="81"/>
        <v>80375367.67</v>
      </c>
      <c r="O62" s="273"/>
      <c r="P62" s="249">
        <f t="shared" si="31"/>
        <v>173013.8667</v>
      </c>
      <c r="Q62" s="249">
        <f t="shared" si="74"/>
        <v>80975.32791</v>
      </c>
      <c r="R62" s="249">
        <f t="shared" si="75"/>
        <v>345890.8932</v>
      </c>
      <c r="S62" s="249">
        <f t="shared" si="34"/>
        <v>-86140.96088</v>
      </c>
      <c r="T62" s="249">
        <f t="shared" si="35"/>
        <v>-119081.3189</v>
      </c>
      <c r="U62" s="267">
        <f t="shared" si="21"/>
        <v>0.5583857996</v>
      </c>
      <c r="V62" s="277"/>
      <c r="W62" s="249">
        <f t="shared" si="22"/>
        <v>-205222.2798</v>
      </c>
      <c r="X62" s="252">
        <f t="shared" si="23"/>
        <v>2.528501098</v>
      </c>
      <c r="Y62" s="249">
        <f t="shared" si="24"/>
        <v>453164.9642</v>
      </c>
      <c r="Z62" s="249">
        <f t="shared" si="25"/>
        <v>247942.6844</v>
      </c>
      <c r="AA62" s="254">
        <f t="shared" si="26"/>
        <v>599880.0879</v>
      </c>
      <c r="AB62" s="252">
        <f t="shared" si="27"/>
        <v>0.5998800879</v>
      </c>
      <c r="AC62" s="270">
        <f t="shared" si="28"/>
        <v>394657.8081</v>
      </c>
      <c r="AD62" s="252">
        <f t="shared" si="29"/>
        <v>0.3587798255</v>
      </c>
      <c r="AE62" s="175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7"/>
    </row>
    <row r="63" ht="19.5" customHeight="1">
      <c r="A63" s="271" t="s">
        <v>151</v>
      </c>
      <c r="B63" s="272">
        <v>32.610001</v>
      </c>
      <c r="C63" s="273">
        <v>36.0</v>
      </c>
      <c r="D63" s="273">
        <v>32.419998</v>
      </c>
      <c r="E63" s="273">
        <v>35.18</v>
      </c>
      <c r="F63" s="273">
        <v>30.04207</v>
      </c>
      <c r="G63" s="273">
        <v>1.9125647E9</v>
      </c>
      <c r="H63" s="273"/>
      <c r="I63" s="273">
        <f t="shared" ref="I63:N63" si="82">(I64/B64*B63)/B64*B63</f>
        <v>1.599584405</v>
      </c>
      <c r="J63" s="273">
        <f t="shared" si="82"/>
        <v>1.947781491</v>
      </c>
      <c r="K63" s="273">
        <f t="shared" si="82"/>
        <v>1.57844629</v>
      </c>
      <c r="L63" s="273">
        <f t="shared" si="82"/>
        <v>1.847522697</v>
      </c>
      <c r="M63" s="273">
        <f t="shared" si="82"/>
        <v>1.570697854</v>
      </c>
      <c r="N63" s="273">
        <f t="shared" si="82"/>
        <v>81051974.74</v>
      </c>
      <c r="O63" s="273"/>
      <c r="P63" s="249">
        <f t="shared" si="31"/>
        <v>173334.6428</v>
      </c>
      <c r="Q63" s="249">
        <f t="shared" si="74"/>
        <v>81275.87058</v>
      </c>
      <c r="R63" s="249">
        <f t="shared" si="75"/>
        <v>346611.4993</v>
      </c>
      <c r="S63" s="249">
        <f t="shared" si="34"/>
        <v>-88333.21489</v>
      </c>
      <c r="T63" s="249">
        <f t="shared" si="35"/>
        <v>-119577.4911</v>
      </c>
      <c r="U63" s="267">
        <f t="shared" si="21"/>
        <v>0.5586727979</v>
      </c>
      <c r="V63" s="277"/>
      <c r="W63" s="249">
        <f t="shared" si="22"/>
        <v>-207910.706</v>
      </c>
      <c r="X63" s="252">
        <f t="shared" si="23"/>
        <v>2.500814663</v>
      </c>
      <c r="Y63" s="249">
        <f t="shared" si="24"/>
        <v>454081.2892</v>
      </c>
      <c r="Z63" s="249">
        <f t="shared" si="25"/>
        <v>246170.5832</v>
      </c>
      <c r="AA63" s="254">
        <f t="shared" si="26"/>
        <v>601222.0126</v>
      </c>
      <c r="AB63" s="252">
        <f t="shared" si="27"/>
        <v>0.6012220126</v>
      </c>
      <c r="AC63" s="270">
        <f t="shared" si="28"/>
        <v>393311.3066</v>
      </c>
      <c r="AD63" s="252">
        <f t="shared" si="29"/>
        <v>0.3575557333</v>
      </c>
      <c r="AE63" s="175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7"/>
    </row>
    <row r="64" ht="19.5" customHeight="1">
      <c r="A64" s="271" t="s">
        <v>152</v>
      </c>
      <c r="B64" s="272">
        <v>35.43</v>
      </c>
      <c r="C64" s="273">
        <v>36.18</v>
      </c>
      <c r="D64" s="273">
        <v>33.73</v>
      </c>
      <c r="E64" s="273">
        <v>35.380001</v>
      </c>
      <c r="F64" s="273">
        <v>30.212864</v>
      </c>
      <c r="G64" s="273">
        <v>1.4970104E9</v>
      </c>
      <c r="H64" s="273"/>
      <c r="I64" s="273">
        <f t="shared" ref="I64:N64" si="83">(I65/B65*B64)/B65*B64</f>
        <v>1.888199341</v>
      </c>
      <c r="J64" s="273">
        <f t="shared" si="83"/>
        <v>1.967308001</v>
      </c>
      <c r="K64" s="273">
        <f t="shared" si="83"/>
        <v>1.708584742</v>
      </c>
      <c r="L64" s="273">
        <f t="shared" si="83"/>
        <v>1.868589025</v>
      </c>
      <c r="M64" s="273">
        <f t="shared" si="83"/>
        <v>1.588607961</v>
      </c>
      <c r="N64" s="273">
        <f t="shared" si="83"/>
        <v>49657055.5</v>
      </c>
      <c r="O64" s="273"/>
      <c r="P64" s="249">
        <f t="shared" si="31"/>
        <v>180338.6139</v>
      </c>
      <c r="Q64" s="249">
        <f t="shared" si="74"/>
        <v>87976.83723</v>
      </c>
      <c r="R64" s="249">
        <f t="shared" si="75"/>
        <v>347333.6066</v>
      </c>
      <c r="S64" s="249">
        <f t="shared" si="34"/>
        <v>-90534.60328</v>
      </c>
      <c r="T64" s="249">
        <f t="shared" si="35"/>
        <v>-120075.7307</v>
      </c>
      <c r="U64" s="267">
        <f t="shared" si="21"/>
        <v>0.578726279</v>
      </c>
      <c r="V64" s="277"/>
      <c r="W64" s="249">
        <f t="shared" si="22"/>
        <v>-210610.3339</v>
      </c>
      <c r="X64" s="252">
        <f t="shared" si="23"/>
        <v>2.505443159</v>
      </c>
      <c r="Y64" s="249">
        <f t="shared" si="24"/>
        <v>459677.292</v>
      </c>
      <c r="Z64" s="249">
        <f t="shared" si="25"/>
        <v>249066.9581</v>
      </c>
      <c r="AA64" s="254">
        <f t="shared" si="26"/>
        <v>615649.0577</v>
      </c>
      <c r="AB64" s="252">
        <f t="shared" si="27"/>
        <v>0.6156490577</v>
      </c>
      <c r="AC64" s="270">
        <f t="shared" si="28"/>
        <v>405038.7237</v>
      </c>
      <c r="AD64" s="252">
        <f t="shared" si="29"/>
        <v>0.3682170216</v>
      </c>
      <c r="AE64" s="175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7"/>
    </row>
    <row r="65" ht="19.5" customHeight="1">
      <c r="A65" s="274" t="s">
        <v>153</v>
      </c>
      <c r="B65" s="275">
        <v>35.709999</v>
      </c>
      <c r="C65" s="276">
        <v>36.639999</v>
      </c>
      <c r="D65" s="276">
        <v>34.130001</v>
      </c>
      <c r="E65" s="276">
        <v>36.459999</v>
      </c>
      <c r="F65" s="276">
        <v>31.135128</v>
      </c>
      <c r="G65" s="276">
        <v>1.7408286E9</v>
      </c>
      <c r="H65" s="276"/>
      <c r="I65" s="276">
        <f t="shared" ref="I65:N65" si="84">(I66/B66*B65)/B66*B65</f>
        <v>1.918161691</v>
      </c>
      <c r="J65" s="276">
        <f t="shared" si="84"/>
        <v>2.017651429</v>
      </c>
      <c r="K65" s="276">
        <f t="shared" si="84"/>
        <v>1.749348929</v>
      </c>
      <c r="L65" s="276">
        <f t="shared" si="84"/>
        <v>1.984410046</v>
      </c>
      <c r="M65" s="276">
        <f t="shared" si="84"/>
        <v>1.687074472</v>
      </c>
      <c r="N65" s="276">
        <f t="shared" si="84"/>
        <v>67149588.4</v>
      </c>
      <c r="O65" s="276"/>
      <c r="P65" s="249">
        <f t="shared" si="31"/>
        <v>182477.2331</v>
      </c>
      <c r="Q65" s="249">
        <f t="shared" si="74"/>
        <v>90075.82835</v>
      </c>
      <c r="R65" s="249">
        <f t="shared" si="75"/>
        <v>348057.2182</v>
      </c>
      <c r="S65" s="249">
        <f t="shared" si="34"/>
        <v>-92745.16413</v>
      </c>
      <c r="T65" s="249">
        <f t="shared" si="35"/>
        <v>-120576.0462</v>
      </c>
      <c r="U65" s="267">
        <f t="shared" si="21"/>
        <v>0.5843101567</v>
      </c>
      <c r="V65" s="252">
        <f>(E65-B54)/B54</f>
        <v>0.4749191131</v>
      </c>
      <c r="W65" s="249">
        <f t="shared" si="22"/>
        <v>-213321.2103</v>
      </c>
      <c r="X65" s="252">
        <f t="shared" si="23"/>
        <v>2.487021569</v>
      </c>
      <c r="Y65" s="249">
        <f t="shared" si="24"/>
        <v>461868.9927</v>
      </c>
      <c r="Z65" s="249">
        <f t="shared" si="25"/>
        <v>248547.7823</v>
      </c>
      <c r="AA65" s="254">
        <f t="shared" si="26"/>
        <v>620610.2797</v>
      </c>
      <c r="AB65" s="252">
        <f t="shared" si="27"/>
        <v>0.6206102797</v>
      </c>
      <c r="AC65" s="270">
        <f t="shared" si="28"/>
        <v>407289.0693</v>
      </c>
      <c r="AD65" s="252">
        <f t="shared" si="29"/>
        <v>0.3702627903</v>
      </c>
      <c r="AE65" s="175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7"/>
    </row>
    <row r="66" ht="19.5" customHeight="1">
      <c r="A66" s="271" t="s">
        <v>154</v>
      </c>
      <c r="B66" s="272">
        <v>36.66</v>
      </c>
      <c r="C66" s="273">
        <v>39.0</v>
      </c>
      <c r="D66" s="273">
        <v>36.220001</v>
      </c>
      <c r="E66" s="273">
        <v>37.07</v>
      </c>
      <c r="F66" s="273">
        <v>31.668415</v>
      </c>
      <c r="G66" s="273">
        <v>1.7593004E9</v>
      </c>
      <c r="H66" s="273"/>
      <c r="I66" s="273">
        <f t="shared" ref="I66:N66" si="85">(I67/B67*B66)/B67*B66</f>
        <v>2.021577793</v>
      </c>
      <c r="J66" s="273">
        <f t="shared" si="85"/>
        <v>2.285938</v>
      </c>
      <c r="K66" s="273">
        <f t="shared" si="85"/>
        <v>1.970156643</v>
      </c>
      <c r="L66" s="273">
        <f t="shared" si="85"/>
        <v>2.051366619</v>
      </c>
      <c r="M66" s="273">
        <f t="shared" si="85"/>
        <v>1.745362329</v>
      </c>
      <c r="N66" s="273">
        <f t="shared" si="85"/>
        <v>68582187.25</v>
      </c>
      <c r="O66" s="273"/>
      <c r="P66" s="249">
        <f t="shared" si="31"/>
        <v>193651.4905</v>
      </c>
      <c r="Q66" s="249">
        <f>(Q54+(Q65-Q54)*(1-$Q$3))*K66/K65</f>
        <v>75825.07106</v>
      </c>
      <c r="R66" s="249">
        <f>R65*(1+($S$5/2/12))+(Q65-Q54)*($Q$3)</f>
        <v>371531.2823</v>
      </c>
      <c r="S66" s="249">
        <f t="shared" si="34"/>
        <v>-94964.93565</v>
      </c>
      <c r="T66" s="249">
        <f t="shared" si="35"/>
        <v>-121078.4464</v>
      </c>
      <c r="U66" s="267">
        <f t="shared" si="21"/>
        <v>0.5386855027</v>
      </c>
      <c r="V66" s="277"/>
      <c r="W66" s="249">
        <f t="shared" si="22"/>
        <v>-216043.382</v>
      </c>
      <c r="X66" s="252">
        <f t="shared" si="23"/>
        <v>2.616061494</v>
      </c>
      <c r="Y66" s="249">
        <f t="shared" si="24"/>
        <v>492226.0743</v>
      </c>
      <c r="Z66" s="249">
        <f t="shared" si="25"/>
        <v>276182.6923</v>
      </c>
      <c r="AA66" s="254">
        <f t="shared" si="26"/>
        <v>641007.8438</v>
      </c>
      <c r="AB66" s="252">
        <f t="shared" si="27"/>
        <v>0.6410078438</v>
      </c>
      <c r="AC66" s="270">
        <f t="shared" si="28"/>
        <v>424964.4618</v>
      </c>
      <c r="AD66" s="252">
        <f t="shared" si="29"/>
        <v>0.3863313289</v>
      </c>
      <c r="AE66" s="175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7"/>
    </row>
    <row r="67" ht="19.5" customHeight="1">
      <c r="A67" s="271" t="s">
        <v>155</v>
      </c>
      <c r="B67" s="272">
        <v>37.200001</v>
      </c>
      <c r="C67" s="273">
        <v>37.970001</v>
      </c>
      <c r="D67" s="273">
        <v>36.099998</v>
      </c>
      <c r="E67" s="273">
        <v>36.57</v>
      </c>
      <c r="F67" s="273">
        <v>31.241268</v>
      </c>
      <c r="G67" s="273">
        <v>1.7281108E9</v>
      </c>
      <c r="H67" s="273"/>
      <c r="I67" s="273">
        <f t="shared" ref="I67:N67" si="86">(I68/B68*B67)/B68*B67</f>
        <v>2.081572013</v>
      </c>
      <c r="J67" s="273">
        <f t="shared" si="86"/>
        <v>2.166788142</v>
      </c>
      <c r="K67" s="273">
        <f t="shared" si="86"/>
        <v>1.957123344</v>
      </c>
      <c r="L67" s="273">
        <f t="shared" si="86"/>
        <v>1.996402168</v>
      </c>
      <c r="M67" s="273">
        <f t="shared" si="86"/>
        <v>1.69859659</v>
      </c>
      <c r="N67" s="273">
        <f t="shared" si="86"/>
        <v>66172036.03</v>
      </c>
      <c r="O67" s="273"/>
      <c r="P67" s="249">
        <f t="shared" si="31"/>
        <v>193009.8903</v>
      </c>
      <c r="Q67" s="249">
        <f t="shared" ref="Q67:Q77" si="88">Q66*K67/K66</f>
        <v>75323.46078</v>
      </c>
      <c r="R67" s="249">
        <f t="shared" ref="R67:R77" si="89">R66*(1+$S$5/2/12)</f>
        <v>372305.3058</v>
      </c>
      <c r="S67" s="249">
        <f t="shared" si="34"/>
        <v>-97193.95621</v>
      </c>
      <c r="T67" s="249">
        <f t="shared" si="35"/>
        <v>-121582.9399</v>
      </c>
      <c r="U67" s="267">
        <f t="shared" si="21"/>
        <v>0.5364284658</v>
      </c>
      <c r="V67" s="277"/>
      <c r="W67" s="249">
        <f t="shared" si="22"/>
        <v>-218776.8961</v>
      </c>
      <c r="X67" s="252">
        <f t="shared" si="23"/>
        <v>2.583980329</v>
      </c>
      <c r="Y67" s="249">
        <f t="shared" si="24"/>
        <v>492520.0168</v>
      </c>
      <c r="Z67" s="249">
        <f t="shared" si="25"/>
        <v>273743.1206</v>
      </c>
      <c r="AA67" s="254">
        <f t="shared" si="26"/>
        <v>640638.6569</v>
      </c>
      <c r="AB67" s="252">
        <f t="shared" si="27"/>
        <v>0.6406386569</v>
      </c>
      <c r="AC67" s="270">
        <f t="shared" si="28"/>
        <v>421861.7607</v>
      </c>
      <c r="AD67" s="252">
        <f t="shared" si="29"/>
        <v>0.3835106916</v>
      </c>
      <c r="AE67" s="175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7"/>
    </row>
    <row r="68" ht="19.5" customHeight="1">
      <c r="A68" s="271" t="s">
        <v>156</v>
      </c>
      <c r="B68" s="272">
        <v>36.68</v>
      </c>
      <c r="C68" s="273">
        <v>37.18</v>
      </c>
      <c r="D68" s="273">
        <v>34.009998</v>
      </c>
      <c r="E68" s="273">
        <v>35.84</v>
      </c>
      <c r="F68" s="273">
        <v>30.617641</v>
      </c>
      <c r="G68" s="273">
        <v>2.5094653E9</v>
      </c>
      <c r="H68" s="273"/>
      <c r="I68" s="273">
        <f t="shared" ref="I68:N68" si="87">(I69/B69*B68)/B69*B68</f>
        <v>2.023784154</v>
      </c>
      <c r="J68" s="273">
        <f t="shared" si="87"/>
        <v>2.077562052</v>
      </c>
      <c r="K68" s="273">
        <f t="shared" si="87"/>
        <v>1.737068937</v>
      </c>
      <c r="L68" s="273">
        <f t="shared" si="87"/>
        <v>1.917494443</v>
      </c>
      <c r="M68" s="273">
        <f t="shared" si="87"/>
        <v>1.631459872</v>
      </c>
      <c r="N68" s="273">
        <f t="shared" si="87"/>
        <v>139538393.4</v>
      </c>
      <c r="O68" s="273"/>
      <c r="P68" s="249">
        <f t="shared" si="31"/>
        <v>181835.6329</v>
      </c>
      <c r="Q68" s="249">
        <f t="shared" si="88"/>
        <v>66854.26566</v>
      </c>
      <c r="R68" s="249">
        <f t="shared" si="89"/>
        <v>373080.9418</v>
      </c>
      <c r="S68" s="249">
        <f t="shared" si="34"/>
        <v>-99432.26436</v>
      </c>
      <c r="T68" s="249">
        <f t="shared" si="35"/>
        <v>-122089.5355</v>
      </c>
      <c r="U68" s="267">
        <f t="shared" si="21"/>
        <v>0.5074927026</v>
      </c>
      <c r="V68" s="277"/>
      <c r="W68" s="249">
        <f t="shared" si="22"/>
        <v>-221521.7999</v>
      </c>
      <c r="X68" s="252">
        <f t="shared" si="23"/>
        <v>2.505020161</v>
      </c>
      <c r="Y68" s="249">
        <f t="shared" si="24"/>
        <v>485442.6472</v>
      </c>
      <c r="Z68" s="249">
        <f t="shared" si="25"/>
        <v>263920.8473</v>
      </c>
      <c r="AA68" s="254">
        <f t="shared" si="26"/>
        <v>621770.8404</v>
      </c>
      <c r="AB68" s="252">
        <f t="shared" si="27"/>
        <v>0.6217708404</v>
      </c>
      <c r="AC68" s="270">
        <f t="shared" si="28"/>
        <v>400249.0405</v>
      </c>
      <c r="AD68" s="252">
        <f t="shared" si="29"/>
        <v>0.3638627641</v>
      </c>
      <c r="AE68" s="175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7"/>
    </row>
    <row r="69" ht="19.5" customHeight="1">
      <c r="A69" s="271" t="s">
        <v>157</v>
      </c>
      <c r="B69" s="272">
        <v>35.810001</v>
      </c>
      <c r="C69" s="273">
        <v>37.5</v>
      </c>
      <c r="D69" s="273">
        <v>34.720001</v>
      </c>
      <c r="E69" s="273">
        <v>34.77</v>
      </c>
      <c r="F69" s="273">
        <v>29.703556</v>
      </c>
      <c r="G69" s="273">
        <v>2.2111731E9</v>
      </c>
      <c r="H69" s="273"/>
      <c r="I69" s="273">
        <f t="shared" ref="I69:N69" si="90">(I70/B70*B69)/B70*B69</f>
        <v>1.928919943</v>
      </c>
      <c r="J69" s="273">
        <f t="shared" si="90"/>
        <v>2.11347818</v>
      </c>
      <c r="K69" s="273">
        <f t="shared" si="90"/>
        <v>1.810353139</v>
      </c>
      <c r="L69" s="273">
        <f t="shared" si="90"/>
        <v>1.804710285</v>
      </c>
      <c r="M69" s="273">
        <f t="shared" si="90"/>
        <v>1.53550004</v>
      </c>
      <c r="N69" s="273">
        <f t="shared" si="90"/>
        <v>108337002.1</v>
      </c>
      <c r="O69" s="273"/>
      <c r="P69" s="249">
        <f t="shared" si="31"/>
        <v>185631.6885</v>
      </c>
      <c r="Q69" s="249">
        <f t="shared" si="88"/>
        <v>69674.74181</v>
      </c>
      <c r="R69" s="249">
        <f t="shared" si="89"/>
        <v>373858.1938</v>
      </c>
      <c r="S69" s="249">
        <f t="shared" si="34"/>
        <v>-101679.8988</v>
      </c>
      <c r="T69" s="249">
        <f t="shared" si="35"/>
        <v>-122598.2419</v>
      </c>
      <c r="U69" s="267">
        <f t="shared" si="21"/>
        <v>0.5165280432</v>
      </c>
      <c r="V69" s="277"/>
      <c r="W69" s="249">
        <f t="shared" si="22"/>
        <v>-224278.1407</v>
      </c>
      <c r="X69" s="252">
        <f t="shared" si="23"/>
        <v>2.494625114</v>
      </c>
      <c r="Y69" s="249">
        <f t="shared" si="24"/>
        <v>488846.048</v>
      </c>
      <c r="Z69" s="249">
        <f t="shared" si="25"/>
        <v>264567.9073</v>
      </c>
      <c r="AA69" s="254">
        <f t="shared" si="26"/>
        <v>629164.6241</v>
      </c>
      <c r="AB69" s="252">
        <f t="shared" si="27"/>
        <v>0.6291646241</v>
      </c>
      <c r="AC69" s="270">
        <f t="shared" si="28"/>
        <v>404886.4834</v>
      </c>
      <c r="AD69" s="252">
        <f t="shared" si="29"/>
        <v>0.3680786213</v>
      </c>
      <c r="AE69" s="175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7"/>
    </row>
    <row r="70" ht="19.5" customHeight="1">
      <c r="A70" s="271" t="s">
        <v>158</v>
      </c>
      <c r="B70" s="272">
        <v>35.0</v>
      </c>
      <c r="C70" s="273">
        <v>36.549999</v>
      </c>
      <c r="D70" s="273">
        <v>34.110001</v>
      </c>
      <c r="E70" s="273">
        <v>36.549999</v>
      </c>
      <c r="F70" s="273">
        <v>31.22418</v>
      </c>
      <c r="G70" s="273">
        <v>2.4296622E9</v>
      </c>
      <c r="H70" s="273"/>
      <c r="I70" s="273">
        <f t="shared" ref="I70:N70" si="91">(I71/B71*B70)/B71*B70</f>
        <v>1.842644799</v>
      </c>
      <c r="J70" s="273">
        <f t="shared" si="91"/>
        <v>2.007751559</v>
      </c>
      <c r="K70" s="273">
        <f t="shared" si="91"/>
        <v>1.747299311</v>
      </c>
      <c r="L70" s="273">
        <f t="shared" si="91"/>
        <v>1.994219006</v>
      </c>
      <c r="M70" s="273">
        <f t="shared" si="91"/>
        <v>1.696738939</v>
      </c>
      <c r="N70" s="273">
        <f t="shared" si="91"/>
        <v>130804631.9</v>
      </c>
      <c r="O70" s="273"/>
      <c r="P70" s="249">
        <f t="shared" si="31"/>
        <v>182370.3024</v>
      </c>
      <c r="Q70" s="249">
        <f t="shared" si="88"/>
        <v>67248.00026</v>
      </c>
      <c r="R70" s="249">
        <f t="shared" si="89"/>
        <v>374637.065</v>
      </c>
      <c r="S70" s="249">
        <f t="shared" si="34"/>
        <v>-103936.8984</v>
      </c>
      <c r="T70" s="249">
        <f t="shared" si="35"/>
        <v>-123109.0679</v>
      </c>
      <c r="U70" s="267">
        <f t="shared" si="21"/>
        <v>0.5075908343</v>
      </c>
      <c r="V70" s="277"/>
      <c r="W70" s="249">
        <f t="shared" si="22"/>
        <v>-227045.9663</v>
      </c>
      <c r="X70" s="252">
        <f t="shared" si="23"/>
        <v>2.453280173</v>
      </c>
      <c r="Y70" s="249">
        <f t="shared" si="24"/>
        <v>487310.7941</v>
      </c>
      <c r="Z70" s="249">
        <f t="shared" si="25"/>
        <v>260264.8278</v>
      </c>
      <c r="AA70" s="254">
        <f t="shared" si="26"/>
        <v>624255.3677</v>
      </c>
      <c r="AB70" s="252">
        <f t="shared" si="27"/>
        <v>0.6242553677</v>
      </c>
      <c r="AC70" s="270">
        <f t="shared" si="28"/>
        <v>397209.4014</v>
      </c>
      <c r="AD70" s="252">
        <f t="shared" si="29"/>
        <v>0.3610994558</v>
      </c>
      <c r="AE70" s="175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7"/>
    </row>
    <row r="71" ht="19.5" customHeight="1">
      <c r="A71" s="271" t="s">
        <v>159</v>
      </c>
      <c r="B71" s="272">
        <v>36.27</v>
      </c>
      <c r="C71" s="273">
        <v>37.900002</v>
      </c>
      <c r="D71" s="273">
        <v>35.82</v>
      </c>
      <c r="E71" s="273">
        <v>37.740002</v>
      </c>
      <c r="F71" s="273">
        <v>32.240784</v>
      </c>
      <c r="G71" s="273">
        <v>1.8110722E9</v>
      </c>
      <c r="H71" s="273"/>
      <c r="I71" s="273">
        <f t="shared" ref="I71:N71" si="92">(I72/B72*B71)/B72*B71</f>
        <v>1.978794289</v>
      </c>
      <c r="J71" s="273">
        <f t="shared" si="92"/>
        <v>2.15880641</v>
      </c>
      <c r="K71" s="273">
        <f t="shared" si="92"/>
        <v>1.926881488</v>
      </c>
      <c r="L71" s="273">
        <f t="shared" si="92"/>
        <v>2.126189406</v>
      </c>
      <c r="M71" s="273">
        <f t="shared" si="92"/>
        <v>1.809023177</v>
      </c>
      <c r="N71" s="273">
        <f t="shared" si="92"/>
        <v>72677981.53</v>
      </c>
      <c r="O71" s="273"/>
      <c r="P71" s="249">
        <f t="shared" si="31"/>
        <v>191512.8713</v>
      </c>
      <c r="Q71" s="249">
        <f t="shared" si="88"/>
        <v>74159.54782</v>
      </c>
      <c r="R71" s="249">
        <f t="shared" si="89"/>
        <v>375417.5589</v>
      </c>
      <c r="S71" s="249">
        <f t="shared" si="34"/>
        <v>-106203.3021</v>
      </c>
      <c r="T71" s="249">
        <f t="shared" si="35"/>
        <v>-123622.0224</v>
      </c>
      <c r="U71" s="267">
        <f t="shared" si="21"/>
        <v>0.5300846661</v>
      </c>
      <c r="V71" s="277"/>
      <c r="W71" s="249">
        <f t="shared" si="22"/>
        <v>-229825.3245</v>
      </c>
      <c r="X71" s="252">
        <f t="shared" si="23"/>
        <v>2.466788338</v>
      </c>
      <c r="Y71" s="249">
        <f t="shared" si="24"/>
        <v>494459.8665</v>
      </c>
      <c r="Z71" s="249">
        <f t="shared" si="25"/>
        <v>264634.542</v>
      </c>
      <c r="AA71" s="254">
        <f t="shared" si="26"/>
        <v>641089.978</v>
      </c>
      <c r="AB71" s="252">
        <f t="shared" si="27"/>
        <v>0.641089978</v>
      </c>
      <c r="AC71" s="270">
        <f t="shared" si="28"/>
        <v>411264.6535</v>
      </c>
      <c r="AD71" s="252">
        <f t="shared" si="29"/>
        <v>0.3738769578</v>
      </c>
      <c r="AE71" s="175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7"/>
    </row>
    <row r="72" ht="19.5" customHeight="1">
      <c r="A72" s="271" t="s">
        <v>160</v>
      </c>
      <c r="B72" s="272">
        <v>37.66</v>
      </c>
      <c r="C72" s="273">
        <v>37.66</v>
      </c>
      <c r="D72" s="273">
        <v>33.700001</v>
      </c>
      <c r="E72" s="273">
        <v>34.889999</v>
      </c>
      <c r="F72" s="273">
        <v>29.806082</v>
      </c>
      <c r="G72" s="273">
        <v>2.2620481E9</v>
      </c>
      <c r="H72" s="273"/>
      <c r="I72" s="273">
        <f t="shared" ref="I72:N72" si="93">(I73/B73*B72)/B73*B72</f>
        <v>2.133369925</v>
      </c>
      <c r="J72" s="273">
        <f t="shared" si="93"/>
        <v>2.131551669</v>
      </c>
      <c r="K72" s="273">
        <f t="shared" si="93"/>
        <v>1.70554691</v>
      </c>
      <c r="L72" s="273">
        <f t="shared" si="93"/>
        <v>1.817188694</v>
      </c>
      <c r="M72" s="273">
        <f t="shared" si="93"/>
        <v>1.546118322</v>
      </c>
      <c r="N72" s="273">
        <f t="shared" si="93"/>
        <v>113379620.7</v>
      </c>
      <c r="O72" s="273"/>
      <c r="P72" s="249">
        <f t="shared" si="31"/>
        <v>180178.2232</v>
      </c>
      <c r="Q72" s="249">
        <f t="shared" si="88"/>
        <v>65641.08296</v>
      </c>
      <c r="R72" s="249">
        <f t="shared" si="89"/>
        <v>376199.6788</v>
      </c>
      <c r="S72" s="249">
        <f t="shared" si="34"/>
        <v>-108479.1492</v>
      </c>
      <c r="T72" s="249">
        <f t="shared" si="35"/>
        <v>-124137.1141</v>
      </c>
      <c r="U72" s="267">
        <f t="shared" si="21"/>
        <v>0.500724892</v>
      </c>
      <c r="V72" s="277"/>
      <c r="W72" s="249">
        <f t="shared" si="22"/>
        <v>-232616.2633</v>
      </c>
      <c r="X72" s="252">
        <f t="shared" si="23"/>
        <v>2.391827184</v>
      </c>
      <c r="Y72" s="249">
        <f t="shared" si="24"/>
        <v>487276.4479</v>
      </c>
      <c r="Z72" s="249">
        <f t="shared" si="25"/>
        <v>254660.1846</v>
      </c>
      <c r="AA72" s="254">
        <f t="shared" si="26"/>
        <v>622018.985</v>
      </c>
      <c r="AB72" s="252">
        <f t="shared" si="27"/>
        <v>0.622018985</v>
      </c>
      <c r="AC72" s="270">
        <f t="shared" si="28"/>
        <v>389402.7216</v>
      </c>
      <c r="AD72" s="252">
        <f t="shared" si="29"/>
        <v>0.3540024742</v>
      </c>
      <c r="AE72" s="175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7"/>
    </row>
    <row r="73" ht="19.5" customHeight="1">
      <c r="A73" s="271" t="s">
        <v>161</v>
      </c>
      <c r="B73" s="272">
        <v>34.610001</v>
      </c>
      <c r="C73" s="273">
        <v>35.02</v>
      </c>
      <c r="D73" s="273">
        <v>32.349998</v>
      </c>
      <c r="E73" s="273">
        <v>34.02</v>
      </c>
      <c r="F73" s="273">
        <v>29.062838</v>
      </c>
      <c r="G73" s="273">
        <v>2.012635E9</v>
      </c>
      <c r="H73" s="273"/>
      <c r="I73" s="273">
        <f t="shared" ref="I73:N73" si="94">(I74/B74*B73)/B74*B73</f>
        <v>1.801809037</v>
      </c>
      <c r="J73" s="273">
        <f t="shared" si="94"/>
        <v>1.843179012</v>
      </c>
      <c r="K73" s="273">
        <f t="shared" si="94"/>
        <v>1.571637409</v>
      </c>
      <c r="L73" s="273">
        <f t="shared" si="94"/>
        <v>1.727693625</v>
      </c>
      <c r="M73" s="273">
        <f t="shared" si="94"/>
        <v>1.469971739</v>
      </c>
      <c r="N73" s="273">
        <f t="shared" si="94"/>
        <v>89755561.99</v>
      </c>
      <c r="O73" s="273"/>
      <c r="P73" s="249">
        <f t="shared" si="31"/>
        <v>172960.3853</v>
      </c>
      <c r="Q73" s="249">
        <f t="shared" si="88"/>
        <v>60487.33165</v>
      </c>
      <c r="R73" s="249">
        <f t="shared" si="89"/>
        <v>376983.4282</v>
      </c>
      <c r="S73" s="249">
        <f t="shared" si="34"/>
        <v>-110764.479</v>
      </c>
      <c r="T73" s="249">
        <f t="shared" si="35"/>
        <v>-124654.3521</v>
      </c>
      <c r="U73" s="267">
        <f t="shared" si="21"/>
        <v>0.4815203991</v>
      </c>
      <c r="V73" s="277"/>
      <c r="W73" s="249">
        <f t="shared" si="22"/>
        <v>-235418.8311</v>
      </c>
      <c r="X73" s="252">
        <f t="shared" si="23"/>
        <v>2.33602304</v>
      </c>
      <c r="Y73" s="249">
        <f t="shared" si="24"/>
        <v>482976.3608</v>
      </c>
      <c r="Z73" s="249">
        <f t="shared" si="25"/>
        <v>247557.5297</v>
      </c>
      <c r="AA73" s="254">
        <f t="shared" si="26"/>
        <v>610431.1452</v>
      </c>
      <c r="AB73" s="252">
        <f t="shared" si="27"/>
        <v>0.6104311452</v>
      </c>
      <c r="AC73" s="270">
        <f t="shared" si="28"/>
        <v>375012.3141</v>
      </c>
      <c r="AD73" s="252">
        <f t="shared" si="29"/>
        <v>0.3409202855</v>
      </c>
      <c r="AE73" s="175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7"/>
    </row>
    <row r="74" ht="19.5" customHeight="1">
      <c r="A74" s="271" t="s">
        <v>162</v>
      </c>
      <c r="B74" s="272">
        <v>33.93</v>
      </c>
      <c r="C74" s="273">
        <v>35.849998</v>
      </c>
      <c r="D74" s="273">
        <v>33.799999</v>
      </c>
      <c r="E74" s="273">
        <v>35.139999</v>
      </c>
      <c r="F74" s="273">
        <v>30.019632</v>
      </c>
      <c r="G74" s="273">
        <v>1.9510891E9</v>
      </c>
      <c r="H74" s="273"/>
      <c r="I74" s="273">
        <f t="shared" ref="I74:N74" si="95">(I75/B75*B74)/B75*B74</f>
        <v>1.73170239</v>
      </c>
      <c r="J74" s="273">
        <f t="shared" si="95"/>
        <v>1.931583579</v>
      </c>
      <c r="K74" s="273">
        <f t="shared" si="95"/>
        <v>1.715683664</v>
      </c>
      <c r="L74" s="273">
        <f t="shared" si="95"/>
        <v>1.843323678</v>
      </c>
      <c r="M74" s="273">
        <f t="shared" si="95"/>
        <v>1.568352466</v>
      </c>
      <c r="N74" s="273">
        <f t="shared" si="95"/>
        <v>84350086.87</v>
      </c>
      <c r="O74" s="273"/>
      <c r="P74" s="249">
        <f t="shared" si="31"/>
        <v>180712.8659</v>
      </c>
      <c r="Q74" s="249">
        <f t="shared" si="88"/>
        <v>66031.21445</v>
      </c>
      <c r="R74" s="249">
        <f t="shared" si="89"/>
        <v>377768.8103</v>
      </c>
      <c r="S74" s="249">
        <f t="shared" si="34"/>
        <v>-113059.331</v>
      </c>
      <c r="T74" s="249">
        <f t="shared" si="35"/>
        <v>-125173.7452</v>
      </c>
      <c r="U74" s="267">
        <f t="shared" si="21"/>
        <v>0.5008308067</v>
      </c>
      <c r="V74" s="277"/>
      <c r="W74" s="249">
        <f t="shared" si="22"/>
        <v>-238233.0762</v>
      </c>
      <c r="X74" s="252">
        <f t="shared" si="23"/>
        <v>2.344265898</v>
      </c>
      <c r="Y74" s="249">
        <f t="shared" si="24"/>
        <v>489157.064</v>
      </c>
      <c r="Z74" s="249">
        <f t="shared" si="25"/>
        <v>250923.9878</v>
      </c>
      <c r="AA74" s="254">
        <f t="shared" si="26"/>
        <v>624512.8907</v>
      </c>
      <c r="AB74" s="252">
        <f t="shared" si="27"/>
        <v>0.6245128907</v>
      </c>
      <c r="AC74" s="270">
        <f t="shared" si="28"/>
        <v>386279.8145</v>
      </c>
      <c r="AD74" s="252">
        <f t="shared" si="29"/>
        <v>0.3511634677</v>
      </c>
      <c r="AE74" s="175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7"/>
    </row>
    <row r="75" ht="19.5" customHeight="1">
      <c r="A75" s="271" t="s">
        <v>163</v>
      </c>
      <c r="B75" s="272">
        <v>35.450001</v>
      </c>
      <c r="C75" s="273">
        <v>37.240002</v>
      </c>
      <c r="D75" s="273">
        <v>35.200001</v>
      </c>
      <c r="E75" s="273">
        <v>36.900002</v>
      </c>
      <c r="F75" s="273">
        <v>31.523178</v>
      </c>
      <c r="G75" s="273">
        <v>2.2591016E9</v>
      </c>
      <c r="H75" s="273"/>
      <c r="I75" s="273">
        <f t="shared" ref="I75:N75" si="96">(I76/B76*B75)/B76*B75</f>
        <v>1.890331801</v>
      </c>
      <c r="J75" s="273">
        <f t="shared" si="96"/>
        <v>2.084273104</v>
      </c>
      <c r="K75" s="273">
        <f t="shared" si="96"/>
        <v>1.860754993</v>
      </c>
      <c r="L75" s="273">
        <f t="shared" si="96"/>
        <v>2.032595181</v>
      </c>
      <c r="M75" s="273">
        <f t="shared" si="96"/>
        <v>1.729389953</v>
      </c>
      <c r="N75" s="273">
        <f t="shared" si="96"/>
        <v>113084440.9</v>
      </c>
      <c r="O75" s="273"/>
      <c r="P75" s="249">
        <f t="shared" si="31"/>
        <v>188198.0251</v>
      </c>
      <c r="Q75" s="249">
        <f t="shared" si="88"/>
        <v>71614.54907</v>
      </c>
      <c r="R75" s="249">
        <f t="shared" si="89"/>
        <v>378555.8287</v>
      </c>
      <c r="S75" s="249">
        <f t="shared" si="34"/>
        <v>-115363.7449</v>
      </c>
      <c r="T75" s="249">
        <f t="shared" si="35"/>
        <v>-125695.3025</v>
      </c>
      <c r="U75" s="267">
        <f t="shared" si="21"/>
        <v>0.5191784584</v>
      </c>
      <c r="V75" s="277"/>
      <c r="W75" s="249">
        <f t="shared" si="22"/>
        <v>-241059.0474</v>
      </c>
      <c r="X75" s="252">
        <f t="shared" si="23"/>
        <v>2.351099699</v>
      </c>
      <c r="Y75" s="249">
        <f t="shared" si="24"/>
        <v>495152.2131</v>
      </c>
      <c r="Z75" s="249">
        <f t="shared" si="25"/>
        <v>254093.1657</v>
      </c>
      <c r="AA75" s="254">
        <f t="shared" si="26"/>
        <v>638368.4029</v>
      </c>
      <c r="AB75" s="252">
        <f t="shared" si="27"/>
        <v>0.6383684029</v>
      </c>
      <c r="AC75" s="270">
        <f t="shared" si="28"/>
        <v>397309.3555</v>
      </c>
      <c r="AD75" s="252">
        <f t="shared" si="29"/>
        <v>0.3611903232</v>
      </c>
      <c r="AE75" s="175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7"/>
    </row>
    <row r="76" ht="19.5" customHeight="1">
      <c r="A76" s="271" t="s">
        <v>164</v>
      </c>
      <c r="B76" s="272">
        <v>36.98</v>
      </c>
      <c r="C76" s="273">
        <v>39.639999</v>
      </c>
      <c r="D76" s="273">
        <v>36.799999</v>
      </c>
      <c r="E76" s="273">
        <v>39.119999</v>
      </c>
      <c r="F76" s="273">
        <v>33.419689</v>
      </c>
      <c r="G76" s="273">
        <v>1.9782253E9</v>
      </c>
      <c r="H76" s="273"/>
      <c r="I76" s="273">
        <f t="shared" ref="I76:N76" si="97">(I77/B77*B76)/B77*B76</f>
        <v>2.057023962</v>
      </c>
      <c r="J76" s="273">
        <f t="shared" si="97"/>
        <v>2.361579133</v>
      </c>
      <c r="K76" s="273">
        <f t="shared" si="97"/>
        <v>2.033758847</v>
      </c>
      <c r="L76" s="273">
        <f t="shared" si="97"/>
        <v>2.284524301</v>
      </c>
      <c r="M76" s="273">
        <f t="shared" si="97"/>
        <v>1.943738116</v>
      </c>
      <c r="N76" s="273">
        <f t="shared" si="97"/>
        <v>86712724.63</v>
      </c>
      <c r="O76" s="273"/>
      <c r="P76" s="249">
        <f t="shared" si="31"/>
        <v>196752.4699</v>
      </c>
      <c r="Q76" s="249">
        <f t="shared" si="88"/>
        <v>78272.91786</v>
      </c>
      <c r="R76" s="249">
        <f t="shared" si="89"/>
        <v>379344.4866</v>
      </c>
      <c r="S76" s="249">
        <f t="shared" si="34"/>
        <v>-117677.7605</v>
      </c>
      <c r="T76" s="249">
        <f t="shared" si="35"/>
        <v>-126219.0329</v>
      </c>
      <c r="U76" s="267">
        <f t="shared" si="21"/>
        <v>0.5399061287</v>
      </c>
      <c r="V76" s="277"/>
      <c r="W76" s="249">
        <f t="shared" si="22"/>
        <v>-243896.7934</v>
      </c>
      <c r="X76" s="252">
        <f t="shared" si="23"/>
        <v>2.362052196</v>
      </c>
      <c r="Y76" s="249">
        <f t="shared" si="24"/>
        <v>501897.4361</v>
      </c>
      <c r="Z76" s="249">
        <f t="shared" si="25"/>
        <v>258000.6427</v>
      </c>
      <c r="AA76" s="254">
        <f t="shared" si="26"/>
        <v>654369.8744</v>
      </c>
      <c r="AB76" s="252">
        <f t="shared" si="27"/>
        <v>0.6543698744</v>
      </c>
      <c r="AC76" s="270">
        <f t="shared" si="28"/>
        <v>410473.081</v>
      </c>
      <c r="AD76" s="252">
        <f t="shared" si="29"/>
        <v>0.3731573464</v>
      </c>
      <c r="AE76" s="175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7"/>
    </row>
    <row r="77" ht="19.5" customHeight="1">
      <c r="A77" s="274" t="s">
        <v>165</v>
      </c>
      <c r="B77" s="275">
        <v>39.27</v>
      </c>
      <c r="C77" s="276">
        <v>40.68</v>
      </c>
      <c r="D77" s="276">
        <v>39.09</v>
      </c>
      <c r="E77" s="276">
        <v>39.919998</v>
      </c>
      <c r="F77" s="276">
        <v>34.103149</v>
      </c>
      <c r="G77" s="276">
        <v>1.7794246E9</v>
      </c>
      <c r="H77" s="276"/>
      <c r="I77" s="276">
        <f t="shared" ref="I77:N77" si="98">(I78/B78*B77)/B78*B77</f>
        <v>2.319676055</v>
      </c>
      <c r="J77" s="276">
        <f t="shared" si="98"/>
        <v>2.487122186</v>
      </c>
      <c r="K77" s="276">
        <f t="shared" si="98"/>
        <v>2.294748963</v>
      </c>
      <c r="L77" s="276">
        <f t="shared" si="98"/>
        <v>2.378916145</v>
      </c>
      <c r="M77" s="276">
        <f t="shared" si="98"/>
        <v>2.024053129</v>
      </c>
      <c r="N77" s="276">
        <f t="shared" si="98"/>
        <v>70160150.08</v>
      </c>
      <c r="O77" s="276"/>
      <c r="P77" s="249">
        <f t="shared" si="31"/>
        <v>208996.0396</v>
      </c>
      <c r="Q77" s="249">
        <f t="shared" si="88"/>
        <v>88317.5984</v>
      </c>
      <c r="R77" s="249">
        <f t="shared" si="89"/>
        <v>380134.7876</v>
      </c>
      <c r="S77" s="249">
        <f t="shared" si="34"/>
        <v>-120001.4178</v>
      </c>
      <c r="T77" s="249">
        <f t="shared" si="35"/>
        <v>-126744.9456</v>
      </c>
      <c r="U77" s="267">
        <f t="shared" si="21"/>
        <v>0.5692407301</v>
      </c>
      <c r="V77" s="252">
        <f>(E77-B66)/B66</f>
        <v>0.08892520458</v>
      </c>
      <c r="W77" s="249">
        <f t="shared" si="22"/>
        <v>-246746.3634</v>
      </c>
      <c r="X77" s="252">
        <f t="shared" si="23"/>
        <v>2.387596799</v>
      </c>
      <c r="Y77" s="249">
        <f t="shared" si="24"/>
        <v>511226.6239</v>
      </c>
      <c r="Z77" s="249">
        <f t="shared" si="25"/>
        <v>264480.2605</v>
      </c>
      <c r="AA77" s="254">
        <f t="shared" si="26"/>
        <v>677448.4257</v>
      </c>
      <c r="AB77" s="252">
        <f t="shared" si="27"/>
        <v>0.6774484257</v>
      </c>
      <c r="AC77" s="270">
        <f t="shared" si="28"/>
        <v>430702.0623</v>
      </c>
      <c r="AD77" s="252">
        <f t="shared" si="29"/>
        <v>0.3915473293</v>
      </c>
      <c r="AE77" s="175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7"/>
    </row>
    <row r="78" ht="19.5" customHeight="1">
      <c r="A78" s="271" t="s">
        <v>166</v>
      </c>
      <c r="B78" s="272">
        <v>40.09</v>
      </c>
      <c r="C78" s="273">
        <v>40.290001</v>
      </c>
      <c r="D78" s="273">
        <v>36.459999</v>
      </c>
      <c r="E78" s="273">
        <v>37.400002</v>
      </c>
      <c r="F78" s="273">
        <v>32.256325</v>
      </c>
      <c r="G78" s="273">
        <v>2.2347732E9</v>
      </c>
      <c r="H78" s="273"/>
      <c r="I78" s="273">
        <f t="shared" ref="I78:N78" si="99">(I79/B79*B78)/B79*B78</f>
        <v>2.417562161</v>
      </c>
      <c r="J78" s="273">
        <f t="shared" si="99"/>
        <v>2.439662717</v>
      </c>
      <c r="K78" s="273">
        <f t="shared" si="99"/>
        <v>1.996352124</v>
      </c>
      <c r="L78" s="273">
        <f t="shared" si="99"/>
        <v>2.088052255</v>
      </c>
      <c r="M78" s="273">
        <f t="shared" si="99"/>
        <v>1.810767601</v>
      </c>
      <c r="N78" s="273">
        <f t="shared" si="99"/>
        <v>110661929.4</v>
      </c>
      <c r="O78" s="273"/>
      <c r="P78" s="249">
        <f t="shared" si="31"/>
        <v>194934.6481</v>
      </c>
      <c r="Q78" s="249">
        <f>(Q66+(Q77-Q66)*(1-$Q$3))*K78/K77</f>
        <v>71399.21885</v>
      </c>
      <c r="R78" s="249">
        <f>R77*(1+($S$5/2/12))+(Q77-Q66)*($Q$3)</f>
        <v>387172.9988</v>
      </c>
      <c r="S78" s="249">
        <f t="shared" si="34"/>
        <v>-122334.7571</v>
      </c>
      <c r="T78" s="249">
        <f t="shared" si="35"/>
        <v>-127273.0495</v>
      </c>
      <c r="U78" s="267">
        <f t="shared" si="21"/>
        <v>0.5168011287</v>
      </c>
      <c r="V78" s="277"/>
      <c r="W78" s="249">
        <f t="shared" si="22"/>
        <v>-249607.8066</v>
      </c>
      <c r="X78" s="252">
        <f t="shared" si="23"/>
        <v>2.332089108</v>
      </c>
      <c r="Y78" s="249">
        <f t="shared" si="24"/>
        <v>508140.3325</v>
      </c>
      <c r="Z78" s="249">
        <f t="shared" si="25"/>
        <v>258532.526</v>
      </c>
      <c r="AA78" s="254">
        <f t="shared" si="26"/>
        <v>653506.8658</v>
      </c>
      <c r="AB78" s="252">
        <f t="shared" si="27"/>
        <v>0.6535068658</v>
      </c>
      <c r="AC78" s="270">
        <f t="shared" si="28"/>
        <v>403899.0592</v>
      </c>
      <c r="AD78" s="252">
        <f t="shared" si="29"/>
        <v>0.3671809629</v>
      </c>
      <c r="AE78" s="175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7"/>
    </row>
    <row r="79" ht="19.5" customHeight="1">
      <c r="A79" s="271" t="s">
        <v>167</v>
      </c>
      <c r="B79" s="272">
        <v>37.490002</v>
      </c>
      <c r="C79" s="273">
        <v>38.48</v>
      </c>
      <c r="D79" s="273">
        <v>36.700001</v>
      </c>
      <c r="E79" s="273">
        <v>37.220001</v>
      </c>
      <c r="F79" s="273">
        <v>32.101101</v>
      </c>
      <c r="G79" s="273">
        <v>1.7656106E9</v>
      </c>
      <c r="H79" s="273"/>
      <c r="I79" s="273">
        <f t="shared" ref="I79:N79" si="100">(I80/B80*B79)/B80*B79</f>
        <v>2.114153246</v>
      </c>
      <c r="J79" s="273">
        <f t="shared" si="100"/>
        <v>2.225386042</v>
      </c>
      <c r="K79" s="273">
        <f t="shared" si="100"/>
        <v>2.022721047</v>
      </c>
      <c r="L79" s="273">
        <f t="shared" si="100"/>
        <v>2.068001612</v>
      </c>
      <c r="M79" s="273">
        <f t="shared" si="100"/>
        <v>1.79338197</v>
      </c>
      <c r="N79" s="273">
        <f t="shared" si="100"/>
        <v>69075046.16</v>
      </c>
      <c r="O79" s="273"/>
      <c r="P79" s="249">
        <f t="shared" si="31"/>
        <v>196217.8271</v>
      </c>
      <c r="Q79" s="249">
        <f t="shared" ref="Q79:Q89" si="102">Q78*K79/K78</f>
        <v>72342.29924</v>
      </c>
      <c r="R79" s="249">
        <f t="shared" ref="R79:R89" si="103">R78*(1+$S$5/2/12)</f>
        <v>387979.6092</v>
      </c>
      <c r="S79" s="249">
        <f t="shared" si="34"/>
        <v>-124677.8185</v>
      </c>
      <c r="T79" s="249">
        <f t="shared" si="35"/>
        <v>-127803.3539</v>
      </c>
      <c r="U79" s="267">
        <f t="shared" si="21"/>
        <v>0.5192411169</v>
      </c>
      <c r="V79" s="277"/>
      <c r="W79" s="249">
        <f t="shared" si="22"/>
        <v>-252481.1724</v>
      </c>
      <c r="X79" s="252">
        <f t="shared" si="23"/>
        <v>2.313825743</v>
      </c>
      <c r="Y79" s="249">
        <f t="shared" si="24"/>
        <v>509812.9038</v>
      </c>
      <c r="Z79" s="249">
        <f t="shared" si="25"/>
        <v>257331.7314</v>
      </c>
      <c r="AA79" s="254">
        <f t="shared" si="26"/>
        <v>656539.7356</v>
      </c>
      <c r="AB79" s="252">
        <f t="shared" si="27"/>
        <v>0.6565397356</v>
      </c>
      <c r="AC79" s="270">
        <f t="shared" si="28"/>
        <v>404058.5632</v>
      </c>
      <c r="AD79" s="252">
        <f t="shared" si="29"/>
        <v>0.3673259665</v>
      </c>
      <c r="AE79" s="175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7"/>
    </row>
    <row r="80" ht="19.5" customHeight="1">
      <c r="A80" s="271" t="s">
        <v>168</v>
      </c>
      <c r="B80" s="272">
        <v>37.369999</v>
      </c>
      <c r="C80" s="273">
        <v>38.290001</v>
      </c>
      <c r="D80" s="273">
        <v>35.939999</v>
      </c>
      <c r="E80" s="273">
        <v>36.57</v>
      </c>
      <c r="F80" s="273">
        <v>31.540487</v>
      </c>
      <c r="G80" s="273">
        <v>2.1339737E9</v>
      </c>
      <c r="H80" s="273"/>
      <c r="I80" s="273">
        <f t="shared" ref="I80:N80" si="101">(I81/B81*B80)/B81*B80</f>
        <v>2.10064038</v>
      </c>
      <c r="J80" s="273">
        <f t="shared" si="101"/>
        <v>2.203464147</v>
      </c>
      <c r="K80" s="273">
        <f t="shared" si="101"/>
        <v>1.939813434</v>
      </c>
      <c r="L80" s="273">
        <f t="shared" si="101"/>
        <v>1.996402168</v>
      </c>
      <c r="M80" s="273">
        <f t="shared" si="101"/>
        <v>1.731289649</v>
      </c>
      <c r="N80" s="273">
        <f t="shared" si="101"/>
        <v>100904248.9</v>
      </c>
      <c r="O80" s="273"/>
      <c r="P80" s="249">
        <f t="shared" si="31"/>
        <v>192154.4501</v>
      </c>
      <c r="Q80" s="249">
        <f t="shared" si="102"/>
        <v>69377.12154</v>
      </c>
      <c r="R80" s="249">
        <f t="shared" si="103"/>
        <v>388787.9001</v>
      </c>
      <c r="S80" s="249">
        <f t="shared" si="34"/>
        <v>-127030.6428</v>
      </c>
      <c r="T80" s="249">
        <f t="shared" si="35"/>
        <v>-128335.8679</v>
      </c>
      <c r="U80" s="267">
        <f t="shared" si="21"/>
        <v>0.5088402048</v>
      </c>
      <c r="V80" s="277"/>
      <c r="W80" s="249">
        <f t="shared" si="22"/>
        <v>-255366.5106</v>
      </c>
      <c r="X80" s="252">
        <f t="shared" si="23"/>
        <v>2.274935538</v>
      </c>
      <c r="Y80" s="249">
        <f t="shared" si="24"/>
        <v>507744.4991</v>
      </c>
      <c r="Z80" s="249">
        <f t="shared" si="25"/>
        <v>252377.9885</v>
      </c>
      <c r="AA80" s="254">
        <f t="shared" si="26"/>
        <v>650319.4717</v>
      </c>
      <c r="AB80" s="252">
        <f t="shared" si="27"/>
        <v>0.6503194717</v>
      </c>
      <c r="AC80" s="270">
        <f t="shared" si="28"/>
        <v>394952.9611</v>
      </c>
      <c r="AD80" s="252">
        <f t="shared" si="29"/>
        <v>0.3590481464</v>
      </c>
      <c r="AE80" s="175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7"/>
    </row>
    <row r="81" ht="19.5" customHeight="1">
      <c r="A81" s="271" t="s">
        <v>169</v>
      </c>
      <c r="B81" s="272">
        <v>36.82</v>
      </c>
      <c r="C81" s="273">
        <v>37.07</v>
      </c>
      <c r="D81" s="273">
        <v>34.349998</v>
      </c>
      <c r="E81" s="273">
        <v>34.98</v>
      </c>
      <c r="F81" s="273">
        <v>30.169159</v>
      </c>
      <c r="G81" s="273">
        <v>2.3454336E9</v>
      </c>
      <c r="H81" s="273"/>
      <c r="I81" s="273">
        <f t="shared" ref="I81:N81" si="104">(I82/B82*B81)/B82*B81</f>
        <v>2.03926237</v>
      </c>
      <c r="J81" s="273">
        <f t="shared" si="104"/>
        <v>2.06528697</v>
      </c>
      <c r="K81" s="273">
        <f t="shared" si="104"/>
        <v>1.771973708</v>
      </c>
      <c r="L81" s="273">
        <f t="shared" si="104"/>
        <v>1.826575897</v>
      </c>
      <c r="M81" s="273">
        <f t="shared" si="104"/>
        <v>1.584015222</v>
      </c>
      <c r="N81" s="273">
        <f t="shared" si="104"/>
        <v>121892676.6</v>
      </c>
      <c r="O81" s="273"/>
      <c r="P81" s="249">
        <f t="shared" si="31"/>
        <v>183653.4547</v>
      </c>
      <c r="Q81" s="249">
        <f t="shared" si="102"/>
        <v>63374.36018</v>
      </c>
      <c r="R81" s="249">
        <f t="shared" si="103"/>
        <v>389597.8749</v>
      </c>
      <c r="S81" s="249">
        <f t="shared" si="34"/>
        <v>-129393.2705</v>
      </c>
      <c r="T81" s="249">
        <f t="shared" si="35"/>
        <v>-128870.6006</v>
      </c>
      <c r="U81" s="267">
        <f t="shared" si="21"/>
        <v>0.4875740644</v>
      </c>
      <c r="V81" s="277"/>
      <c r="W81" s="249">
        <f t="shared" si="22"/>
        <v>-258263.8711</v>
      </c>
      <c r="X81" s="252">
        <f t="shared" si="23"/>
        <v>2.219634233</v>
      </c>
      <c r="Y81" s="249">
        <f t="shared" si="24"/>
        <v>502571.3781</v>
      </c>
      <c r="Z81" s="249">
        <f t="shared" si="25"/>
        <v>244307.507</v>
      </c>
      <c r="AA81" s="254">
        <f t="shared" si="26"/>
        <v>636625.6897</v>
      </c>
      <c r="AB81" s="252">
        <f t="shared" si="27"/>
        <v>0.6366256897</v>
      </c>
      <c r="AC81" s="270">
        <f t="shared" si="28"/>
        <v>378361.8186</v>
      </c>
      <c r="AD81" s="252">
        <f t="shared" si="29"/>
        <v>0.3439652896</v>
      </c>
      <c r="AE81" s="175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7"/>
    </row>
    <row r="82" ht="19.5" customHeight="1">
      <c r="A82" s="271" t="s">
        <v>170</v>
      </c>
      <c r="B82" s="272">
        <v>35.099998</v>
      </c>
      <c r="C82" s="273">
        <v>38.27</v>
      </c>
      <c r="D82" s="273">
        <v>34.889999</v>
      </c>
      <c r="E82" s="273">
        <v>38.080002</v>
      </c>
      <c r="F82" s="273">
        <v>32.842834</v>
      </c>
      <c r="G82" s="273">
        <v>1.88134E9</v>
      </c>
      <c r="H82" s="273"/>
      <c r="I82" s="273">
        <f t="shared" ref="I82:N82" si="105">(I83/B83*B82)/B83*B82</f>
        <v>1.853189029</v>
      </c>
      <c r="J82" s="273">
        <f t="shared" si="105"/>
        <v>2.201162764</v>
      </c>
      <c r="K82" s="273">
        <f t="shared" si="105"/>
        <v>1.828124443</v>
      </c>
      <c r="L82" s="273">
        <f t="shared" si="105"/>
        <v>2.164671689</v>
      </c>
      <c r="M82" s="273">
        <f t="shared" si="105"/>
        <v>1.877215768</v>
      </c>
      <c r="N82" s="273">
        <f t="shared" si="105"/>
        <v>78427055.05</v>
      </c>
      <c r="O82" s="273"/>
      <c r="P82" s="249">
        <f t="shared" si="31"/>
        <v>186540.5887</v>
      </c>
      <c r="Q82" s="249">
        <f t="shared" si="102"/>
        <v>65382.58237</v>
      </c>
      <c r="R82" s="249">
        <f t="shared" si="103"/>
        <v>390409.5371</v>
      </c>
      <c r="S82" s="249">
        <f t="shared" si="34"/>
        <v>-131765.7424</v>
      </c>
      <c r="T82" s="249">
        <f t="shared" si="35"/>
        <v>-129407.5615</v>
      </c>
      <c r="U82" s="267">
        <f t="shared" si="21"/>
        <v>0.4939897181</v>
      </c>
      <c r="V82" s="277"/>
      <c r="W82" s="249">
        <f t="shared" si="22"/>
        <v>-261173.3039</v>
      </c>
      <c r="X82" s="252">
        <f t="shared" si="23"/>
        <v>2.209070059</v>
      </c>
      <c r="Y82" s="249">
        <f t="shared" si="24"/>
        <v>505371.5677</v>
      </c>
      <c r="Z82" s="249">
        <f t="shared" si="25"/>
        <v>244198.2638</v>
      </c>
      <c r="AA82" s="254">
        <f t="shared" si="26"/>
        <v>642332.7082</v>
      </c>
      <c r="AB82" s="252">
        <f t="shared" si="27"/>
        <v>0.6423327082</v>
      </c>
      <c r="AC82" s="270">
        <f t="shared" si="28"/>
        <v>381159.4043</v>
      </c>
      <c r="AD82" s="252">
        <f t="shared" si="29"/>
        <v>0.3465085493</v>
      </c>
      <c r="AE82" s="175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7"/>
    </row>
    <row r="83" ht="19.5" customHeight="1">
      <c r="A83" s="271" t="s">
        <v>171</v>
      </c>
      <c r="B83" s="272">
        <v>38.029999</v>
      </c>
      <c r="C83" s="273">
        <v>38.68</v>
      </c>
      <c r="D83" s="273">
        <v>36.700001</v>
      </c>
      <c r="E83" s="273">
        <v>36.779999</v>
      </c>
      <c r="F83" s="273">
        <v>31.721611</v>
      </c>
      <c r="G83" s="273">
        <v>1.9436275E9</v>
      </c>
      <c r="H83" s="273"/>
      <c r="I83" s="273">
        <f t="shared" ref="I83:N83" si="106">(I84/B84*B83)/B84*B83</f>
        <v>2.175495378</v>
      </c>
      <c r="J83" s="273">
        <f t="shared" si="106"/>
        <v>2.24857907</v>
      </c>
      <c r="K83" s="273">
        <f t="shared" si="106"/>
        <v>2.022721047</v>
      </c>
      <c r="L83" s="273">
        <f t="shared" si="106"/>
        <v>2.019396217</v>
      </c>
      <c r="M83" s="273">
        <f t="shared" si="106"/>
        <v>1.751230906</v>
      </c>
      <c r="N83" s="273">
        <f t="shared" si="106"/>
        <v>83706156.14</v>
      </c>
      <c r="O83" s="273"/>
      <c r="P83" s="249">
        <f t="shared" si="31"/>
        <v>196217.8271</v>
      </c>
      <c r="Q83" s="249">
        <f t="shared" si="102"/>
        <v>72342.29924</v>
      </c>
      <c r="R83" s="249">
        <f t="shared" si="103"/>
        <v>391222.8903</v>
      </c>
      <c r="S83" s="249">
        <f t="shared" si="34"/>
        <v>-134148.0997</v>
      </c>
      <c r="T83" s="249">
        <f t="shared" si="35"/>
        <v>-129946.7596</v>
      </c>
      <c r="U83" s="267">
        <f t="shared" si="21"/>
        <v>0.5166886946</v>
      </c>
      <c r="V83" s="277"/>
      <c r="W83" s="249">
        <f t="shared" si="22"/>
        <v>-264094.8593</v>
      </c>
      <c r="X83" s="252">
        <f t="shared" si="23"/>
        <v>2.224354987</v>
      </c>
      <c r="Y83" s="249">
        <f t="shared" si="24"/>
        <v>512926.4537</v>
      </c>
      <c r="Z83" s="249">
        <f t="shared" si="25"/>
        <v>248831.5943</v>
      </c>
      <c r="AA83" s="254">
        <f t="shared" si="26"/>
        <v>659783.0167</v>
      </c>
      <c r="AB83" s="252">
        <f t="shared" si="27"/>
        <v>0.6597830167</v>
      </c>
      <c r="AC83" s="270">
        <f t="shared" si="28"/>
        <v>395688.1573</v>
      </c>
      <c r="AD83" s="252">
        <f t="shared" si="29"/>
        <v>0.3597165067</v>
      </c>
      <c r="AE83" s="175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7"/>
    </row>
    <row r="84" ht="19.5" customHeight="1">
      <c r="A84" s="271" t="s">
        <v>172</v>
      </c>
      <c r="B84" s="272">
        <v>36.860001</v>
      </c>
      <c r="C84" s="273">
        <v>39.919998</v>
      </c>
      <c r="D84" s="273">
        <v>36.549999</v>
      </c>
      <c r="E84" s="273">
        <v>39.580002</v>
      </c>
      <c r="F84" s="273">
        <v>34.168079</v>
      </c>
      <c r="G84" s="273">
        <v>1.620613E9</v>
      </c>
      <c r="H84" s="273"/>
      <c r="I84" s="273">
        <f t="shared" ref="I84:N84" si="107">(I85/B85*B84)/B85*B84</f>
        <v>2.043695659</v>
      </c>
      <c r="J84" s="273">
        <f t="shared" si="107"/>
        <v>2.395059212</v>
      </c>
      <c r="K84" s="273">
        <f t="shared" si="107"/>
        <v>2.006220114</v>
      </c>
      <c r="L84" s="273">
        <f t="shared" si="107"/>
        <v>2.338566563</v>
      </c>
      <c r="M84" s="273">
        <f t="shared" si="107"/>
        <v>2.031767776</v>
      </c>
      <c r="N84" s="273">
        <f t="shared" si="107"/>
        <v>58195575.26</v>
      </c>
      <c r="O84" s="273"/>
      <c r="P84" s="249">
        <f t="shared" si="31"/>
        <v>195415.8362</v>
      </c>
      <c r="Q84" s="249">
        <f t="shared" si="102"/>
        <v>71752.14595</v>
      </c>
      <c r="R84" s="249">
        <f t="shared" si="103"/>
        <v>392037.938</v>
      </c>
      <c r="S84" s="249">
        <f t="shared" si="34"/>
        <v>-136540.3834</v>
      </c>
      <c r="T84" s="249">
        <f t="shared" si="35"/>
        <v>-130488.2045</v>
      </c>
      <c r="U84" s="267">
        <f t="shared" si="21"/>
        <v>0.5141339265</v>
      </c>
      <c r="V84" s="277"/>
      <c r="W84" s="249">
        <f t="shared" si="22"/>
        <v>-267028.5879</v>
      </c>
      <c r="X84" s="252">
        <f t="shared" si="23"/>
        <v>2.199965849</v>
      </c>
      <c r="Y84" s="249">
        <f t="shared" si="24"/>
        <v>513147.5058</v>
      </c>
      <c r="Z84" s="249">
        <f t="shared" si="25"/>
        <v>246118.9179</v>
      </c>
      <c r="AA84" s="254">
        <f t="shared" si="26"/>
        <v>659205.9202</v>
      </c>
      <c r="AB84" s="252">
        <f t="shared" si="27"/>
        <v>0.6592059202</v>
      </c>
      <c r="AC84" s="270">
        <f t="shared" si="28"/>
        <v>392177.3323</v>
      </c>
      <c r="AD84" s="252">
        <f t="shared" si="29"/>
        <v>0.3565248475</v>
      </c>
      <c r="AE84" s="175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7"/>
    </row>
    <row r="85" ht="19.5" customHeight="1">
      <c r="A85" s="271" t="s">
        <v>173</v>
      </c>
      <c r="B85" s="272">
        <v>39.639999</v>
      </c>
      <c r="C85" s="273">
        <v>40.139999</v>
      </c>
      <c r="D85" s="273">
        <v>38.259998</v>
      </c>
      <c r="E85" s="273">
        <v>38.98</v>
      </c>
      <c r="F85" s="273">
        <v>33.650127</v>
      </c>
      <c r="G85" s="273">
        <v>1.7148903E9</v>
      </c>
      <c r="H85" s="273"/>
      <c r="I85" s="273">
        <f t="shared" ref="I85:N85" si="108">(I86/B86*B85)/B86*B85</f>
        <v>2.363593608</v>
      </c>
      <c r="J85" s="273">
        <f t="shared" si="108"/>
        <v>2.421530524</v>
      </c>
      <c r="K85" s="273">
        <f t="shared" si="108"/>
        <v>2.198334256</v>
      </c>
      <c r="L85" s="273">
        <f t="shared" si="108"/>
        <v>2.268202275</v>
      </c>
      <c r="M85" s="273">
        <f t="shared" si="108"/>
        <v>1.970635755</v>
      </c>
      <c r="N85" s="273">
        <f t="shared" si="108"/>
        <v>65163442.06</v>
      </c>
      <c r="O85" s="273"/>
      <c r="P85" s="249">
        <f t="shared" si="31"/>
        <v>204558.4051</v>
      </c>
      <c r="Q85" s="249">
        <f t="shared" si="102"/>
        <v>78623.07793</v>
      </c>
      <c r="R85" s="249">
        <f t="shared" si="103"/>
        <v>392854.6837</v>
      </c>
      <c r="S85" s="249">
        <f t="shared" si="34"/>
        <v>-138942.635</v>
      </c>
      <c r="T85" s="249">
        <f t="shared" si="35"/>
        <v>-131031.9053</v>
      </c>
      <c r="U85" s="267">
        <f t="shared" si="21"/>
        <v>0.5351852146</v>
      </c>
      <c r="V85" s="277"/>
      <c r="W85" s="249">
        <f t="shared" si="22"/>
        <v>-269974.5404</v>
      </c>
      <c r="X85" s="252">
        <f t="shared" si="23"/>
        <v>2.21284973</v>
      </c>
      <c r="Y85" s="249">
        <f t="shared" si="24"/>
        <v>520331.3799</v>
      </c>
      <c r="Z85" s="249">
        <f t="shared" si="25"/>
        <v>250356.8396</v>
      </c>
      <c r="AA85" s="254">
        <f t="shared" si="26"/>
        <v>676036.1668</v>
      </c>
      <c r="AB85" s="252">
        <f t="shared" si="27"/>
        <v>0.6760361668</v>
      </c>
      <c r="AC85" s="270">
        <f t="shared" si="28"/>
        <v>406061.6264</v>
      </c>
      <c r="AD85" s="252">
        <f t="shared" si="29"/>
        <v>0.3691469331</v>
      </c>
      <c r="AE85" s="175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7"/>
    </row>
    <row r="86" ht="19.5" customHeight="1">
      <c r="A86" s="271" t="s">
        <v>174</v>
      </c>
      <c r="B86" s="272">
        <v>39.0</v>
      </c>
      <c r="C86" s="273">
        <v>39.91</v>
      </c>
      <c r="D86" s="273">
        <v>38.240002</v>
      </c>
      <c r="E86" s="273">
        <v>39.459999</v>
      </c>
      <c r="F86" s="273">
        <v>34.064476</v>
      </c>
      <c r="G86" s="273">
        <v>1.6766625E9</v>
      </c>
      <c r="H86" s="273"/>
      <c r="I86" s="273">
        <f t="shared" ref="I86:N86" si="109">(I87/B87*B86)/B87*B86</f>
        <v>2.287887951</v>
      </c>
      <c r="J86" s="273">
        <f t="shared" si="109"/>
        <v>2.393859673</v>
      </c>
      <c r="K86" s="273">
        <f t="shared" si="109"/>
        <v>2.196037005</v>
      </c>
      <c r="L86" s="273">
        <f t="shared" si="109"/>
        <v>2.324407414</v>
      </c>
      <c r="M86" s="273">
        <f t="shared" si="109"/>
        <v>2.019465176</v>
      </c>
      <c r="N86" s="273">
        <f t="shared" si="109"/>
        <v>62290616.76</v>
      </c>
      <c r="O86" s="273"/>
      <c r="P86" s="249">
        <f t="shared" si="31"/>
        <v>204451.4958</v>
      </c>
      <c r="Q86" s="249">
        <f t="shared" si="102"/>
        <v>78540.91712</v>
      </c>
      <c r="R86" s="249">
        <f t="shared" si="103"/>
        <v>393673.1309</v>
      </c>
      <c r="S86" s="249">
        <f t="shared" si="34"/>
        <v>-141354.896</v>
      </c>
      <c r="T86" s="249">
        <f t="shared" si="35"/>
        <v>-131577.8716</v>
      </c>
      <c r="U86" s="267">
        <f t="shared" si="21"/>
        <v>0.534286596</v>
      </c>
      <c r="V86" s="277"/>
      <c r="W86" s="249">
        <f t="shared" si="22"/>
        <v>-272932.7676</v>
      </c>
      <c r="X86" s="252">
        <f t="shared" si="23"/>
        <v>2.191472398</v>
      </c>
      <c r="Y86" s="249">
        <f t="shared" si="24"/>
        <v>521042.2528</v>
      </c>
      <c r="Z86" s="249">
        <f t="shared" si="25"/>
        <v>248109.4852</v>
      </c>
      <c r="AA86" s="254">
        <f t="shared" si="26"/>
        <v>676665.5439</v>
      </c>
      <c r="AB86" s="252">
        <f t="shared" si="27"/>
        <v>0.6766655439</v>
      </c>
      <c r="AC86" s="270">
        <f t="shared" si="28"/>
        <v>403732.7763</v>
      </c>
      <c r="AD86" s="252">
        <f t="shared" si="29"/>
        <v>0.3670297966</v>
      </c>
      <c r="AE86" s="175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7"/>
    </row>
    <row r="87" ht="19.5" customHeight="1">
      <c r="A87" s="271" t="s">
        <v>175</v>
      </c>
      <c r="B87" s="272">
        <v>39.540001</v>
      </c>
      <c r="C87" s="273">
        <v>39.880001</v>
      </c>
      <c r="D87" s="273">
        <v>37.330002</v>
      </c>
      <c r="E87" s="273">
        <v>38.869999</v>
      </c>
      <c r="F87" s="273">
        <v>33.555145</v>
      </c>
      <c r="G87" s="273">
        <v>2.2791697E9</v>
      </c>
      <c r="H87" s="273"/>
      <c r="I87" s="273">
        <f t="shared" ref="I87:N87" si="110">(I88/B88*B87)/B88*B87</f>
        <v>2.351683591</v>
      </c>
      <c r="J87" s="273">
        <f t="shared" si="110"/>
        <v>2.390262258</v>
      </c>
      <c r="K87" s="273">
        <f t="shared" si="110"/>
        <v>2.09276213</v>
      </c>
      <c r="L87" s="273">
        <f t="shared" si="110"/>
        <v>2.255418669</v>
      </c>
      <c r="M87" s="273">
        <f t="shared" si="110"/>
        <v>1.959526688</v>
      </c>
      <c r="N87" s="273">
        <f t="shared" si="110"/>
        <v>115102472.8</v>
      </c>
      <c r="O87" s="273"/>
      <c r="P87" s="249">
        <f t="shared" si="31"/>
        <v>199586.1493</v>
      </c>
      <c r="Q87" s="249">
        <f t="shared" si="102"/>
        <v>74847.3075</v>
      </c>
      <c r="R87" s="249">
        <f t="shared" si="103"/>
        <v>394493.2833</v>
      </c>
      <c r="S87" s="249">
        <f t="shared" si="34"/>
        <v>-143777.2081</v>
      </c>
      <c r="T87" s="249">
        <f t="shared" si="35"/>
        <v>-132126.1127</v>
      </c>
      <c r="U87" s="267">
        <f t="shared" si="21"/>
        <v>0.5221509971</v>
      </c>
      <c r="V87" s="277"/>
      <c r="W87" s="249">
        <f t="shared" si="22"/>
        <v>-275903.3208</v>
      </c>
      <c r="X87" s="252">
        <f t="shared" si="23"/>
        <v>2.153215956</v>
      </c>
      <c r="Y87" s="249">
        <f t="shared" si="24"/>
        <v>518423.8565</v>
      </c>
      <c r="Z87" s="249">
        <f t="shared" si="25"/>
        <v>242520.5357</v>
      </c>
      <c r="AA87" s="254">
        <f t="shared" si="26"/>
        <v>668926.7401</v>
      </c>
      <c r="AB87" s="252">
        <f t="shared" si="27"/>
        <v>0.6689267401</v>
      </c>
      <c r="AC87" s="270">
        <f t="shared" si="28"/>
        <v>393023.4193</v>
      </c>
      <c r="AD87" s="252">
        <f t="shared" si="29"/>
        <v>0.3572940175</v>
      </c>
      <c r="AE87" s="175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  <c r="AU87" s="176"/>
      <c r="AV87" s="176"/>
      <c r="AW87" s="177"/>
    </row>
    <row r="88" ht="19.5" customHeight="1">
      <c r="A88" s="271" t="s">
        <v>176</v>
      </c>
      <c r="B88" s="272">
        <v>38.779999</v>
      </c>
      <c r="C88" s="273">
        <v>42.02</v>
      </c>
      <c r="D88" s="273">
        <v>38.709999</v>
      </c>
      <c r="E88" s="273">
        <v>41.240002</v>
      </c>
      <c r="F88" s="273">
        <v>35.601101</v>
      </c>
      <c r="G88" s="273">
        <v>1.7184917E9</v>
      </c>
      <c r="H88" s="273"/>
      <c r="I88" s="273">
        <f t="shared" ref="I88:N88" si="111">(I89/B89*B88)/B89*B88</f>
        <v>2.262148568</v>
      </c>
      <c r="J88" s="273">
        <f t="shared" si="111"/>
        <v>2.653672533</v>
      </c>
      <c r="K88" s="273">
        <f t="shared" si="111"/>
        <v>2.250350476</v>
      </c>
      <c r="L88" s="273">
        <f t="shared" si="111"/>
        <v>2.538840791</v>
      </c>
      <c r="M88" s="273">
        <f t="shared" si="111"/>
        <v>2.205767845</v>
      </c>
      <c r="N88" s="273">
        <f t="shared" si="111"/>
        <v>65437425.81</v>
      </c>
      <c r="O88" s="273"/>
      <c r="P88" s="249">
        <f t="shared" si="31"/>
        <v>206964.3511</v>
      </c>
      <c r="Q88" s="249">
        <f t="shared" si="102"/>
        <v>80483.42984</v>
      </c>
      <c r="R88" s="249">
        <f t="shared" si="103"/>
        <v>395315.1443</v>
      </c>
      <c r="S88" s="249">
        <f t="shared" si="34"/>
        <v>-146209.6131</v>
      </c>
      <c r="T88" s="249">
        <f t="shared" si="35"/>
        <v>-132676.6382</v>
      </c>
      <c r="U88" s="267">
        <f t="shared" si="21"/>
        <v>0.5388857496</v>
      </c>
      <c r="V88" s="277"/>
      <c r="W88" s="249">
        <f t="shared" si="22"/>
        <v>-278886.2513</v>
      </c>
      <c r="X88" s="252">
        <f t="shared" si="23"/>
        <v>2.159588336</v>
      </c>
      <c r="Y88" s="249">
        <f t="shared" si="24"/>
        <v>524377.5843</v>
      </c>
      <c r="Z88" s="249">
        <f t="shared" si="25"/>
        <v>245491.333</v>
      </c>
      <c r="AA88" s="254">
        <f t="shared" si="26"/>
        <v>682762.9252</v>
      </c>
      <c r="AB88" s="252">
        <f t="shared" si="27"/>
        <v>0.6827629252</v>
      </c>
      <c r="AC88" s="270">
        <f t="shared" si="28"/>
        <v>403876.6739</v>
      </c>
      <c r="AD88" s="252">
        <f t="shared" si="29"/>
        <v>0.3671606127</v>
      </c>
      <c r="AE88" s="175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7"/>
    </row>
    <row r="89" ht="19.5" customHeight="1">
      <c r="A89" s="274" t="s">
        <v>177</v>
      </c>
      <c r="B89" s="275">
        <v>41.509998</v>
      </c>
      <c r="C89" s="276">
        <v>42.310001</v>
      </c>
      <c r="D89" s="276">
        <v>40.360001</v>
      </c>
      <c r="E89" s="276">
        <v>40.41</v>
      </c>
      <c r="F89" s="276">
        <v>34.884583</v>
      </c>
      <c r="G89" s="276">
        <v>1.4167064E9</v>
      </c>
      <c r="H89" s="276"/>
      <c r="I89" s="276">
        <f t="shared" ref="I89:N89" si="112">(I90/B90*B89)/B90*B89</f>
        <v>2.591856554</v>
      </c>
      <c r="J89" s="276">
        <f t="shared" si="112"/>
        <v>2.690427567</v>
      </c>
      <c r="K89" s="276">
        <f t="shared" si="112"/>
        <v>2.446280075</v>
      </c>
      <c r="L89" s="276">
        <f t="shared" si="112"/>
        <v>2.437675054</v>
      </c>
      <c r="M89" s="276">
        <f t="shared" si="112"/>
        <v>2.117873493</v>
      </c>
      <c r="N89" s="276">
        <f t="shared" si="112"/>
        <v>44472448.46</v>
      </c>
      <c r="O89" s="276"/>
      <c r="P89" s="249">
        <f t="shared" si="31"/>
        <v>215786.144</v>
      </c>
      <c r="Q89" s="249">
        <f t="shared" si="102"/>
        <v>87490.82107</v>
      </c>
      <c r="R89" s="249">
        <f t="shared" si="103"/>
        <v>396138.7175</v>
      </c>
      <c r="S89" s="249">
        <f t="shared" si="34"/>
        <v>-148652.1532</v>
      </c>
      <c r="T89" s="249">
        <f t="shared" si="35"/>
        <v>-133229.4575</v>
      </c>
      <c r="U89" s="267">
        <f t="shared" si="21"/>
        <v>0.5587060683</v>
      </c>
      <c r="V89" s="252">
        <f>(E89-B78)/B78</f>
        <v>0.007982040409</v>
      </c>
      <c r="W89" s="249">
        <f t="shared" si="22"/>
        <v>-281881.6107</v>
      </c>
      <c r="X89" s="252">
        <f t="shared" si="23"/>
        <v>2.170857687</v>
      </c>
      <c r="Y89" s="249">
        <f t="shared" si="24"/>
        <v>531343.4696</v>
      </c>
      <c r="Z89" s="249">
        <f t="shared" si="25"/>
        <v>249461.8589</v>
      </c>
      <c r="AA89" s="254">
        <f t="shared" si="26"/>
        <v>699415.6826</v>
      </c>
      <c r="AB89" s="252">
        <f t="shared" si="27"/>
        <v>0.6994156826</v>
      </c>
      <c r="AC89" s="270">
        <f t="shared" si="28"/>
        <v>417534.0719</v>
      </c>
      <c r="AD89" s="252">
        <f t="shared" si="29"/>
        <v>0.379576429</v>
      </c>
      <c r="AE89" s="175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7"/>
    </row>
    <row r="90" ht="19.5" customHeight="1">
      <c r="A90" s="271" t="s">
        <v>178</v>
      </c>
      <c r="B90" s="272">
        <v>40.650002</v>
      </c>
      <c r="C90" s="273">
        <v>43.310001</v>
      </c>
      <c r="D90" s="273">
        <v>40.16</v>
      </c>
      <c r="E90" s="273">
        <v>42.0</v>
      </c>
      <c r="F90" s="273">
        <v>36.344654</v>
      </c>
      <c r="G90" s="273">
        <v>1.9689058E9</v>
      </c>
      <c r="H90" s="273"/>
      <c r="I90" s="273">
        <f t="shared" ref="I90:N90" si="113">(I91/B91*B90)/B91*B90</f>
        <v>2.485573898</v>
      </c>
      <c r="J90" s="273">
        <f t="shared" si="113"/>
        <v>2.819107394</v>
      </c>
      <c r="K90" s="273">
        <f t="shared" si="113"/>
        <v>2.422095427</v>
      </c>
      <c r="L90" s="273">
        <f t="shared" si="113"/>
        <v>2.633277892</v>
      </c>
      <c r="M90" s="273">
        <f t="shared" si="113"/>
        <v>2.298867923</v>
      </c>
      <c r="N90" s="273">
        <f t="shared" si="113"/>
        <v>85897634.76</v>
      </c>
      <c r="O90" s="273"/>
      <c r="P90" s="249">
        <f t="shared" si="31"/>
        <v>214716.8317</v>
      </c>
      <c r="Q90" s="249">
        <f>(Q78+(Q89-Q78)*(1-$Q$3))*K90/K89</f>
        <v>78659.60299</v>
      </c>
      <c r="R90" s="249">
        <f>R89*(1+($S$5/2/12))+(Q89-Q78)*($Q$3)</f>
        <v>405009.8076</v>
      </c>
      <c r="S90" s="249">
        <f t="shared" si="34"/>
        <v>-151104.8705</v>
      </c>
      <c r="T90" s="249">
        <f t="shared" si="35"/>
        <v>-133784.5803</v>
      </c>
      <c r="U90" s="267">
        <f t="shared" si="21"/>
        <v>0.5327081422</v>
      </c>
      <c r="V90" s="277"/>
      <c r="W90" s="249">
        <f t="shared" si="22"/>
        <v>-284889.4507</v>
      </c>
      <c r="X90" s="252">
        <f t="shared" si="23"/>
        <v>2.175323227</v>
      </c>
      <c r="Y90" s="249">
        <f t="shared" si="24"/>
        <v>539111.1975</v>
      </c>
      <c r="Z90" s="249">
        <f t="shared" si="25"/>
        <v>254221.7468</v>
      </c>
      <c r="AA90" s="254">
        <f t="shared" si="26"/>
        <v>698386.2423</v>
      </c>
      <c r="AB90" s="252">
        <f t="shared" si="27"/>
        <v>0.6983862423</v>
      </c>
      <c r="AC90" s="270">
        <f t="shared" si="28"/>
        <v>413496.7916</v>
      </c>
      <c r="AD90" s="252">
        <f t="shared" si="29"/>
        <v>0.3759061742</v>
      </c>
      <c r="AE90" s="175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7"/>
    </row>
    <row r="91" ht="19.5" customHeight="1">
      <c r="A91" s="271" t="s">
        <v>179</v>
      </c>
      <c r="B91" s="272">
        <v>41.740002</v>
      </c>
      <c r="C91" s="273">
        <v>42.169998</v>
      </c>
      <c r="D91" s="273">
        <v>40.259998</v>
      </c>
      <c r="E91" s="273">
        <v>41.099998</v>
      </c>
      <c r="F91" s="273">
        <v>35.565819</v>
      </c>
      <c r="G91" s="273">
        <v>1.6465621E9</v>
      </c>
      <c r="H91" s="273"/>
      <c r="I91" s="273">
        <f t="shared" ref="I91:N91" si="114">(I92/B92*B91)/B92*B91</f>
        <v>2.620658722</v>
      </c>
      <c r="J91" s="273">
        <f t="shared" si="114"/>
        <v>2.672651877</v>
      </c>
      <c r="K91" s="273">
        <f t="shared" si="114"/>
        <v>2.434172431</v>
      </c>
      <c r="L91" s="273">
        <f t="shared" si="114"/>
        <v>2.521632038</v>
      </c>
      <c r="M91" s="273">
        <f t="shared" si="114"/>
        <v>2.201398017</v>
      </c>
      <c r="N91" s="273">
        <f t="shared" si="114"/>
        <v>60074139.45</v>
      </c>
      <c r="O91" s="273"/>
      <c r="P91" s="249">
        <f t="shared" si="31"/>
        <v>215251.4745</v>
      </c>
      <c r="Q91" s="249">
        <f t="shared" ref="Q91:Q101" si="116">Q90*K91/K90</f>
        <v>79051.81394</v>
      </c>
      <c r="R91" s="249">
        <f t="shared" ref="R91:R101" si="117">R90*(1+$S$5/2/12)</f>
        <v>405853.5781</v>
      </c>
      <c r="S91" s="249">
        <f t="shared" si="34"/>
        <v>-153567.8074</v>
      </c>
      <c r="T91" s="249">
        <f t="shared" si="35"/>
        <v>-134342.016</v>
      </c>
      <c r="U91" s="267">
        <f t="shared" si="21"/>
        <v>0.5332449344</v>
      </c>
      <c r="V91" s="277"/>
      <c r="W91" s="249">
        <f t="shared" si="22"/>
        <v>-287909.8234</v>
      </c>
      <c r="X91" s="252">
        <f t="shared" si="23"/>
        <v>2.157290241</v>
      </c>
      <c r="Y91" s="249">
        <f t="shared" si="24"/>
        <v>540295.4671</v>
      </c>
      <c r="Z91" s="249">
        <f t="shared" si="25"/>
        <v>252385.6436</v>
      </c>
      <c r="AA91" s="254">
        <f t="shared" si="26"/>
        <v>700156.8665</v>
      </c>
      <c r="AB91" s="252">
        <f t="shared" si="27"/>
        <v>0.7001568665</v>
      </c>
      <c r="AC91" s="270">
        <f t="shared" si="28"/>
        <v>412247.043</v>
      </c>
      <c r="AD91" s="252">
        <f t="shared" si="29"/>
        <v>0.3747700391</v>
      </c>
      <c r="AE91" s="175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7"/>
    </row>
    <row r="92" ht="19.5" customHeight="1">
      <c r="A92" s="271" t="s">
        <v>180</v>
      </c>
      <c r="B92" s="272">
        <v>41.23</v>
      </c>
      <c r="C92" s="273">
        <v>42.299999</v>
      </c>
      <c r="D92" s="273">
        <v>40.189999</v>
      </c>
      <c r="E92" s="273">
        <v>41.93</v>
      </c>
      <c r="F92" s="273">
        <v>36.284084</v>
      </c>
      <c r="G92" s="273">
        <v>2.1858623E9</v>
      </c>
      <c r="H92" s="273"/>
      <c r="I92" s="273">
        <f t="shared" ref="I92:N92" si="115">(I93/B93*B92)/B93*B92</f>
        <v>2.557008706</v>
      </c>
      <c r="J92" s="273">
        <f t="shared" si="115"/>
        <v>2.689155694</v>
      </c>
      <c r="K92" s="273">
        <f t="shared" si="115"/>
        <v>2.425715326</v>
      </c>
      <c r="L92" s="273">
        <f t="shared" si="115"/>
        <v>2.624507613</v>
      </c>
      <c r="M92" s="273">
        <f t="shared" si="115"/>
        <v>2.291211975</v>
      </c>
      <c r="N92" s="273">
        <f t="shared" si="115"/>
        <v>105870978.8</v>
      </c>
      <c r="O92" s="273"/>
      <c r="P92" s="249">
        <f t="shared" si="31"/>
        <v>214877.2224</v>
      </c>
      <c r="Q92" s="249">
        <f t="shared" si="116"/>
        <v>78777.16229</v>
      </c>
      <c r="R92" s="249">
        <f t="shared" si="117"/>
        <v>406699.1063</v>
      </c>
      <c r="S92" s="249">
        <f t="shared" si="34"/>
        <v>-156041.0066</v>
      </c>
      <c r="T92" s="249">
        <f t="shared" si="35"/>
        <v>-134901.7744</v>
      </c>
      <c r="U92" s="267">
        <f t="shared" si="21"/>
        <v>0.5317765268</v>
      </c>
      <c r="V92" s="277"/>
      <c r="W92" s="249">
        <f t="shared" si="22"/>
        <v>-290942.781</v>
      </c>
      <c r="X92" s="252">
        <f t="shared" si="23"/>
        <v>2.136421211</v>
      </c>
      <c r="Y92" s="249">
        <f t="shared" si="24"/>
        <v>540845.1978</v>
      </c>
      <c r="Z92" s="249">
        <f t="shared" si="25"/>
        <v>249902.4167</v>
      </c>
      <c r="AA92" s="254">
        <f t="shared" si="26"/>
        <v>700353.491</v>
      </c>
      <c r="AB92" s="252">
        <f t="shared" si="27"/>
        <v>0.700353491</v>
      </c>
      <c r="AC92" s="270">
        <f t="shared" si="28"/>
        <v>409410.71</v>
      </c>
      <c r="AD92" s="252">
        <f t="shared" si="29"/>
        <v>0.3721915545</v>
      </c>
      <c r="AE92" s="175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7"/>
    </row>
    <row r="93" ht="19.5" customHeight="1">
      <c r="A93" s="271" t="s">
        <v>181</v>
      </c>
      <c r="B93" s="272">
        <v>42.150002</v>
      </c>
      <c r="C93" s="273">
        <v>43.049999</v>
      </c>
      <c r="D93" s="273">
        <v>41.389999</v>
      </c>
      <c r="E93" s="273">
        <v>41.849998</v>
      </c>
      <c r="F93" s="273">
        <v>36.240246</v>
      </c>
      <c r="G93" s="273">
        <v>1.7639047E9</v>
      </c>
      <c r="H93" s="273"/>
      <c r="I93" s="273">
        <f t="shared" ref="I93:N93" si="118">(I94/B94*B93)/B94*B93</f>
        <v>2.672395527</v>
      </c>
      <c r="J93" s="273">
        <f t="shared" si="118"/>
        <v>2.785361219</v>
      </c>
      <c r="K93" s="273">
        <f t="shared" si="118"/>
        <v>2.572732739</v>
      </c>
      <c r="L93" s="273">
        <f t="shared" si="118"/>
        <v>2.614502102</v>
      </c>
      <c r="M93" s="273">
        <f t="shared" si="118"/>
        <v>2.285678889</v>
      </c>
      <c r="N93" s="273">
        <f t="shared" si="118"/>
        <v>68941632.6</v>
      </c>
      <c r="O93" s="273"/>
      <c r="P93" s="249">
        <f t="shared" si="31"/>
        <v>221293.064</v>
      </c>
      <c r="Q93" s="249">
        <f t="shared" si="116"/>
        <v>83551.67747</v>
      </c>
      <c r="R93" s="249">
        <f t="shared" si="117"/>
        <v>407546.3962</v>
      </c>
      <c r="S93" s="249">
        <f t="shared" si="34"/>
        <v>-158524.5108</v>
      </c>
      <c r="T93" s="249">
        <f t="shared" si="35"/>
        <v>-135463.8651</v>
      </c>
      <c r="U93" s="267">
        <f t="shared" si="21"/>
        <v>0.5452010818</v>
      </c>
      <c r="V93" s="277"/>
      <c r="W93" s="249">
        <f t="shared" si="22"/>
        <v>-293988.376</v>
      </c>
      <c r="X93" s="252">
        <f t="shared" si="23"/>
        <v>2.138994299</v>
      </c>
      <c r="Y93" s="249">
        <f t="shared" si="24"/>
        <v>546149.6851</v>
      </c>
      <c r="Z93" s="249">
        <f t="shared" si="25"/>
        <v>252161.3091</v>
      </c>
      <c r="AA93" s="254">
        <f t="shared" si="26"/>
        <v>712391.1376</v>
      </c>
      <c r="AB93" s="252">
        <f t="shared" si="27"/>
        <v>0.7123911376</v>
      </c>
      <c r="AC93" s="270">
        <f t="shared" si="28"/>
        <v>418402.7616</v>
      </c>
      <c r="AD93" s="252">
        <f t="shared" si="29"/>
        <v>0.3803661469</v>
      </c>
      <c r="AE93" s="175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76"/>
      <c r="AU93" s="176"/>
      <c r="AV93" s="176"/>
      <c r="AW93" s="177"/>
    </row>
    <row r="94" ht="19.5" customHeight="1">
      <c r="A94" s="271" t="s">
        <v>182</v>
      </c>
      <c r="B94" s="272">
        <v>41.919998</v>
      </c>
      <c r="C94" s="273">
        <v>42.279999</v>
      </c>
      <c r="D94" s="273">
        <v>38.23</v>
      </c>
      <c r="E94" s="273">
        <v>38.82</v>
      </c>
      <c r="F94" s="273">
        <v>33.61639</v>
      </c>
      <c r="G94" s="273">
        <v>2.7095353E9</v>
      </c>
      <c r="H94" s="273"/>
      <c r="I94" s="273">
        <f t="shared" ref="I94:N94" si="119">(I95/B95*B94)/B95*B94</f>
        <v>2.643309663</v>
      </c>
      <c r="J94" s="273">
        <f t="shared" si="119"/>
        <v>2.686613358</v>
      </c>
      <c r="K94" s="273">
        <f t="shared" si="119"/>
        <v>2.19488837</v>
      </c>
      <c r="L94" s="273">
        <f t="shared" si="119"/>
        <v>2.249620051</v>
      </c>
      <c r="M94" s="273">
        <f t="shared" si="119"/>
        <v>1.966686289</v>
      </c>
      <c r="N94" s="273">
        <f t="shared" si="119"/>
        <v>162675052.5</v>
      </c>
      <c r="O94" s="273"/>
      <c r="P94" s="249">
        <f t="shared" si="31"/>
        <v>204398.0198</v>
      </c>
      <c r="Q94" s="249">
        <f t="shared" si="116"/>
        <v>71280.86116</v>
      </c>
      <c r="R94" s="249">
        <f t="shared" si="117"/>
        <v>408395.4511</v>
      </c>
      <c r="S94" s="249">
        <f t="shared" si="34"/>
        <v>-161018.363</v>
      </c>
      <c r="T94" s="249">
        <f t="shared" si="35"/>
        <v>-136028.2979</v>
      </c>
      <c r="U94" s="267">
        <f t="shared" si="21"/>
        <v>0.5071959666</v>
      </c>
      <c r="V94" s="277"/>
      <c r="W94" s="249">
        <f t="shared" si="22"/>
        <v>-297046.6609</v>
      </c>
      <c r="X94" s="252">
        <f t="shared" si="23"/>
        <v>2.062953575</v>
      </c>
      <c r="Y94" s="249">
        <f t="shared" si="24"/>
        <v>535138.247</v>
      </c>
      <c r="Z94" s="249">
        <f t="shared" si="25"/>
        <v>238091.5861</v>
      </c>
      <c r="AA94" s="254">
        <f t="shared" si="26"/>
        <v>684074.3321</v>
      </c>
      <c r="AB94" s="252">
        <f t="shared" si="27"/>
        <v>0.6840743321</v>
      </c>
      <c r="AC94" s="270">
        <f t="shared" si="28"/>
        <v>387027.6712</v>
      </c>
      <c r="AD94" s="252">
        <f t="shared" si="29"/>
        <v>0.3518433375</v>
      </c>
      <c r="AE94" s="175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7"/>
    </row>
    <row r="95" ht="19.5" customHeight="1">
      <c r="A95" s="271" t="s">
        <v>183</v>
      </c>
      <c r="B95" s="272">
        <v>38.93</v>
      </c>
      <c r="C95" s="273">
        <v>40.0</v>
      </c>
      <c r="D95" s="273">
        <v>37.16</v>
      </c>
      <c r="E95" s="273">
        <v>38.77</v>
      </c>
      <c r="F95" s="273">
        <v>33.573109</v>
      </c>
      <c r="G95" s="273">
        <v>3.052135E9</v>
      </c>
      <c r="H95" s="273"/>
      <c r="I95" s="273">
        <f t="shared" ref="I95:N95" si="120">(I96/B96*B95)/B96*B95</f>
        <v>2.27968239</v>
      </c>
      <c r="J95" s="273">
        <f t="shared" si="120"/>
        <v>2.404668508</v>
      </c>
      <c r="K95" s="273">
        <f t="shared" si="120"/>
        <v>2.073744523</v>
      </c>
      <c r="L95" s="273">
        <f t="shared" si="120"/>
        <v>2.24382878</v>
      </c>
      <c r="M95" s="273">
        <f t="shared" si="120"/>
        <v>1.961625344</v>
      </c>
      <c r="N95" s="273">
        <f t="shared" si="120"/>
        <v>206413837.1</v>
      </c>
      <c r="O95" s="273"/>
      <c r="P95" s="249">
        <f t="shared" si="31"/>
        <v>198677.2277</v>
      </c>
      <c r="Q95" s="249">
        <f t="shared" si="116"/>
        <v>67346.61198</v>
      </c>
      <c r="R95" s="249">
        <f t="shared" si="117"/>
        <v>409246.275</v>
      </c>
      <c r="S95" s="249">
        <f t="shared" si="34"/>
        <v>-163522.6061</v>
      </c>
      <c r="T95" s="249">
        <f t="shared" si="35"/>
        <v>-136595.0825</v>
      </c>
      <c r="U95" s="267">
        <f t="shared" si="21"/>
        <v>0.4936845929</v>
      </c>
      <c r="V95" s="277"/>
      <c r="W95" s="249">
        <f t="shared" si="22"/>
        <v>-300117.6886</v>
      </c>
      <c r="X95" s="252">
        <f t="shared" si="23"/>
        <v>2.025617036</v>
      </c>
      <c r="Y95" s="249">
        <f t="shared" si="24"/>
        <v>531950.4834</v>
      </c>
      <c r="Z95" s="249">
        <f t="shared" si="25"/>
        <v>231832.7948</v>
      </c>
      <c r="AA95" s="254">
        <f t="shared" si="26"/>
        <v>675270.1147</v>
      </c>
      <c r="AB95" s="252">
        <f t="shared" si="27"/>
        <v>0.6752701147</v>
      </c>
      <c r="AC95" s="270">
        <f t="shared" si="28"/>
        <v>375152.4261</v>
      </c>
      <c r="AD95" s="252">
        <f t="shared" si="29"/>
        <v>0.3410476601</v>
      </c>
      <c r="AE95" s="175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7"/>
    </row>
    <row r="96" ht="19.5" customHeight="1">
      <c r="A96" s="271" t="s">
        <v>184</v>
      </c>
      <c r="B96" s="272">
        <v>38.889999</v>
      </c>
      <c r="C96" s="273">
        <v>39.0</v>
      </c>
      <c r="D96" s="273">
        <v>35.540001</v>
      </c>
      <c r="E96" s="273">
        <v>37.099998</v>
      </c>
      <c r="F96" s="273">
        <v>32.14859</v>
      </c>
      <c r="G96" s="273">
        <v>2.462886E9</v>
      </c>
      <c r="H96" s="278" t="s">
        <v>184</v>
      </c>
      <c r="I96" s="273">
        <v>2.275</v>
      </c>
      <c r="J96" s="273">
        <v>2.285938</v>
      </c>
      <c r="K96" s="273">
        <v>1.896875</v>
      </c>
      <c r="L96" s="273">
        <v>2.054688</v>
      </c>
      <c r="M96" s="273">
        <v>1.798692</v>
      </c>
      <c r="N96" s="273">
        <v>1.344064E8</v>
      </c>
      <c r="O96" s="273"/>
      <c r="P96" s="249">
        <f t="shared" si="31"/>
        <v>190015.8469</v>
      </c>
      <c r="Q96" s="249">
        <f t="shared" si="116"/>
        <v>61602.62423</v>
      </c>
      <c r="R96" s="249">
        <f t="shared" si="117"/>
        <v>410098.8714</v>
      </c>
      <c r="S96" s="249">
        <f t="shared" si="34"/>
        <v>-166037.2837</v>
      </c>
      <c r="T96" s="249">
        <f t="shared" si="35"/>
        <v>-137164.2287</v>
      </c>
      <c r="U96" s="267">
        <f t="shared" si="21"/>
        <v>0.4733457554</v>
      </c>
      <c r="V96" s="277"/>
      <c r="W96" s="249">
        <f t="shared" si="22"/>
        <v>-303201.5123</v>
      </c>
      <c r="X96" s="252">
        <f t="shared" si="23"/>
        <v>1.979260307</v>
      </c>
      <c r="Y96" s="249">
        <f t="shared" si="24"/>
        <v>526706.0094</v>
      </c>
      <c r="Z96" s="249">
        <f t="shared" si="25"/>
        <v>223504.4971</v>
      </c>
      <c r="AA96" s="254">
        <f t="shared" si="26"/>
        <v>661717.3426</v>
      </c>
      <c r="AB96" s="252">
        <f t="shared" si="27"/>
        <v>0.6617173426</v>
      </c>
      <c r="AC96" s="270">
        <f t="shared" si="28"/>
        <v>358515.8302</v>
      </c>
      <c r="AD96" s="252">
        <f t="shared" si="29"/>
        <v>0.325923482</v>
      </c>
      <c r="AE96" s="175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  <c r="AU96" s="176"/>
      <c r="AV96" s="176"/>
      <c r="AW96" s="177"/>
    </row>
    <row r="97" ht="19.5" customHeight="1">
      <c r="A97" s="271" t="s">
        <v>185</v>
      </c>
      <c r="B97" s="272">
        <v>36.77</v>
      </c>
      <c r="C97" s="273">
        <v>39.029999</v>
      </c>
      <c r="D97" s="273">
        <v>36.259998</v>
      </c>
      <c r="E97" s="273">
        <v>38.869999</v>
      </c>
      <c r="F97" s="273">
        <v>33.682358</v>
      </c>
      <c r="G97" s="273">
        <v>2.2819291E9</v>
      </c>
      <c r="H97" s="278" t="s">
        <v>185</v>
      </c>
      <c r="I97" s="273">
        <v>2.017188</v>
      </c>
      <c r="J97" s="273">
        <v>2.259375</v>
      </c>
      <c r="K97" s="273">
        <v>1.9625</v>
      </c>
      <c r="L97" s="273">
        <v>2.240625</v>
      </c>
      <c r="M97" s="273">
        <v>1.961462</v>
      </c>
      <c r="N97" s="273">
        <v>2.36656E8</v>
      </c>
      <c r="O97" s="273"/>
      <c r="P97" s="249">
        <f t="shared" si="31"/>
        <v>193865.3358</v>
      </c>
      <c r="Q97" s="249">
        <f t="shared" si="116"/>
        <v>63733.85176</v>
      </c>
      <c r="R97" s="249">
        <f t="shared" si="117"/>
        <v>410953.2441</v>
      </c>
      <c r="S97" s="249">
        <f t="shared" si="34"/>
        <v>-168562.439</v>
      </c>
      <c r="T97" s="249">
        <f t="shared" si="35"/>
        <v>-137735.7463</v>
      </c>
      <c r="U97" s="267">
        <f t="shared" si="21"/>
        <v>0.4806399979</v>
      </c>
      <c r="V97" s="277"/>
      <c r="W97" s="249">
        <f t="shared" si="22"/>
        <v>-306298.1853</v>
      </c>
      <c r="X97" s="252">
        <f t="shared" si="23"/>
        <v>1.974607128</v>
      </c>
      <c r="Y97" s="249">
        <f t="shared" si="24"/>
        <v>530220.8494</v>
      </c>
      <c r="Z97" s="249">
        <f t="shared" si="25"/>
        <v>223922.6641</v>
      </c>
      <c r="AA97" s="254">
        <f t="shared" si="26"/>
        <v>668552.4317</v>
      </c>
      <c r="AB97" s="252">
        <f t="shared" si="27"/>
        <v>0.6685524317</v>
      </c>
      <c r="AC97" s="270">
        <f t="shared" si="28"/>
        <v>362254.2464</v>
      </c>
      <c r="AD97" s="252">
        <f t="shared" si="29"/>
        <v>0.3293220422</v>
      </c>
      <c r="AE97" s="175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7"/>
    </row>
    <row r="98" ht="19.5" customHeight="1">
      <c r="A98" s="271" t="s">
        <v>186</v>
      </c>
      <c r="B98" s="272">
        <v>39.080002</v>
      </c>
      <c r="C98" s="273">
        <v>40.950001</v>
      </c>
      <c r="D98" s="273">
        <v>38.32</v>
      </c>
      <c r="E98" s="273">
        <v>40.650002</v>
      </c>
      <c r="F98" s="273">
        <v>35.224796</v>
      </c>
      <c r="G98" s="273">
        <v>2.234461E9</v>
      </c>
      <c r="H98" s="278" t="s">
        <v>186</v>
      </c>
      <c r="I98" s="273">
        <v>2.271875</v>
      </c>
      <c r="J98" s="273">
        <v>2.550938</v>
      </c>
      <c r="K98" s="273">
        <v>2.16875</v>
      </c>
      <c r="L98" s="273">
        <v>2.434375</v>
      </c>
      <c r="M98" s="273">
        <v>2.131073</v>
      </c>
      <c r="N98" s="273">
        <v>2.230688E8</v>
      </c>
      <c r="O98" s="273"/>
      <c r="P98" s="249">
        <f t="shared" si="31"/>
        <v>204879.2079</v>
      </c>
      <c r="Q98" s="249">
        <f t="shared" si="116"/>
        <v>70431.99541</v>
      </c>
      <c r="R98" s="249">
        <f t="shared" si="117"/>
        <v>411809.3966</v>
      </c>
      <c r="S98" s="249">
        <f t="shared" si="34"/>
        <v>-171098.1158</v>
      </c>
      <c r="T98" s="249">
        <f t="shared" si="35"/>
        <v>-138309.6452</v>
      </c>
      <c r="U98" s="267">
        <f t="shared" si="21"/>
        <v>0.5031768786</v>
      </c>
      <c r="V98" s="277"/>
      <c r="W98" s="249">
        <f t="shared" si="22"/>
        <v>-309407.7611</v>
      </c>
      <c r="X98" s="252">
        <f t="shared" si="23"/>
        <v>1.993125843</v>
      </c>
      <c r="Y98" s="249">
        <f t="shared" si="24"/>
        <v>538752.4663</v>
      </c>
      <c r="Z98" s="249">
        <f t="shared" si="25"/>
        <v>229344.7053</v>
      </c>
      <c r="AA98" s="254">
        <f t="shared" si="26"/>
        <v>687120.6</v>
      </c>
      <c r="AB98" s="252">
        <f t="shared" si="27"/>
        <v>0.6871206</v>
      </c>
      <c r="AC98" s="270">
        <f t="shared" si="28"/>
        <v>377712.8389</v>
      </c>
      <c r="AD98" s="252">
        <f t="shared" si="29"/>
        <v>0.3433753081</v>
      </c>
      <c r="AE98" s="175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7"/>
    </row>
    <row r="99" ht="19.5" customHeight="1">
      <c r="A99" s="271" t="s">
        <v>187</v>
      </c>
      <c r="B99" s="272">
        <v>40.599998</v>
      </c>
      <c r="C99" s="273">
        <v>42.919998</v>
      </c>
      <c r="D99" s="273">
        <v>39.880001</v>
      </c>
      <c r="E99" s="273">
        <v>42.580002</v>
      </c>
      <c r="F99" s="273">
        <v>36.918461</v>
      </c>
      <c r="G99" s="273">
        <v>2.410484E9</v>
      </c>
      <c r="H99" s="278" t="s">
        <v>187</v>
      </c>
      <c r="I99" s="273">
        <v>2.423438</v>
      </c>
      <c r="J99" s="273">
        <v>2.697188</v>
      </c>
      <c r="K99" s="273">
        <v>2.33875</v>
      </c>
      <c r="L99" s="273">
        <v>2.653125</v>
      </c>
      <c r="M99" s="273">
        <v>2.322569</v>
      </c>
      <c r="N99" s="273">
        <v>2.854912E8</v>
      </c>
      <c r="O99" s="273"/>
      <c r="P99" s="249">
        <f t="shared" si="31"/>
        <v>213219.8073</v>
      </c>
      <c r="Q99" s="249">
        <f t="shared" si="116"/>
        <v>75952.88958</v>
      </c>
      <c r="R99" s="249">
        <f t="shared" si="117"/>
        <v>412667.3329</v>
      </c>
      <c r="S99" s="249">
        <f t="shared" si="34"/>
        <v>-173644.358</v>
      </c>
      <c r="T99" s="249">
        <f t="shared" si="35"/>
        <v>-138885.9354</v>
      </c>
      <c r="U99" s="267">
        <f t="shared" si="21"/>
        <v>0.5202404693</v>
      </c>
      <c r="V99" s="277"/>
      <c r="W99" s="249">
        <f t="shared" si="22"/>
        <v>-312530.2934</v>
      </c>
      <c r="X99" s="252">
        <f t="shared" si="23"/>
        <v>2.002644715</v>
      </c>
      <c r="Y99" s="249">
        <f t="shared" si="24"/>
        <v>545414.5047</v>
      </c>
      <c r="Z99" s="249">
        <f t="shared" si="25"/>
        <v>232884.2113</v>
      </c>
      <c r="AA99" s="254">
        <f t="shared" si="26"/>
        <v>701840.0298</v>
      </c>
      <c r="AB99" s="252">
        <f t="shared" si="27"/>
        <v>0.7018400298</v>
      </c>
      <c r="AC99" s="270">
        <f t="shared" si="28"/>
        <v>389309.7364</v>
      </c>
      <c r="AD99" s="252">
        <f t="shared" si="29"/>
        <v>0.3539179422</v>
      </c>
      <c r="AE99" s="175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7"/>
    </row>
    <row r="100" ht="19.5" customHeight="1">
      <c r="A100" s="271" t="s">
        <v>188</v>
      </c>
      <c r="B100" s="272">
        <v>42.73</v>
      </c>
      <c r="C100" s="273">
        <v>44.860001</v>
      </c>
      <c r="D100" s="273">
        <v>41.610001</v>
      </c>
      <c r="E100" s="273">
        <v>44.040001</v>
      </c>
      <c r="F100" s="273">
        <v>38.184303</v>
      </c>
      <c r="G100" s="273">
        <v>2.370363E9</v>
      </c>
      <c r="H100" s="278" t="s">
        <v>188</v>
      </c>
      <c r="I100" s="273">
        <v>2.671875</v>
      </c>
      <c r="J100" s="273">
        <v>2.929688</v>
      </c>
      <c r="K100" s="273">
        <v>2.53</v>
      </c>
      <c r="L100" s="273">
        <v>2.813125</v>
      </c>
      <c r="M100" s="273">
        <v>2.462634</v>
      </c>
      <c r="N100" s="273">
        <v>3.429184E8</v>
      </c>
      <c r="O100" s="273"/>
      <c r="P100" s="249">
        <f t="shared" si="31"/>
        <v>222469.3123</v>
      </c>
      <c r="Q100" s="249">
        <f t="shared" si="116"/>
        <v>82163.89551</v>
      </c>
      <c r="R100" s="249">
        <f t="shared" si="117"/>
        <v>413527.0565</v>
      </c>
      <c r="S100" s="249">
        <f t="shared" si="34"/>
        <v>-176201.2095</v>
      </c>
      <c r="T100" s="249">
        <f t="shared" si="35"/>
        <v>-139464.6268</v>
      </c>
      <c r="U100" s="267">
        <f t="shared" si="21"/>
        <v>0.5385944093</v>
      </c>
      <c r="V100" s="277"/>
      <c r="W100" s="249">
        <f t="shared" si="22"/>
        <v>-315665.8363</v>
      </c>
      <c r="X100" s="252">
        <f t="shared" si="23"/>
        <v>2.014777324</v>
      </c>
      <c r="Y100" s="249">
        <f t="shared" si="24"/>
        <v>552714.4928</v>
      </c>
      <c r="Z100" s="249">
        <f t="shared" si="25"/>
        <v>237048.6565</v>
      </c>
      <c r="AA100" s="254">
        <f t="shared" si="26"/>
        <v>718160.2643</v>
      </c>
      <c r="AB100" s="252">
        <f t="shared" si="27"/>
        <v>0.7181602643</v>
      </c>
      <c r="AC100" s="270">
        <f t="shared" si="28"/>
        <v>402494.428</v>
      </c>
      <c r="AD100" s="252">
        <f t="shared" si="29"/>
        <v>0.3659040255</v>
      </c>
      <c r="AE100" s="175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7"/>
    </row>
    <row r="101" ht="19.5" customHeight="1">
      <c r="A101" s="274" t="s">
        <v>189</v>
      </c>
      <c r="B101" s="275">
        <v>44.0</v>
      </c>
      <c r="C101" s="276">
        <v>44.759998</v>
      </c>
      <c r="D101" s="276">
        <v>42.880001</v>
      </c>
      <c r="E101" s="276">
        <v>43.16</v>
      </c>
      <c r="F101" s="276">
        <v>37.421341</v>
      </c>
      <c r="G101" s="276">
        <v>1.8982755E9</v>
      </c>
      <c r="H101" s="279" t="s">
        <v>189</v>
      </c>
      <c r="I101" s="276">
        <v>2.819688</v>
      </c>
      <c r="J101" s="276">
        <v>2.908125</v>
      </c>
      <c r="K101" s="276">
        <v>2.503125</v>
      </c>
      <c r="L101" s="276">
        <v>2.5325</v>
      </c>
      <c r="M101" s="276">
        <v>2.216972</v>
      </c>
      <c r="N101" s="276">
        <v>3.636512E8</v>
      </c>
      <c r="O101" s="276"/>
      <c r="P101" s="249">
        <f t="shared" si="31"/>
        <v>229259.4113</v>
      </c>
      <c r="Q101" s="249">
        <f t="shared" si="116"/>
        <v>81291.1071</v>
      </c>
      <c r="R101" s="249">
        <f t="shared" si="117"/>
        <v>414388.5712</v>
      </c>
      <c r="S101" s="249">
        <f t="shared" si="34"/>
        <v>-178768.7145</v>
      </c>
      <c r="T101" s="249">
        <f t="shared" si="35"/>
        <v>-140045.7294</v>
      </c>
      <c r="U101" s="267">
        <f t="shared" si="21"/>
        <v>0.5405166187</v>
      </c>
      <c r="V101" s="252">
        <f>(E101-B90)/B90</f>
        <v>0.06174656523</v>
      </c>
      <c r="W101" s="249">
        <f t="shared" si="22"/>
        <v>-318814.4439</v>
      </c>
      <c r="X101" s="252">
        <f t="shared" si="23"/>
        <v>2.018879617</v>
      </c>
      <c r="Y101" s="249">
        <f t="shared" si="24"/>
        <v>558294.6163</v>
      </c>
      <c r="Z101" s="249">
        <f t="shared" si="25"/>
        <v>239480.1723</v>
      </c>
      <c r="AA101" s="254">
        <f t="shared" si="26"/>
        <v>724939.0896</v>
      </c>
      <c r="AB101" s="252">
        <f t="shared" si="27"/>
        <v>0.7249390896</v>
      </c>
      <c r="AC101" s="270">
        <f t="shared" si="28"/>
        <v>406124.6456</v>
      </c>
      <c r="AD101" s="252">
        <f t="shared" si="29"/>
        <v>0.3692042233</v>
      </c>
      <c r="AE101" s="175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7"/>
    </row>
    <row r="102" ht="19.5" customHeight="1">
      <c r="A102" s="271" t="s">
        <v>190</v>
      </c>
      <c r="B102" s="272">
        <v>43.459999</v>
      </c>
      <c r="C102" s="273">
        <v>45.400002</v>
      </c>
      <c r="D102" s="273">
        <v>42.52</v>
      </c>
      <c r="E102" s="273">
        <v>44.07</v>
      </c>
      <c r="F102" s="273">
        <v>38.256889</v>
      </c>
      <c r="G102" s="273">
        <v>2.6205577E9</v>
      </c>
      <c r="H102" s="278" t="s">
        <v>190</v>
      </c>
      <c r="I102" s="273">
        <v>2.58625</v>
      </c>
      <c r="J102" s="273">
        <v>2.794375</v>
      </c>
      <c r="K102" s="273">
        <v>2.4625</v>
      </c>
      <c r="L102" s="273">
        <v>2.607813</v>
      </c>
      <c r="M102" s="273">
        <v>2.430443</v>
      </c>
      <c r="N102" s="273">
        <v>4.98256E8</v>
      </c>
      <c r="O102" s="273"/>
      <c r="P102" s="249">
        <f t="shared" si="31"/>
        <v>227334.6535</v>
      </c>
      <c r="Q102" s="249">
        <f>(Q90+(Q101-Q90)*(1-$Q$3))*K102/K101</f>
        <v>78677.378</v>
      </c>
      <c r="R102" s="249">
        <f>R101*(1+($S$5/2/12))+(Q101-Q90)*($Q$3)</f>
        <v>416567.6328</v>
      </c>
      <c r="S102" s="249">
        <f t="shared" si="34"/>
        <v>-181346.9175</v>
      </c>
      <c r="T102" s="249">
        <f t="shared" si="35"/>
        <v>-140629.2533</v>
      </c>
      <c r="U102" s="267">
        <f t="shared" si="21"/>
        <v>0.5323833876</v>
      </c>
      <c r="V102" s="277"/>
      <c r="W102" s="249">
        <f t="shared" si="22"/>
        <v>-321976.1708</v>
      </c>
      <c r="X102" s="252">
        <f t="shared" si="23"/>
        <v>1.999844537</v>
      </c>
      <c r="Y102" s="249">
        <f t="shared" si="24"/>
        <v>559039.1849</v>
      </c>
      <c r="Z102" s="249">
        <f t="shared" si="25"/>
        <v>237063.0141</v>
      </c>
      <c r="AA102" s="254">
        <f t="shared" si="26"/>
        <v>722579.6642</v>
      </c>
      <c r="AB102" s="252">
        <f t="shared" si="27"/>
        <v>0.7225796642</v>
      </c>
      <c r="AC102" s="270">
        <f t="shared" si="28"/>
        <v>400603.4935</v>
      </c>
      <c r="AD102" s="252">
        <f t="shared" si="29"/>
        <v>0.364184994</v>
      </c>
      <c r="AE102" s="175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7"/>
    </row>
    <row r="103" ht="19.5" customHeight="1">
      <c r="A103" s="271" t="s">
        <v>191</v>
      </c>
      <c r="B103" s="272">
        <v>44.27</v>
      </c>
      <c r="C103" s="273">
        <v>45.549999</v>
      </c>
      <c r="D103" s="273">
        <v>42.93</v>
      </c>
      <c r="E103" s="273">
        <v>43.330002</v>
      </c>
      <c r="F103" s="273">
        <v>37.614506</v>
      </c>
      <c r="G103" s="273">
        <v>2.3943033E9</v>
      </c>
      <c r="H103" s="278" t="s">
        <v>191</v>
      </c>
      <c r="I103" s="273">
        <v>2.639688</v>
      </c>
      <c r="J103" s="273">
        <v>2.785313</v>
      </c>
      <c r="K103" s="273">
        <v>2.453125</v>
      </c>
      <c r="L103" s="273">
        <v>2.515313</v>
      </c>
      <c r="M103" s="273">
        <v>2.344234</v>
      </c>
      <c r="N103" s="273">
        <v>4.683744E8</v>
      </c>
      <c r="O103" s="273"/>
      <c r="P103" s="249">
        <f t="shared" si="31"/>
        <v>229526.7327</v>
      </c>
      <c r="Q103" s="249">
        <f t="shared" ref="Q103:Q113" si="121">Q102*K103/K102</f>
        <v>78377.84483</v>
      </c>
      <c r="R103" s="249">
        <f t="shared" ref="R103:R113" si="122">R102*(1+$S$5/2/12)</f>
        <v>417435.482</v>
      </c>
      <c r="S103" s="249">
        <f t="shared" si="34"/>
        <v>-183935.863</v>
      </c>
      <c r="T103" s="249">
        <f t="shared" si="35"/>
        <v>-141215.2085</v>
      </c>
      <c r="U103" s="267">
        <f t="shared" si="21"/>
        <v>0.5325535482</v>
      </c>
      <c r="V103" s="277"/>
      <c r="W103" s="249">
        <f t="shared" si="22"/>
        <v>-325151.0715</v>
      </c>
      <c r="X103" s="252">
        <f t="shared" si="23"/>
        <v>1.989728072</v>
      </c>
      <c r="Y103" s="249">
        <f t="shared" si="24"/>
        <v>561406.7756</v>
      </c>
      <c r="Z103" s="249">
        <f t="shared" si="25"/>
        <v>236255.7041</v>
      </c>
      <c r="AA103" s="254">
        <f t="shared" si="26"/>
        <v>725340.0595</v>
      </c>
      <c r="AB103" s="252">
        <f t="shared" si="27"/>
        <v>0.7253400595</v>
      </c>
      <c r="AC103" s="270">
        <f t="shared" si="28"/>
        <v>400188.988</v>
      </c>
      <c r="AD103" s="252">
        <f t="shared" si="29"/>
        <v>0.3638081709</v>
      </c>
      <c r="AE103" s="175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7"/>
    </row>
    <row r="104" ht="19.5" customHeight="1">
      <c r="A104" s="271" t="s">
        <v>192</v>
      </c>
      <c r="B104" s="272">
        <v>42.549999</v>
      </c>
      <c r="C104" s="273">
        <v>44.450001</v>
      </c>
      <c r="D104" s="273">
        <v>42.060001</v>
      </c>
      <c r="E104" s="273">
        <v>43.529999</v>
      </c>
      <c r="F104" s="273">
        <v>37.788136</v>
      </c>
      <c r="G104" s="273">
        <v>2.8868317E9</v>
      </c>
      <c r="H104" s="278" t="s">
        <v>192</v>
      </c>
      <c r="I104" s="273">
        <v>2.439063</v>
      </c>
      <c r="J104" s="273">
        <v>2.6325</v>
      </c>
      <c r="K104" s="273">
        <v>2.363438</v>
      </c>
      <c r="L104" s="273">
        <v>2.530625</v>
      </c>
      <c r="M104" s="273">
        <v>2.358504</v>
      </c>
      <c r="N104" s="273">
        <v>9.582016E8</v>
      </c>
      <c r="O104" s="273"/>
      <c r="P104" s="249">
        <f t="shared" si="31"/>
        <v>224875.2529</v>
      </c>
      <c r="Q104" s="249">
        <f t="shared" si="121"/>
        <v>75512.32686</v>
      </c>
      <c r="R104" s="249">
        <f t="shared" si="122"/>
        <v>418305.1393</v>
      </c>
      <c r="S104" s="249">
        <f t="shared" si="34"/>
        <v>-186535.5957</v>
      </c>
      <c r="T104" s="249">
        <f t="shared" si="35"/>
        <v>-141803.6052</v>
      </c>
      <c r="U104" s="267">
        <f t="shared" si="21"/>
        <v>0.5230328577</v>
      </c>
      <c r="V104" s="277"/>
      <c r="W104" s="249">
        <f t="shared" si="22"/>
        <v>-328339.201</v>
      </c>
      <c r="X104" s="252">
        <f t="shared" si="23"/>
        <v>1.958890045</v>
      </c>
      <c r="Y104" s="249">
        <f t="shared" si="24"/>
        <v>558985.6107</v>
      </c>
      <c r="Z104" s="249">
        <f t="shared" si="25"/>
        <v>230646.4097</v>
      </c>
      <c r="AA104" s="254">
        <f t="shared" si="26"/>
        <v>718692.719</v>
      </c>
      <c r="AB104" s="252">
        <f t="shared" si="27"/>
        <v>0.718692719</v>
      </c>
      <c r="AC104" s="270">
        <f t="shared" si="28"/>
        <v>390353.518</v>
      </c>
      <c r="AD104" s="252">
        <f t="shared" si="29"/>
        <v>0.3548668346</v>
      </c>
      <c r="AE104" s="175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7"/>
    </row>
    <row r="105" ht="19.5" customHeight="1">
      <c r="A105" s="271" t="s">
        <v>193</v>
      </c>
      <c r="B105" s="272">
        <v>43.669998</v>
      </c>
      <c r="C105" s="273">
        <v>46.700001</v>
      </c>
      <c r="D105" s="273">
        <v>43.299999</v>
      </c>
      <c r="E105" s="273">
        <v>45.959999</v>
      </c>
      <c r="F105" s="273">
        <v>39.922726</v>
      </c>
      <c r="G105" s="273">
        <v>1.8404487E9</v>
      </c>
      <c r="H105" s="278" t="s">
        <v>193</v>
      </c>
      <c r="I105" s="273">
        <v>2.539063</v>
      </c>
      <c r="J105" s="273">
        <v>2.878125</v>
      </c>
      <c r="K105" s="273">
        <v>2.495</v>
      </c>
      <c r="L105" s="273">
        <v>2.795313</v>
      </c>
      <c r="M105" s="273">
        <v>2.605565</v>
      </c>
      <c r="N105" s="273">
        <v>5.435744E8</v>
      </c>
      <c r="O105" s="273"/>
      <c r="P105" s="249">
        <f t="shared" si="31"/>
        <v>231504.9451</v>
      </c>
      <c r="Q105" s="249">
        <f t="shared" si="121"/>
        <v>79715.75963</v>
      </c>
      <c r="R105" s="249">
        <f t="shared" si="122"/>
        <v>419176.6083</v>
      </c>
      <c r="S105" s="249">
        <f t="shared" si="34"/>
        <v>-189146.1607</v>
      </c>
      <c r="T105" s="249">
        <f t="shared" si="35"/>
        <v>-142394.4536</v>
      </c>
      <c r="U105" s="267">
        <f t="shared" si="21"/>
        <v>0.5352380922</v>
      </c>
      <c r="V105" s="277"/>
      <c r="W105" s="249">
        <f t="shared" si="22"/>
        <v>-331540.6143</v>
      </c>
      <c r="X105" s="252">
        <f t="shared" si="23"/>
        <v>1.962599831</v>
      </c>
      <c r="Y105" s="249">
        <f t="shared" si="24"/>
        <v>564463.0056</v>
      </c>
      <c r="Z105" s="249">
        <f t="shared" si="25"/>
        <v>232922.3913</v>
      </c>
      <c r="AA105" s="254">
        <f t="shared" si="26"/>
        <v>730397.3131</v>
      </c>
      <c r="AB105" s="252">
        <f t="shared" si="27"/>
        <v>0.7303973131</v>
      </c>
      <c r="AC105" s="270">
        <f t="shared" si="28"/>
        <v>398856.6988</v>
      </c>
      <c r="AD105" s="252">
        <f t="shared" si="29"/>
        <v>0.3625969989</v>
      </c>
      <c r="AE105" s="175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7"/>
    </row>
    <row r="106" ht="19.5" customHeight="1">
      <c r="A106" s="271" t="s">
        <v>194</v>
      </c>
      <c r="B106" s="272">
        <v>45.970001</v>
      </c>
      <c r="C106" s="273">
        <v>47.52</v>
      </c>
      <c r="D106" s="273">
        <v>45.66</v>
      </c>
      <c r="E106" s="273">
        <v>47.41</v>
      </c>
      <c r="F106" s="273">
        <v>41.182247</v>
      </c>
      <c r="G106" s="273">
        <v>2.5755019E9</v>
      </c>
      <c r="H106" s="278" t="s">
        <v>194</v>
      </c>
      <c r="I106" s="273">
        <v>2.796875</v>
      </c>
      <c r="J106" s="273">
        <v>2.963125</v>
      </c>
      <c r="K106" s="273">
        <v>2.755625</v>
      </c>
      <c r="L106" s="273">
        <v>2.959688</v>
      </c>
      <c r="M106" s="273">
        <v>2.758782</v>
      </c>
      <c r="N106" s="273">
        <v>7.289664E8</v>
      </c>
      <c r="O106" s="273"/>
      <c r="P106" s="249">
        <f t="shared" si="31"/>
        <v>244122.7723</v>
      </c>
      <c r="Q106" s="249">
        <f t="shared" si="121"/>
        <v>88042.78162</v>
      </c>
      <c r="R106" s="249">
        <f t="shared" si="122"/>
        <v>420049.8929</v>
      </c>
      <c r="S106" s="249">
        <f t="shared" si="34"/>
        <v>-191767.6031</v>
      </c>
      <c r="T106" s="249">
        <f t="shared" si="35"/>
        <v>-142987.7638</v>
      </c>
      <c r="U106" s="267">
        <f t="shared" si="21"/>
        <v>0.5586276343</v>
      </c>
      <c r="V106" s="277"/>
      <c r="W106" s="249">
        <f t="shared" si="22"/>
        <v>-334755.3669</v>
      </c>
      <c r="X106" s="252">
        <f t="shared" si="23"/>
        <v>1.984053822</v>
      </c>
      <c r="Y106" s="249">
        <f t="shared" si="24"/>
        <v>574133.8378</v>
      </c>
      <c r="Z106" s="249">
        <f t="shared" si="25"/>
        <v>239378.4709</v>
      </c>
      <c r="AA106" s="254">
        <f t="shared" si="26"/>
        <v>752215.4468</v>
      </c>
      <c r="AB106" s="252">
        <f t="shared" si="27"/>
        <v>0.7522154468</v>
      </c>
      <c r="AC106" s="270">
        <f t="shared" si="28"/>
        <v>417460.0799</v>
      </c>
      <c r="AD106" s="252">
        <f t="shared" si="29"/>
        <v>0.3795091636</v>
      </c>
      <c r="AE106" s="175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7"/>
    </row>
    <row r="107" ht="19.5" customHeight="1">
      <c r="A107" s="271" t="s">
        <v>195</v>
      </c>
      <c r="B107" s="272">
        <v>47.580002</v>
      </c>
      <c r="C107" s="273">
        <v>47.919998</v>
      </c>
      <c r="D107" s="273">
        <v>46.16</v>
      </c>
      <c r="E107" s="273">
        <v>47.599998</v>
      </c>
      <c r="F107" s="273">
        <v>41.347279</v>
      </c>
      <c r="G107" s="273">
        <v>2.8152099E9</v>
      </c>
      <c r="H107" s="278" t="s">
        <v>195</v>
      </c>
      <c r="I107" s="273">
        <v>2.970938</v>
      </c>
      <c r="J107" s="273">
        <v>3.006563</v>
      </c>
      <c r="K107" s="273">
        <v>2.792188</v>
      </c>
      <c r="L107" s="273">
        <v>2.972813</v>
      </c>
      <c r="M107" s="273">
        <v>2.771016</v>
      </c>
      <c r="N107" s="273">
        <v>8.598144E8</v>
      </c>
      <c r="O107" s="273"/>
      <c r="P107" s="249">
        <f t="shared" si="31"/>
        <v>246796.0396</v>
      </c>
      <c r="Q107" s="249">
        <f t="shared" si="121"/>
        <v>89210.97694</v>
      </c>
      <c r="R107" s="249">
        <f t="shared" si="122"/>
        <v>420924.9969</v>
      </c>
      <c r="S107" s="249">
        <f t="shared" si="34"/>
        <v>-194399.9681</v>
      </c>
      <c r="T107" s="249">
        <f t="shared" si="35"/>
        <v>-143583.5462</v>
      </c>
      <c r="U107" s="267">
        <f t="shared" si="21"/>
        <v>0.561765107</v>
      </c>
      <c r="V107" s="277"/>
      <c r="W107" s="249">
        <f t="shared" si="22"/>
        <v>-337983.5142</v>
      </c>
      <c r="X107" s="252">
        <f t="shared" si="23"/>
        <v>1.975602384</v>
      </c>
      <c r="Y107" s="249">
        <f t="shared" si="24"/>
        <v>576845.2247</v>
      </c>
      <c r="Z107" s="249">
        <f t="shared" si="25"/>
        <v>238861.7105</v>
      </c>
      <c r="AA107" s="254">
        <f t="shared" si="26"/>
        <v>756932.0134</v>
      </c>
      <c r="AB107" s="252">
        <f t="shared" si="27"/>
        <v>0.7569320134</v>
      </c>
      <c r="AC107" s="270">
        <f t="shared" si="28"/>
        <v>418948.4992</v>
      </c>
      <c r="AD107" s="252">
        <f t="shared" si="29"/>
        <v>0.380862272</v>
      </c>
      <c r="AE107" s="175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7"/>
    </row>
    <row r="108" ht="19.5" customHeight="1">
      <c r="A108" s="271" t="s">
        <v>196</v>
      </c>
      <c r="B108" s="272">
        <v>47.709999</v>
      </c>
      <c r="C108" s="273">
        <v>50.66</v>
      </c>
      <c r="D108" s="273">
        <v>47.43</v>
      </c>
      <c r="E108" s="273">
        <v>47.529999</v>
      </c>
      <c r="F108" s="273">
        <v>41.318756</v>
      </c>
      <c r="G108" s="273">
        <v>2.7804525E9</v>
      </c>
      <c r="H108" s="278" t="s">
        <v>196</v>
      </c>
      <c r="I108" s="273">
        <v>2.973438</v>
      </c>
      <c r="J108" s="273">
        <v>3.339375</v>
      </c>
      <c r="K108" s="273">
        <v>2.9225</v>
      </c>
      <c r="L108" s="273">
        <v>2.9375</v>
      </c>
      <c r="M108" s="273">
        <v>2.738101</v>
      </c>
      <c r="N108" s="273">
        <v>1.0265664E9</v>
      </c>
      <c r="O108" s="273"/>
      <c r="P108" s="249">
        <f t="shared" si="31"/>
        <v>253586.1386</v>
      </c>
      <c r="Q108" s="249">
        <f t="shared" si="121"/>
        <v>93374.47196</v>
      </c>
      <c r="R108" s="249">
        <f t="shared" si="122"/>
        <v>421801.9239</v>
      </c>
      <c r="S108" s="249">
        <f t="shared" si="34"/>
        <v>-197043.3013</v>
      </c>
      <c r="T108" s="249">
        <f t="shared" si="35"/>
        <v>-144181.8109</v>
      </c>
      <c r="U108" s="267">
        <f t="shared" si="21"/>
        <v>0.572784264</v>
      </c>
      <c r="V108" s="277"/>
      <c r="W108" s="249">
        <f t="shared" si="22"/>
        <v>-341225.1122</v>
      </c>
      <c r="X108" s="252">
        <f t="shared" si="23"/>
        <v>1.979303511</v>
      </c>
      <c r="Y108" s="249">
        <f t="shared" si="24"/>
        <v>582440.144</v>
      </c>
      <c r="Z108" s="249">
        <f t="shared" si="25"/>
        <v>241215.0318</v>
      </c>
      <c r="AA108" s="254">
        <f t="shared" si="26"/>
        <v>768762.5345</v>
      </c>
      <c r="AB108" s="252">
        <f t="shared" si="27"/>
        <v>0.7687625345</v>
      </c>
      <c r="AC108" s="270">
        <f t="shared" si="28"/>
        <v>427537.4223</v>
      </c>
      <c r="AD108" s="252">
        <f t="shared" si="29"/>
        <v>0.3886703839</v>
      </c>
      <c r="AE108" s="175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7"/>
    </row>
    <row r="109" ht="19.5" customHeight="1">
      <c r="A109" s="271" t="s">
        <v>197</v>
      </c>
      <c r="B109" s="272">
        <v>47.389999</v>
      </c>
      <c r="C109" s="273">
        <v>49.060001</v>
      </c>
      <c r="D109" s="273">
        <v>44.389999</v>
      </c>
      <c r="E109" s="273">
        <v>48.869999</v>
      </c>
      <c r="F109" s="273">
        <v>42.483643</v>
      </c>
      <c r="G109" s="273">
        <v>3.8355835E9</v>
      </c>
      <c r="H109" s="278" t="s">
        <v>197</v>
      </c>
      <c r="I109" s="273">
        <v>2.916563</v>
      </c>
      <c r="J109" s="273">
        <v>3.1125</v>
      </c>
      <c r="K109" s="273">
        <v>2.543125</v>
      </c>
      <c r="L109" s="273">
        <v>3.060313</v>
      </c>
      <c r="M109" s="273">
        <v>2.852576</v>
      </c>
      <c r="N109" s="273">
        <v>2.0026688E9</v>
      </c>
      <c r="O109" s="273"/>
      <c r="P109" s="249">
        <f t="shared" si="31"/>
        <v>237332.6679</v>
      </c>
      <c r="Q109" s="249">
        <f t="shared" si="121"/>
        <v>81253.36321</v>
      </c>
      <c r="R109" s="249">
        <f t="shared" si="122"/>
        <v>422680.6779</v>
      </c>
      <c r="S109" s="249">
        <f t="shared" si="34"/>
        <v>-199697.6484</v>
      </c>
      <c r="T109" s="249">
        <f t="shared" si="35"/>
        <v>-144782.5685</v>
      </c>
      <c r="U109" s="267">
        <f t="shared" si="21"/>
        <v>0.5394001774</v>
      </c>
      <c r="V109" s="277"/>
      <c r="W109" s="249">
        <f t="shared" si="22"/>
        <v>-344480.2168</v>
      </c>
      <c r="X109" s="252">
        <f t="shared" si="23"/>
        <v>1.915968795</v>
      </c>
      <c r="Y109" s="249">
        <f t="shared" si="24"/>
        <v>571906.3184</v>
      </c>
      <c r="Z109" s="249">
        <f t="shared" si="25"/>
        <v>227426.1015</v>
      </c>
      <c r="AA109" s="254">
        <f t="shared" si="26"/>
        <v>741266.7091</v>
      </c>
      <c r="AB109" s="252">
        <f t="shared" si="27"/>
        <v>0.7412667091</v>
      </c>
      <c r="AC109" s="270">
        <f t="shared" si="28"/>
        <v>396786.4922</v>
      </c>
      <c r="AD109" s="252">
        <f t="shared" si="29"/>
        <v>0.3607149929</v>
      </c>
      <c r="AE109" s="175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7"/>
    </row>
    <row r="110" ht="19.5" customHeight="1">
      <c r="A110" s="271" t="s">
        <v>198</v>
      </c>
      <c r="B110" s="272">
        <v>48.93</v>
      </c>
      <c r="C110" s="273">
        <v>51.68</v>
      </c>
      <c r="D110" s="273">
        <v>47.810001</v>
      </c>
      <c r="E110" s="273">
        <v>51.41</v>
      </c>
      <c r="F110" s="273">
        <v>44.691727</v>
      </c>
      <c r="G110" s="273">
        <v>1.9806399E9</v>
      </c>
      <c r="H110" s="278" t="s">
        <v>198</v>
      </c>
      <c r="I110" s="273">
        <v>3.0775</v>
      </c>
      <c r="J110" s="273">
        <v>3.406875</v>
      </c>
      <c r="K110" s="273">
        <v>2.927188</v>
      </c>
      <c r="L110" s="273">
        <v>3.378125</v>
      </c>
      <c r="M110" s="273">
        <v>3.148816</v>
      </c>
      <c r="N110" s="273">
        <v>1.138864E9</v>
      </c>
      <c r="O110" s="273"/>
      <c r="P110" s="249">
        <f t="shared" si="31"/>
        <v>255617.8271</v>
      </c>
      <c r="Q110" s="249">
        <f t="shared" si="121"/>
        <v>93524.25451</v>
      </c>
      <c r="R110" s="249">
        <f t="shared" si="122"/>
        <v>423561.2627</v>
      </c>
      <c r="S110" s="249">
        <f t="shared" si="34"/>
        <v>-202363.0552</v>
      </c>
      <c r="T110" s="249">
        <f t="shared" si="35"/>
        <v>-145385.8292</v>
      </c>
      <c r="U110" s="267">
        <f t="shared" si="21"/>
        <v>0.5728800573</v>
      </c>
      <c r="V110" s="277"/>
      <c r="W110" s="249">
        <f t="shared" si="22"/>
        <v>-347748.8844</v>
      </c>
      <c r="X110" s="252">
        <f t="shared" si="23"/>
        <v>1.953073382</v>
      </c>
      <c r="Y110" s="249">
        <f t="shared" si="24"/>
        <v>585551.2912</v>
      </c>
      <c r="Z110" s="249">
        <f t="shared" si="25"/>
        <v>237802.4068</v>
      </c>
      <c r="AA110" s="254">
        <f t="shared" si="26"/>
        <v>772703.3443</v>
      </c>
      <c r="AB110" s="252">
        <f t="shared" si="27"/>
        <v>0.7727033443</v>
      </c>
      <c r="AC110" s="270">
        <f t="shared" si="28"/>
        <v>424954.4599</v>
      </c>
      <c r="AD110" s="252">
        <f t="shared" si="29"/>
        <v>0.3863222363</v>
      </c>
      <c r="AE110" s="175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7"/>
    </row>
    <row r="111" ht="19.5" customHeight="1">
      <c r="A111" s="271" t="s">
        <v>199</v>
      </c>
      <c r="B111" s="272">
        <v>51.450001</v>
      </c>
      <c r="C111" s="273">
        <v>55.07</v>
      </c>
      <c r="D111" s="273">
        <v>51.34</v>
      </c>
      <c r="E111" s="273">
        <v>55.029999</v>
      </c>
      <c r="F111" s="273">
        <v>47.863544</v>
      </c>
      <c r="G111" s="273">
        <v>3.4002851E9</v>
      </c>
      <c r="H111" s="278" t="s">
        <v>199</v>
      </c>
      <c r="I111" s="273">
        <v>3.383438</v>
      </c>
      <c r="J111" s="273">
        <v>3.835938</v>
      </c>
      <c r="K111" s="273">
        <v>3.36</v>
      </c>
      <c r="L111" s="273">
        <v>3.827188</v>
      </c>
      <c r="M111" s="273">
        <v>3.567395</v>
      </c>
      <c r="N111" s="273">
        <v>1.8249248E9</v>
      </c>
      <c r="O111" s="273"/>
      <c r="P111" s="249">
        <f t="shared" si="31"/>
        <v>274491.0891</v>
      </c>
      <c r="Q111" s="249">
        <f t="shared" si="121"/>
        <v>107352.6863</v>
      </c>
      <c r="R111" s="249">
        <f t="shared" si="122"/>
        <v>424443.682</v>
      </c>
      <c r="S111" s="249">
        <f t="shared" si="34"/>
        <v>-205039.568</v>
      </c>
      <c r="T111" s="249">
        <f t="shared" si="35"/>
        <v>-145991.6035</v>
      </c>
      <c r="U111" s="267">
        <f t="shared" si="21"/>
        <v>0.6067271136</v>
      </c>
      <c r="V111" s="277"/>
      <c r="W111" s="249">
        <f t="shared" si="22"/>
        <v>-351031.1714</v>
      </c>
      <c r="X111" s="252">
        <f t="shared" si="23"/>
        <v>1.99109033</v>
      </c>
      <c r="Y111" s="249">
        <f t="shared" si="24"/>
        <v>599609.6971</v>
      </c>
      <c r="Z111" s="249">
        <f t="shared" si="25"/>
        <v>248578.5257</v>
      </c>
      <c r="AA111" s="254">
        <f t="shared" si="26"/>
        <v>806287.4574</v>
      </c>
      <c r="AB111" s="252">
        <f t="shared" si="27"/>
        <v>0.8062874574</v>
      </c>
      <c r="AC111" s="270">
        <f t="shared" si="28"/>
        <v>455256.286</v>
      </c>
      <c r="AD111" s="252">
        <f t="shared" si="29"/>
        <v>0.4138693509</v>
      </c>
      <c r="AE111" s="175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7"/>
    </row>
    <row r="112" ht="19.5" customHeight="1">
      <c r="A112" s="271" t="s">
        <v>200</v>
      </c>
      <c r="B112" s="272">
        <v>54.68</v>
      </c>
      <c r="C112" s="273">
        <v>54.77</v>
      </c>
      <c r="D112" s="273">
        <v>48.650002</v>
      </c>
      <c r="E112" s="273">
        <v>51.310001</v>
      </c>
      <c r="F112" s="273">
        <v>44.627987</v>
      </c>
      <c r="G112" s="273">
        <v>4.5677763E9</v>
      </c>
      <c r="H112" s="278" t="s">
        <v>200</v>
      </c>
      <c r="I112" s="273">
        <v>3.78125</v>
      </c>
      <c r="J112" s="273">
        <v>3.803125</v>
      </c>
      <c r="K112" s="273">
        <v>2.975</v>
      </c>
      <c r="L112" s="273">
        <v>3.295625</v>
      </c>
      <c r="M112" s="273">
        <v>3.071915</v>
      </c>
      <c r="N112" s="273">
        <v>3.321216E9</v>
      </c>
      <c r="O112" s="273"/>
      <c r="P112" s="249">
        <f t="shared" si="31"/>
        <v>260108.9216</v>
      </c>
      <c r="Q112" s="249">
        <f t="shared" si="121"/>
        <v>95051.85768</v>
      </c>
      <c r="R112" s="249">
        <f t="shared" si="122"/>
        <v>425327.9397</v>
      </c>
      <c r="S112" s="249">
        <f t="shared" si="34"/>
        <v>-207727.2328</v>
      </c>
      <c r="T112" s="249">
        <f t="shared" si="35"/>
        <v>-146599.9018</v>
      </c>
      <c r="U112" s="267">
        <f t="shared" si="21"/>
        <v>0.5768342655</v>
      </c>
      <c r="V112" s="277"/>
      <c r="W112" s="249">
        <f t="shared" si="22"/>
        <v>-354327.1346</v>
      </c>
      <c r="X112" s="252">
        <f t="shared" si="23"/>
        <v>1.934474654</v>
      </c>
      <c r="Y112" s="249">
        <f t="shared" si="24"/>
        <v>590391.0672</v>
      </c>
      <c r="Z112" s="249">
        <f t="shared" si="25"/>
        <v>236063.9325</v>
      </c>
      <c r="AA112" s="254">
        <f t="shared" si="26"/>
        <v>780488.7189</v>
      </c>
      <c r="AB112" s="252">
        <f t="shared" si="27"/>
        <v>0.7804887189</v>
      </c>
      <c r="AC112" s="270">
        <f t="shared" si="28"/>
        <v>426161.5843</v>
      </c>
      <c r="AD112" s="252">
        <f t="shared" si="29"/>
        <v>0.3874196221</v>
      </c>
      <c r="AE112" s="175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7"/>
    </row>
    <row r="113" ht="19.5" customHeight="1">
      <c r="A113" s="274" t="s">
        <v>201</v>
      </c>
      <c r="B113" s="275">
        <v>51.09</v>
      </c>
      <c r="C113" s="276">
        <v>52.84</v>
      </c>
      <c r="D113" s="276">
        <v>49.18</v>
      </c>
      <c r="E113" s="276">
        <v>51.220001</v>
      </c>
      <c r="F113" s="276">
        <v>44.549709</v>
      </c>
      <c r="G113" s="276">
        <v>2.2338677E9</v>
      </c>
      <c r="H113" s="279" t="s">
        <v>201</v>
      </c>
      <c r="I113" s="276">
        <v>3.258125</v>
      </c>
      <c r="J113" s="276">
        <v>3.481563</v>
      </c>
      <c r="K113" s="276">
        <v>2.971875</v>
      </c>
      <c r="L113" s="276">
        <v>3.100625</v>
      </c>
      <c r="M113" s="276">
        <v>2.890152</v>
      </c>
      <c r="N113" s="276">
        <v>2.4572352E9</v>
      </c>
      <c r="O113" s="276"/>
      <c r="P113" s="249">
        <f t="shared" si="31"/>
        <v>262942.5743</v>
      </c>
      <c r="Q113" s="249">
        <f t="shared" si="121"/>
        <v>94952.01329</v>
      </c>
      <c r="R113" s="249">
        <f t="shared" si="122"/>
        <v>426214.0395</v>
      </c>
      <c r="S113" s="249">
        <f t="shared" si="34"/>
        <v>-210426.0963</v>
      </c>
      <c r="T113" s="249">
        <f t="shared" si="35"/>
        <v>-147210.7347</v>
      </c>
      <c r="U113" s="267">
        <f t="shared" si="21"/>
        <v>0.5775304406</v>
      </c>
      <c r="V113" s="252">
        <f>(E113-B102)/B102</f>
        <v>0.1785550432</v>
      </c>
      <c r="W113" s="249">
        <f t="shared" si="22"/>
        <v>-357636.831</v>
      </c>
      <c r="X113" s="252">
        <f t="shared" si="23"/>
        <v>1.92697327</v>
      </c>
      <c r="Y113" s="249">
        <f t="shared" si="24"/>
        <v>593225.2799</v>
      </c>
      <c r="Z113" s="249">
        <f t="shared" si="25"/>
        <v>235588.4489</v>
      </c>
      <c r="AA113" s="254">
        <f t="shared" si="26"/>
        <v>784108.6271</v>
      </c>
      <c r="AB113" s="252">
        <f t="shared" si="27"/>
        <v>0.7841086271</v>
      </c>
      <c r="AC113" s="270">
        <f t="shared" si="28"/>
        <v>426471.796</v>
      </c>
      <c r="AD113" s="252">
        <f t="shared" si="29"/>
        <v>0.3877016328</v>
      </c>
      <c r="AE113" s="175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7"/>
    </row>
    <row r="114" ht="19.5" customHeight="1">
      <c r="A114" s="271" t="s">
        <v>202</v>
      </c>
      <c r="B114" s="272">
        <v>51.27</v>
      </c>
      <c r="C114" s="273">
        <v>51.470001</v>
      </c>
      <c r="D114" s="273">
        <v>41.610001</v>
      </c>
      <c r="E114" s="273">
        <v>45.130001</v>
      </c>
      <c r="F114" s="273">
        <v>39.293713</v>
      </c>
      <c r="G114" s="273">
        <v>4.8286946E9</v>
      </c>
      <c r="H114" s="278" t="s">
        <v>202</v>
      </c>
      <c r="I114" s="273">
        <v>3.10625</v>
      </c>
      <c r="J114" s="273">
        <v>3.125</v>
      </c>
      <c r="K114" s="273">
        <v>2.016563</v>
      </c>
      <c r="L114" s="273">
        <v>2.345313</v>
      </c>
      <c r="M114" s="273">
        <v>2.303613</v>
      </c>
      <c r="N114" s="273">
        <v>8.814496E9</v>
      </c>
      <c r="O114" s="273"/>
      <c r="P114" s="249">
        <f t="shared" si="31"/>
        <v>222469.3123</v>
      </c>
      <c r="Q114" s="249">
        <f>(Q102+(Q113-Q102)*(1-$Q$3))*K114/K113</f>
        <v>58908.03048</v>
      </c>
      <c r="R114" s="249">
        <f>R113*(1+($S$5/2/12))+(Q113-Q102)*($Q$3)</f>
        <v>435239.3031</v>
      </c>
      <c r="S114" s="249">
        <f t="shared" si="34"/>
        <v>-213136.205</v>
      </c>
      <c r="T114" s="249">
        <f t="shared" si="35"/>
        <v>-147824.1128</v>
      </c>
      <c r="U114" s="267">
        <f t="shared" si="21"/>
        <v>0.4748499427</v>
      </c>
      <c r="V114" s="277"/>
      <c r="W114" s="249">
        <f t="shared" si="22"/>
        <v>-360960.3178</v>
      </c>
      <c r="X114" s="252">
        <f t="shared" si="23"/>
        <v>1.822107813</v>
      </c>
      <c r="Y114" s="249">
        <f t="shared" si="24"/>
        <v>573558.2496</v>
      </c>
      <c r="Z114" s="249">
        <f t="shared" si="25"/>
        <v>212597.9317</v>
      </c>
      <c r="AA114" s="254">
        <f t="shared" si="26"/>
        <v>716616.6459</v>
      </c>
      <c r="AB114" s="252">
        <f t="shared" si="27"/>
        <v>0.7166166459</v>
      </c>
      <c r="AC114" s="270">
        <f t="shared" si="28"/>
        <v>355656.328</v>
      </c>
      <c r="AD114" s="252">
        <f t="shared" si="29"/>
        <v>0.3233239346</v>
      </c>
      <c r="AE114" s="175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7"/>
    </row>
    <row r="115" ht="19.5" customHeight="1">
      <c r="A115" s="271" t="s">
        <v>203</v>
      </c>
      <c r="B115" s="272">
        <v>45.5</v>
      </c>
      <c r="C115" s="273">
        <v>45.880001</v>
      </c>
      <c r="D115" s="273">
        <v>42.150002</v>
      </c>
      <c r="E115" s="273">
        <v>42.950001</v>
      </c>
      <c r="F115" s="273">
        <v>37.395638</v>
      </c>
      <c r="G115" s="273">
        <v>3.0205166E9</v>
      </c>
      <c r="H115" s="278" t="s">
        <v>203</v>
      </c>
      <c r="I115" s="273">
        <v>2.406563</v>
      </c>
      <c r="J115" s="273">
        <v>2.449688</v>
      </c>
      <c r="K115" s="273">
        <v>2.066563</v>
      </c>
      <c r="L115" s="273">
        <v>2.148125</v>
      </c>
      <c r="M115" s="273">
        <v>2.109931</v>
      </c>
      <c r="N115" s="273">
        <v>6.5404352E9</v>
      </c>
      <c r="O115" s="273"/>
      <c r="P115" s="249">
        <f t="shared" si="31"/>
        <v>225356.4463</v>
      </c>
      <c r="Q115" s="249">
        <f t="shared" ref="Q115:Q125" si="123">Q114*K115/K114</f>
        <v>60368.63525</v>
      </c>
      <c r="R115" s="249">
        <f t="shared" ref="R115:R125" si="124">R114*(1+$S$5/2/12)</f>
        <v>436146.0516</v>
      </c>
      <c r="S115" s="249">
        <f t="shared" si="34"/>
        <v>-215857.6059</v>
      </c>
      <c r="T115" s="249">
        <f t="shared" si="35"/>
        <v>-148440.0466</v>
      </c>
      <c r="U115" s="267">
        <f t="shared" si="21"/>
        <v>0.4794397516</v>
      </c>
      <c r="V115" s="277"/>
      <c r="W115" s="249">
        <f t="shared" si="22"/>
        <v>-364297.6525</v>
      </c>
      <c r="X115" s="252">
        <f t="shared" si="23"/>
        <v>1.815829703</v>
      </c>
      <c r="Y115" s="249">
        <f t="shared" si="24"/>
        <v>576449.722</v>
      </c>
      <c r="Z115" s="249">
        <f t="shared" si="25"/>
        <v>212152.0695</v>
      </c>
      <c r="AA115" s="254">
        <f t="shared" si="26"/>
        <v>721871.1332</v>
      </c>
      <c r="AB115" s="252">
        <f t="shared" si="27"/>
        <v>0.7218711332</v>
      </c>
      <c r="AC115" s="270">
        <f t="shared" si="28"/>
        <v>357573.4807</v>
      </c>
      <c r="AD115" s="252">
        <f t="shared" si="29"/>
        <v>0.3250668007</v>
      </c>
      <c r="AE115" s="175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7"/>
    </row>
    <row r="116" ht="19.5" customHeight="1">
      <c r="A116" s="271" t="s">
        <v>204</v>
      </c>
      <c r="B116" s="272">
        <v>42.919998</v>
      </c>
      <c r="C116" s="273">
        <v>45.07</v>
      </c>
      <c r="D116" s="273">
        <v>41.049999</v>
      </c>
      <c r="E116" s="273">
        <v>43.720001</v>
      </c>
      <c r="F116" s="273">
        <v>38.066055</v>
      </c>
      <c r="G116" s="273">
        <v>3.4042797E9</v>
      </c>
      <c r="H116" s="278" t="s">
        <v>204</v>
      </c>
      <c r="I116" s="273">
        <v>2.130313</v>
      </c>
      <c r="J116" s="273">
        <v>2.326563</v>
      </c>
      <c r="K116" s="273">
        <v>1.937813</v>
      </c>
      <c r="L116" s="273">
        <v>2.185938</v>
      </c>
      <c r="M116" s="273">
        <v>2.147072</v>
      </c>
      <c r="N116" s="273">
        <v>8.8120896E9</v>
      </c>
      <c r="O116" s="273"/>
      <c r="P116" s="249">
        <f t="shared" si="31"/>
        <v>219475.2422</v>
      </c>
      <c r="Q116" s="249">
        <f t="shared" si="123"/>
        <v>56607.57798</v>
      </c>
      <c r="R116" s="249">
        <f t="shared" si="124"/>
        <v>437054.6892</v>
      </c>
      <c r="S116" s="249">
        <f t="shared" si="34"/>
        <v>-218590.3459</v>
      </c>
      <c r="T116" s="249">
        <f t="shared" si="35"/>
        <v>-149058.5468</v>
      </c>
      <c r="U116" s="267">
        <f t="shared" si="21"/>
        <v>0.4665164765</v>
      </c>
      <c r="V116" s="277"/>
      <c r="W116" s="249">
        <f t="shared" si="22"/>
        <v>-367648.8927</v>
      </c>
      <c r="X116" s="252">
        <f t="shared" si="23"/>
        <v>1.785752506</v>
      </c>
      <c r="Y116" s="249">
        <f t="shared" si="24"/>
        <v>573205.1712</v>
      </c>
      <c r="Z116" s="249">
        <f t="shared" si="25"/>
        <v>205556.2785</v>
      </c>
      <c r="AA116" s="254">
        <f t="shared" si="26"/>
        <v>713137.5094</v>
      </c>
      <c r="AB116" s="252">
        <f t="shared" si="27"/>
        <v>0.7131375094</v>
      </c>
      <c r="AC116" s="270">
        <f t="shared" si="28"/>
        <v>345488.6167</v>
      </c>
      <c r="AD116" s="252">
        <f t="shared" si="29"/>
        <v>0.3140805606</v>
      </c>
      <c r="AE116" s="175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7"/>
    </row>
    <row r="117" ht="19.5" customHeight="1">
      <c r="A117" s="271" t="s">
        <v>205</v>
      </c>
      <c r="B117" s="272">
        <v>44.419998</v>
      </c>
      <c r="C117" s="273">
        <v>48.060001</v>
      </c>
      <c r="D117" s="273">
        <v>43.68</v>
      </c>
      <c r="E117" s="273">
        <v>47.209999</v>
      </c>
      <c r="F117" s="273">
        <v>41.136848</v>
      </c>
      <c r="G117" s="273">
        <v>2.6168109E9</v>
      </c>
      <c r="H117" s="278" t="s">
        <v>205</v>
      </c>
      <c r="I117" s="273">
        <v>2.264063</v>
      </c>
      <c r="J117" s="273">
        <v>2.623125</v>
      </c>
      <c r="K117" s="273">
        <v>2.175938</v>
      </c>
      <c r="L117" s="273">
        <v>2.526563</v>
      </c>
      <c r="M117" s="273">
        <v>2.48164</v>
      </c>
      <c r="N117" s="273">
        <v>8.311296E9</v>
      </c>
      <c r="O117" s="273"/>
      <c r="P117" s="249">
        <f t="shared" si="31"/>
        <v>233536.6337</v>
      </c>
      <c r="Q117" s="249">
        <f t="shared" si="123"/>
        <v>63563.70817</v>
      </c>
      <c r="R117" s="249">
        <f t="shared" si="124"/>
        <v>437965.2198</v>
      </c>
      <c r="S117" s="249">
        <f t="shared" si="34"/>
        <v>-221334.4724</v>
      </c>
      <c r="T117" s="249">
        <f t="shared" si="35"/>
        <v>-149679.6241</v>
      </c>
      <c r="U117" s="267">
        <f t="shared" si="21"/>
        <v>0.4906556215</v>
      </c>
      <c r="V117" s="277"/>
      <c r="W117" s="249">
        <f t="shared" si="22"/>
        <v>-371014.0964</v>
      </c>
      <c r="X117" s="252">
        <f t="shared" si="23"/>
        <v>1.809909273</v>
      </c>
      <c r="Y117" s="249">
        <f t="shared" si="24"/>
        <v>583922.2546</v>
      </c>
      <c r="Z117" s="249">
        <f t="shared" si="25"/>
        <v>212908.1582</v>
      </c>
      <c r="AA117" s="254">
        <f t="shared" si="26"/>
        <v>735065.5617</v>
      </c>
      <c r="AB117" s="252">
        <f t="shared" si="27"/>
        <v>0.7350655617</v>
      </c>
      <c r="AC117" s="270">
        <f t="shared" si="28"/>
        <v>364051.4653</v>
      </c>
      <c r="AD117" s="252">
        <f t="shared" si="29"/>
        <v>0.3309558775</v>
      </c>
      <c r="AE117" s="175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7"/>
    </row>
    <row r="118" ht="19.5" customHeight="1">
      <c r="A118" s="271" t="s">
        <v>206</v>
      </c>
      <c r="B118" s="272">
        <v>47.23</v>
      </c>
      <c r="C118" s="273">
        <v>50.470001</v>
      </c>
      <c r="D118" s="273">
        <v>47.220001</v>
      </c>
      <c r="E118" s="273">
        <v>50.009998</v>
      </c>
      <c r="F118" s="273">
        <v>43.576656</v>
      </c>
      <c r="G118" s="273">
        <v>2.6827977E9</v>
      </c>
      <c r="H118" s="278" t="s">
        <v>206</v>
      </c>
      <c r="I118" s="273">
        <v>2.529375</v>
      </c>
      <c r="J118" s="273">
        <v>2.880938</v>
      </c>
      <c r="K118" s="273">
        <v>2.529375</v>
      </c>
      <c r="L118" s="273">
        <v>2.828125</v>
      </c>
      <c r="M118" s="273">
        <v>2.777841</v>
      </c>
      <c r="N118" s="273">
        <v>9.3869152E9</v>
      </c>
      <c r="O118" s="273"/>
      <c r="P118" s="249">
        <f t="shared" si="31"/>
        <v>252463.3717</v>
      </c>
      <c r="Q118" s="249">
        <f t="shared" si="123"/>
        <v>73888.34349</v>
      </c>
      <c r="R118" s="249">
        <f t="shared" si="124"/>
        <v>438877.6474</v>
      </c>
      <c r="S118" s="249">
        <f t="shared" si="34"/>
        <v>-224090.0327</v>
      </c>
      <c r="T118" s="249">
        <f t="shared" si="35"/>
        <v>-150303.2892</v>
      </c>
      <c r="U118" s="267">
        <f t="shared" si="21"/>
        <v>0.5230328033</v>
      </c>
      <c r="V118" s="277"/>
      <c r="W118" s="249">
        <f t="shared" si="22"/>
        <v>-374393.3218</v>
      </c>
      <c r="X118" s="252">
        <f t="shared" si="23"/>
        <v>1.846563437</v>
      </c>
      <c r="Y118" s="249">
        <f t="shared" si="24"/>
        <v>598046.9017</v>
      </c>
      <c r="Z118" s="249">
        <f t="shared" si="25"/>
        <v>223653.5798</v>
      </c>
      <c r="AA118" s="254">
        <f t="shared" si="26"/>
        <v>765229.3626</v>
      </c>
      <c r="AB118" s="252">
        <f t="shared" si="27"/>
        <v>0.7652293626</v>
      </c>
      <c r="AC118" s="270">
        <f t="shared" si="28"/>
        <v>390836.0407</v>
      </c>
      <c r="AD118" s="252">
        <f t="shared" si="29"/>
        <v>0.3553054916</v>
      </c>
      <c r="AE118" s="175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7"/>
    </row>
    <row r="119" ht="19.5" customHeight="1">
      <c r="A119" s="271" t="s">
        <v>207</v>
      </c>
      <c r="B119" s="272">
        <v>49.919998</v>
      </c>
      <c r="C119" s="273">
        <v>50.610001</v>
      </c>
      <c r="D119" s="273">
        <v>44.970001</v>
      </c>
      <c r="E119" s="273">
        <v>45.169998</v>
      </c>
      <c r="F119" s="273">
        <v>39.35928</v>
      </c>
      <c r="G119" s="273">
        <v>3.5429091E9</v>
      </c>
      <c r="H119" s="278" t="s">
        <v>207</v>
      </c>
      <c r="I119" s="273">
        <v>2.811563</v>
      </c>
      <c r="J119" s="273">
        <v>2.892188</v>
      </c>
      <c r="K119" s="273">
        <v>2.265625</v>
      </c>
      <c r="L119" s="273">
        <v>2.292188</v>
      </c>
      <c r="M119" s="273">
        <v>2.251433</v>
      </c>
      <c r="N119" s="273">
        <v>1.03091968E10</v>
      </c>
      <c r="O119" s="273"/>
      <c r="P119" s="249">
        <f t="shared" si="31"/>
        <v>240433.6687</v>
      </c>
      <c r="Q119" s="249">
        <f t="shared" si="123"/>
        <v>66183.65336</v>
      </c>
      <c r="R119" s="249">
        <f t="shared" si="124"/>
        <v>439791.9758</v>
      </c>
      <c r="S119" s="249">
        <f t="shared" si="34"/>
        <v>-226857.0745</v>
      </c>
      <c r="T119" s="249">
        <f t="shared" si="35"/>
        <v>-150929.5529</v>
      </c>
      <c r="U119" s="267">
        <f t="shared" si="21"/>
        <v>0.4994591794</v>
      </c>
      <c r="V119" s="277"/>
      <c r="W119" s="249">
        <f t="shared" si="22"/>
        <v>-377786.6273</v>
      </c>
      <c r="X119" s="252">
        <f t="shared" si="23"/>
        <v>1.800555116</v>
      </c>
      <c r="Y119" s="249">
        <f t="shared" si="24"/>
        <v>590503.8649</v>
      </c>
      <c r="Z119" s="249">
        <f t="shared" si="25"/>
        <v>212717.2376</v>
      </c>
      <c r="AA119" s="254">
        <f t="shared" si="26"/>
        <v>746409.2979</v>
      </c>
      <c r="AB119" s="252">
        <f t="shared" si="27"/>
        <v>0.7464092979</v>
      </c>
      <c r="AC119" s="270">
        <f t="shared" si="28"/>
        <v>368622.6706</v>
      </c>
      <c r="AD119" s="252">
        <f t="shared" si="29"/>
        <v>0.3351115187</v>
      </c>
      <c r="AE119" s="175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7"/>
    </row>
    <row r="120" ht="19.5" customHeight="1">
      <c r="A120" s="271" t="s">
        <v>208</v>
      </c>
      <c r="B120" s="272">
        <v>44.810001</v>
      </c>
      <c r="C120" s="273">
        <v>46.150002</v>
      </c>
      <c r="D120" s="273">
        <v>43.299999</v>
      </c>
      <c r="E120" s="273">
        <v>45.459999</v>
      </c>
      <c r="F120" s="273">
        <v>39.639614</v>
      </c>
      <c r="G120" s="273">
        <v>3.9532643E9</v>
      </c>
      <c r="H120" s="278" t="s">
        <v>208</v>
      </c>
      <c r="I120" s="273">
        <v>2.250938</v>
      </c>
      <c r="J120" s="273">
        <v>2.38375</v>
      </c>
      <c r="K120" s="273">
        <v>2.091875</v>
      </c>
      <c r="L120" s="273">
        <v>2.302188</v>
      </c>
      <c r="M120" s="273">
        <v>2.262195</v>
      </c>
      <c r="N120" s="273">
        <v>1.24590432E10</v>
      </c>
      <c r="O120" s="273"/>
      <c r="P120" s="249">
        <f t="shared" si="31"/>
        <v>231504.9451</v>
      </c>
      <c r="Q120" s="249">
        <f t="shared" si="123"/>
        <v>61108.0518</v>
      </c>
      <c r="R120" s="249">
        <f t="shared" si="124"/>
        <v>440708.2091</v>
      </c>
      <c r="S120" s="249">
        <f t="shared" si="34"/>
        <v>-229635.6456</v>
      </c>
      <c r="T120" s="249">
        <f t="shared" si="35"/>
        <v>-151558.426</v>
      </c>
      <c r="U120" s="267">
        <f t="shared" si="21"/>
        <v>0.4823548615</v>
      </c>
      <c r="V120" s="277"/>
      <c r="W120" s="249">
        <f t="shared" si="22"/>
        <v>-381194.0716</v>
      </c>
      <c r="X120" s="252">
        <f t="shared" si="23"/>
        <v>1.763440736</v>
      </c>
      <c r="Y120" s="249">
        <f t="shared" si="24"/>
        <v>585133.3423</v>
      </c>
      <c r="Z120" s="249">
        <f t="shared" si="25"/>
        <v>203939.2707</v>
      </c>
      <c r="AA120" s="254">
        <f t="shared" si="26"/>
        <v>733321.2061</v>
      </c>
      <c r="AB120" s="252">
        <f t="shared" si="27"/>
        <v>0.7333212061</v>
      </c>
      <c r="AC120" s="270">
        <f t="shared" si="28"/>
        <v>352127.1344</v>
      </c>
      <c r="AD120" s="252">
        <f t="shared" si="29"/>
        <v>0.3201155768</v>
      </c>
      <c r="AE120" s="175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7"/>
    </row>
    <row r="121" ht="19.5" customHeight="1">
      <c r="A121" s="271" t="s">
        <v>209</v>
      </c>
      <c r="B121" s="272">
        <v>45.509998</v>
      </c>
      <c r="C121" s="273">
        <v>48.57</v>
      </c>
      <c r="D121" s="273">
        <v>44.299999</v>
      </c>
      <c r="E121" s="273">
        <v>46.119999</v>
      </c>
      <c r="F121" s="273">
        <v>40.215099</v>
      </c>
      <c r="G121" s="273">
        <v>2.8938663E9</v>
      </c>
      <c r="H121" s="278" t="s">
        <v>209</v>
      </c>
      <c r="I121" s="273">
        <v>2.303125</v>
      </c>
      <c r="J121" s="273">
        <v>2.610938</v>
      </c>
      <c r="K121" s="273">
        <v>2.180313</v>
      </c>
      <c r="L121" s="273">
        <v>2.34625</v>
      </c>
      <c r="M121" s="273">
        <v>2.305491</v>
      </c>
      <c r="N121" s="273">
        <v>8.982672E9</v>
      </c>
      <c r="O121" s="273"/>
      <c r="P121" s="249">
        <f t="shared" si="31"/>
        <v>236851.4798</v>
      </c>
      <c r="Q121" s="249">
        <f t="shared" si="123"/>
        <v>63691.51108</v>
      </c>
      <c r="R121" s="249">
        <f t="shared" si="124"/>
        <v>441626.3512</v>
      </c>
      <c r="S121" s="249">
        <f t="shared" si="34"/>
        <v>-232425.7941</v>
      </c>
      <c r="T121" s="249">
        <f t="shared" si="35"/>
        <v>-152189.9195</v>
      </c>
      <c r="U121" s="267">
        <f t="shared" si="21"/>
        <v>0.4907700727</v>
      </c>
      <c r="V121" s="277"/>
      <c r="W121" s="249">
        <f t="shared" si="22"/>
        <v>-384615.7136</v>
      </c>
      <c r="X121" s="252">
        <f t="shared" si="23"/>
        <v>1.764040852</v>
      </c>
      <c r="Y121" s="249">
        <f t="shared" si="24"/>
        <v>589757.333</v>
      </c>
      <c r="Z121" s="249">
        <f t="shared" si="25"/>
        <v>205141.6194</v>
      </c>
      <c r="AA121" s="254">
        <f t="shared" si="26"/>
        <v>742169.3421</v>
      </c>
      <c r="AB121" s="252">
        <f t="shared" si="27"/>
        <v>0.7421693421</v>
      </c>
      <c r="AC121" s="270">
        <f t="shared" si="28"/>
        <v>357553.6285</v>
      </c>
      <c r="AD121" s="252">
        <f t="shared" si="29"/>
        <v>0.3250487532</v>
      </c>
      <c r="AE121" s="175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7"/>
    </row>
    <row r="122" ht="19.5" customHeight="1">
      <c r="A122" s="271" t="s">
        <v>210</v>
      </c>
      <c r="B122" s="272">
        <v>46.869999</v>
      </c>
      <c r="C122" s="273">
        <v>47.080002</v>
      </c>
      <c r="D122" s="273">
        <v>37.18</v>
      </c>
      <c r="E122" s="273">
        <v>38.91</v>
      </c>
      <c r="F122" s="273">
        <v>33.928226</v>
      </c>
      <c r="G122" s="273">
        <v>5.1886704E9</v>
      </c>
      <c r="H122" s="278" t="s">
        <v>210</v>
      </c>
      <c r="I122" s="273">
        <v>2.424063</v>
      </c>
      <c r="J122" s="273">
        <v>2.444063</v>
      </c>
      <c r="K122" s="273">
        <v>1.4625</v>
      </c>
      <c r="L122" s="273">
        <v>1.636875</v>
      </c>
      <c r="M122" s="273">
        <v>1.60844</v>
      </c>
      <c r="N122" s="273">
        <v>1.62776288E10</v>
      </c>
      <c r="O122" s="273"/>
      <c r="P122" s="249">
        <f t="shared" si="31"/>
        <v>198784.1584</v>
      </c>
      <c r="Q122" s="249">
        <f t="shared" si="123"/>
        <v>42722.68934</v>
      </c>
      <c r="R122" s="249">
        <f t="shared" si="124"/>
        <v>442546.4061</v>
      </c>
      <c r="S122" s="249">
        <f t="shared" si="34"/>
        <v>-235227.5683</v>
      </c>
      <c r="T122" s="249">
        <f t="shared" si="35"/>
        <v>-152824.0441</v>
      </c>
      <c r="U122" s="267">
        <f t="shared" si="21"/>
        <v>0.4155079089</v>
      </c>
      <c r="V122" s="277"/>
      <c r="W122" s="249">
        <f t="shared" si="22"/>
        <v>-388051.6124</v>
      </c>
      <c r="X122" s="252">
        <f t="shared" si="23"/>
        <v>1.652693982</v>
      </c>
      <c r="Y122" s="249">
        <f t="shared" si="24"/>
        <v>563993.4608</v>
      </c>
      <c r="Z122" s="249">
        <f t="shared" si="25"/>
        <v>175941.8484</v>
      </c>
      <c r="AA122" s="254">
        <f t="shared" si="26"/>
        <v>684053.2539</v>
      </c>
      <c r="AB122" s="252">
        <f t="shared" si="27"/>
        <v>0.6840532539</v>
      </c>
      <c r="AC122" s="270">
        <f t="shared" si="28"/>
        <v>296001.6415</v>
      </c>
      <c r="AD122" s="252">
        <f t="shared" si="29"/>
        <v>0.2690924013</v>
      </c>
      <c r="AE122" s="175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7"/>
    </row>
    <row r="123" ht="19.5" customHeight="1">
      <c r="A123" s="271" t="s">
        <v>211</v>
      </c>
      <c r="B123" s="272">
        <v>38.84</v>
      </c>
      <c r="C123" s="273">
        <v>38.970001</v>
      </c>
      <c r="D123" s="273">
        <v>28.09</v>
      </c>
      <c r="E123" s="273">
        <v>32.889999</v>
      </c>
      <c r="F123" s="273">
        <v>28.698313</v>
      </c>
      <c r="G123" s="273">
        <v>7.2407798E9</v>
      </c>
      <c r="H123" s="278" t="s">
        <v>211</v>
      </c>
      <c r="I123" s="273">
        <v>1.6125</v>
      </c>
      <c r="J123" s="273">
        <v>1.627188</v>
      </c>
      <c r="K123" s="273">
        <v>0.798125</v>
      </c>
      <c r="L123" s="273">
        <v>1.086875</v>
      </c>
      <c r="M123" s="273">
        <v>1.067994</v>
      </c>
      <c r="N123" s="273">
        <v>3.89495552E10</v>
      </c>
      <c r="O123" s="273"/>
      <c r="P123" s="249">
        <f t="shared" si="31"/>
        <v>150184.1584</v>
      </c>
      <c r="Q123" s="249">
        <f t="shared" si="123"/>
        <v>23314.90354</v>
      </c>
      <c r="R123" s="249">
        <f t="shared" si="124"/>
        <v>443468.3778</v>
      </c>
      <c r="S123" s="249">
        <f t="shared" si="34"/>
        <v>-238041.0165</v>
      </c>
      <c r="T123" s="249">
        <f t="shared" si="35"/>
        <v>-153460.811</v>
      </c>
      <c r="U123" s="267">
        <f t="shared" si="21"/>
        <v>0.3190021917</v>
      </c>
      <c r="V123" s="277"/>
      <c r="W123" s="249">
        <f t="shared" si="22"/>
        <v>-391501.8274</v>
      </c>
      <c r="X123" s="252">
        <f t="shared" si="23"/>
        <v>1.516346782</v>
      </c>
      <c r="Y123" s="249">
        <f t="shared" si="24"/>
        <v>530858.5536</v>
      </c>
      <c r="Z123" s="249">
        <f t="shared" si="25"/>
        <v>139356.7261</v>
      </c>
      <c r="AA123" s="254">
        <f t="shared" si="26"/>
        <v>616967.4397</v>
      </c>
      <c r="AB123" s="252">
        <f t="shared" si="27"/>
        <v>0.6169674397</v>
      </c>
      <c r="AC123" s="270">
        <f t="shared" si="28"/>
        <v>225465.6123</v>
      </c>
      <c r="AD123" s="252">
        <f t="shared" si="29"/>
        <v>0.2049687385</v>
      </c>
      <c r="AE123" s="175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7"/>
    </row>
    <row r="124" ht="21.0" customHeight="1">
      <c r="A124" s="271" t="s">
        <v>212</v>
      </c>
      <c r="B124" s="272">
        <v>32.810001</v>
      </c>
      <c r="C124" s="273">
        <v>34.009998</v>
      </c>
      <c r="D124" s="273">
        <v>25.049999</v>
      </c>
      <c r="E124" s="273">
        <v>29.120001</v>
      </c>
      <c r="F124" s="273">
        <v>25.408783</v>
      </c>
      <c r="G124" s="273">
        <v>3.9192859E9</v>
      </c>
      <c r="H124" s="278" t="s">
        <v>212</v>
      </c>
      <c r="I124" s="273">
        <v>1.085625</v>
      </c>
      <c r="J124" s="273">
        <v>1.165313</v>
      </c>
      <c r="K124" s="273">
        <v>0.61625</v>
      </c>
      <c r="L124" s="273">
        <v>0.82625</v>
      </c>
      <c r="M124" s="273">
        <v>0.811897</v>
      </c>
      <c r="N124" s="273">
        <v>3.02495424E10</v>
      </c>
      <c r="O124" s="273"/>
      <c r="P124" s="249">
        <f t="shared" si="31"/>
        <v>133930.6877</v>
      </c>
      <c r="Q124" s="249">
        <f t="shared" si="123"/>
        <v>18001.95371</v>
      </c>
      <c r="R124" s="249">
        <f t="shared" si="124"/>
        <v>444392.2702</v>
      </c>
      <c r="S124" s="249">
        <f t="shared" si="34"/>
        <v>-240866.1874</v>
      </c>
      <c r="T124" s="249">
        <f t="shared" si="35"/>
        <v>-154100.231</v>
      </c>
      <c r="U124" s="267">
        <f t="shared" si="21"/>
        <v>0.2849698073</v>
      </c>
      <c r="V124" s="277"/>
      <c r="W124" s="249">
        <f t="shared" si="22"/>
        <v>-394966.4184</v>
      </c>
      <c r="X124" s="252">
        <f t="shared" si="23"/>
        <v>1.464233239</v>
      </c>
      <c r="Y124" s="280">
        <f t="shared" si="24"/>
        <v>520368.0608</v>
      </c>
      <c r="Z124" s="249">
        <f t="shared" si="25"/>
        <v>125401.6425</v>
      </c>
      <c r="AA124" s="281">
        <f t="shared" si="26"/>
        <v>596324.9117</v>
      </c>
      <c r="AB124" s="252">
        <f t="shared" si="27"/>
        <v>0.5963249117</v>
      </c>
      <c r="AC124" s="270">
        <f t="shared" si="28"/>
        <v>201358.4933</v>
      </c>
      <c r="AD124" s="252">
        <f t="shared" si="29"/>
        <v>0.1830531757</v>
      </c>
      <c r="AE124" s="175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7"/>
    </row>
    <row r="125" ht="19.5" customHeight="1">
      <c r="A125" s="274" t="s">
        <v>213</v>
      </c>
      <c r="B125" s="275">
        <v>28.5</v>
      </c>
      <c r="C125" s="276">
        <v>30.83</v>
      </c>
      <c r="D125" s="276">
        <v>26.84</v>
      </c>
      <c r="E125" s="276">
        <v>29.74</v>
      </c>
      <c r="F125" s="276">
        <v>25.949766</v>
      </c>
      <c r="G125" s="276">
        <v>2.9442387E9</v>
      </c>
      <c r="H125" s="279" t="s">
        <v>213</v>
      </c>
      <c r="I125" s="276">
        <v>0.791563</v>
      </c>
      <c r="J125" s="276">
        <v>0.911563</v>
      </c>
      <c r="K125" s="276">
        <v>0.697188</v>
      </c>
      <c r="L125" s="276">
        <v>0.840313</v>
      </c>
      <c r="M125" s="276">
        <v>0.825715</v>
      </c>
      <c r="N125" s="276">
        <v>2.20434048E10</v>
      </c>
      <c r="O125" s="276"/>
      <c r="P125" s="249">
        <f t="shared" si="31"/>
        <v>143500.9901</v>
      </c>
      <c r="Q125" s="249">
        <f t="shared" si="123"/>
        <v>20366.32228</v>
      </c>
      <c r="R125" s="249">
        <f t="shared" si="124"/>
        <v>445318.0875</v>
      </c>
      <c r="S125" s="249">
        <f t="shared" si="34"/>
        <v>-243703.1298</v>
      </c>
      <c r="T125" s="249">
        <f t="shared" si="35"/>
        <v>-154742.3153</v>
      </c>
      <c r="U125" s="267">
        <f t="shared" si="21"/>
        <v>0.3024262149</v>
      </c>
      <c r="V125" s="252">
        <f>(E125-B114)/B114</f>
        <v>-0.4199336844</v>
      </c>
      <c r="W125" s="249">
        <f t="shared" si="22"/>
        <v>-398445.4451</v>
      </c>
      <c r="X125" s="252">
        <f t="shared" si="23"/>
        <v>1.477790962</v>
      </c>
      <c r="Y125" s="249">
        <f t="shared" si="24"/>
        <v>527956.057</v>
      </c>
      <c r="Z125" s="249">
        <f t="shared" si="25"/>
        <v>129510.6119</v>
      </c>
      <c r="AA125" s="254">
        <f t="shared" si="26"/>
        <v>609185.3998</v>
      </c>
      <c r="AB125" s="252">
        <f t="shared" si="27"/>
        <v>0.6091853998</v>
      </c>
      <c r="AC125" s="270">
        <f t="shared" si="28"/>
        <v>210739.9547</v>
      </c>
      <c r="AD125" s="252">
        <f t="shared" si="29"/>
        <v>0.191581777</v>
      </c>
      <c r="AE125" s="175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7"/>
    </row>
    <row r="126" ht="19.5" customHeight="1">
      <c r="A126" s="271" t="s">
        <v>214</v>
      </c>
      <c r="B126" s="272">
        <v>29.75</v>
      </c>
      <c r="C126" s="273">
        <v>31.629999</v>
      </c>
      <c r="D126" s="273">
        <v>27.959999</v>
      </c>
      <c r="E126" s="273">
        <v>29.059999</v>
      </c>
      <c r="F126" s="273">
        <v>25.393248</v>
      </c>
      <c r="G126" s="273">
        <v>2.8295426E9</v>
      </c>
      <c r="H126" s="278" t="s">
        <v>214</v>
      </c>
      <c r="I126" s="273">
        <v>0.84625</v>
      </c>
      <c r="J126" s="273">
        <v>0.951563</v>
      </c>
      <c r="K126" s="273">
        <v>0.73875</v>
      </c>
      <c r="L126" s="273">
        <v>0.791563</v>
      </c>
      <c r="M126" s="273">
        <v>0.777812</v>
      </c>
      <c r="N126" s="273">
        <v>1.90438528E10</v>
      </c>
      <c r="O126" s="273"/>
      <c r="P126" s="249">
        <f t="shared" si="31"/>
        <v>149489.1036</v>
      </c>
      <c r="Q126" s="249">
        <f>(Q125+$S$3)*K126/K125</f>
        <v>44891.93816</v>
      </c>
      <c r="R126" s="249">
        <f>R125*(1+($S$5)/2/12)-$S$3</f>
        <v>424245.8335</v>
      </c>
      <c r="S126" s="249">
        <f t="shared" si="34"/>
        <v>-246551.8929</v>
      </c>
      <c r="T126" s="249">
        <f t="shared" si="35"/>
        <v>-155387.075</v>
      </c>
      <c r="U126" s="267">
        <f t="shared" si="21"/>
        <v>0.3867807712</v>
      </c>
      <c r="V126" s="277"/>
      <c r="W126" s="249">
        <f t="shared" si="22"/>
        <v>-401938.9678</v>
      </c>
      <c r="X126" s="252">
        <f t="shared" si="23"/>
        <v>1.427418048</v>
      </c>
      <c r="Y126" s="249">
        <f t="shared" si="24"/>
        <v>511918.3726</v>
      </c>
      <c r="Z126" s="249">
        <f t="shared" si="25"/>
        <v>109979.4048</v>
      </c>
      <c r="AA126" s="254">
        <f t="shared" si="26"/>
        <v>618626.8752</v>
      </c>
      <c r="AB126" s="252">
        <f t="shared" si="27"/>
        <v>0.6186268752</v>
      </c>
      <c r="AC126" s="270">
        <f t="shared" si="28"/>
        <v>216687.9074</v>
      </c>
      <c r="AD126" s="252">
        <f t="shared" si="29"/>
        <v>0.1969890067</v>
      </c>
      <c r="AE126" s="175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  <c r="AU126" s="176"/>
      <c r="AV126" s="176"/>
      <c r="AW126" s="177"/>
    </row>
    <row r="127" ht="19.5" customHeight="1">
      <c r="A127" s="271" t="s">
        <v>215</v>
      </c>
      <c r="B127" s="272">
        <v>28.780001</v>
      </c>
      <c r="C127" s="273">
        <v>31.68</v>
      </c>
      <c r="D127" s="273">
        <v>27.389999</v>
      </c>
      <c r="E127" s="273">
        <v>27.530001</v>
      </c>
      <c r="F127" s="273">
        <v>24.056301</v>
      </c>
      <c r="G127" s="273">
        <v>3.3240742E9</v>
      </c>
      <c r="H127" s="278" t="s">
        <v>215</v>
      </c>
      <c r="I127" s="273">
        <v>0.776875</v>
      </c>
      <c r="J127" s="273">
        <v>0.940938</v>
      </c>
      <c r="K127" s="273">
        <v>0.6975</v>
      </c>
      <c r="L127" s="273">
        <v>0.70375</v>
      </c>
      <c r="M127" s="273">
        <v>0.691525</v>
      </c>
      <c r="N127" s="273">
        <v>2.3277392E10</v>
      </c>
      <c r="O127" s="273"/>
      <c r="P127" s="249">
        <f t="shared" si="31"/>
        <v>146441.5788</v>
      </c>
      <c r="Q127" s="249">
        <f t="shared" ref="Q127:Q137" si="125">Q126*K127/K126</f>
        <v>42385.28172</v>
      </c>
      <c r="R127" s="249">
        <f t="shared" ref="R127:R137" si="126">R126*(1+$S$5/2/12)</f>
        <v>425129.679</v>
      </c>
      <c r="S127" s="249">
        <f t="shared" si="34"/>
        <v>-249412.5257</v>
      </c>
      <c r="T127" s="249">
        <f t="shared" si="35"/>
        <v>-156034.5211</v>
      </c>
      <c r="U127" s="267">
        <f t="shared" si="21"/>
        <v>0.3765936632</v>
      </c>
      <c r="V127" s="277"/>
      <c r="W127" s="249">
        <f t="shared" si="22"/>
        <v>-405447.0468</v>
      </c>
      <c r="X127" s="252">
        <f t="shared" si="23"/>
        <v>1.409730968</v>
      </c>
      <c r="Y127" s="249">
        <f t="shared" si="24"/>
        <v>510633.597</v>
      </c>
      <c r="Z127" s="249">
        <f t="shared" si="25"/>
        <v>105186.5501</v>
      </c>
      <c r="AA127" s="254">
        <f t="shared" si="26"/>
        <v>613956.5395</v>
      </c>
      <c r="AB127" s="252">
        <f t="shared" si="27"/>
        <v>0.6139565395</v>
      </c>
      <c r="AC127" s="270">
        <f t="shared" si="28"/>
        <v>208509.4927</v>
      </c>
      <c r="AD127" s="252">
        <f t="shared" si="29"/>
        <v>0.1895540842</v>
      </c>
      <c r="AE127" s="175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  <c r="AU127" s="176"/>
      <c r="AV127" s="176"/>
      <c r="AW127" s="177"/>
    </row>
    <row r="128" ht="22.5" customHeight="1">
      <c r="A128" s="271" t="s">
        <v>216</v>
      </c>
      <c r="B128" s="272">
        <v>27.120001</v>
      </c>
      <c r="C128" s="273">
        <v>31.459999</v>
      </c>
      <c r="D128" s="273">
        <v>25.629999</v>
      </c>
      <c r="E128" s="273">
        <v>30.32</v>
      </c>
      <c r="F128" s="273">
        <v>26.494261</v>
      </c>
      <c r="G128" s="273">
        <v>3.8051238E9</v>
      </c>
      <c r="H128" s="278" t="s">
        <v>216</v>
      </c>
      <c r="I128" s="273">
        <v>0.683438</v>
      </c>
      <c r="J128" s="273">
        <v>0.90625</v>
      </c>
      <c r="K128" s="273">
        <v>0.608125</v>
      </c>
      <c r="L128" s="273">
        <v>0.844063</v>
      </c>
      <c r="M128" s="273">
        <v>0.8294</v>
      </c>
      <c r="N128" s="273">
        <v>2.59328192E10</v>
      </c>
      <c r="O128" s="273"/>
      <c r="P128" s="249">
        <f t="shared" si="31"/>
        <v>137031.6778</v>
      </c>
      <c r="Q128" s="249">
        <f t="shared" si="125"/>
        <v>36954.19275</v>
      </c>
      <c r="R128" s="249">
        <f t="shared" si="126"/>
        <v>426015.3658</v>
      </c>
      <c r="S128" s="249">
        <f t="shared" si="34"/>
        <v>-252285.0779</v>
      </c>
      <c r="T128" s="249">
        <f t="shared" si="35"/>
        <v>-156684.6649</v>
      </c>
      <c r="U128" s="267">
        <f t="shared" si="21"/>
        <v>0.3515660478</v>
      </c>
      <c r="V128" s="277"/>
      <c r="W128" s="249">
        <f t="shared" si="22"/>
        <v>-408969.7429</v>
      </c>
      <c r="X128" s="252">
        <f t="shared" si="23"/>
        <v>1.376744988</v>
      </c>
      <c r="Y128" s="282">
        <f t="shared" si="24"/>
        <v>504896.9256</v>
      </c>
      <c r="Z128" s="270">
        <f t="shared" si="25"/>
        <v>95927.18277</v>
      </c>
      <c r="AA128" s="283">
        <f t="shared" si="26"/>
        <v>600001.2364</v>
      </c>
      <c r="AB128" s="252">
        <f t="shared" si="27"/>
        <v>0.6000012364</v>
      </c>
      <c r="AC128" s="270">
        <f t="shared" si="28"/>
        <v>191031.4935</v>
      </c>
      <c r="AD128" s="252">
        <f t="shared" si="29"/>
        <v>0.1736649941</v>
      </c>
      <c r="AE128" s="175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  <c r="AU128" s="176"/>
      <c r="AV128" s="176"/>
      <c r="AW128" s="177"/>
    </row>
    <row r="129" ht="19.5" customHeight="1">
      <c r="A129" s="271" t="s">
        <v>217</v>
      </c>
      <c r="B129" s="272">
        <v>29.940001</v>
      </c>
      <c r="C129" s="273">
        <v>34.900002</v>
      </c>
      <c r="D129" s="273">
        <v>29.790001</v>
      </c>
      <c r="E129" s="273">
        <v>34.279999</v>
      </c>
      <c r="F129" s="273">
        <v>30.00412</v>
      </c>
      <c r="G129" s="273">
        <v>2.9916321E9</v>
      </c>
      <c r="H129" s="278" t="s">
        <v>217</v>
      </c>
      <c r="I129" s="273">
        <v>0.820313</v>
      </c>
      <c r="J129" s="273">
        <v>1.105313</v>
      </c>
      <c r="K129" s="273">
        <v>0.8125</v>
      </c>
      <c r="L129" s="273">
        <v>1.06625</v>
      </c>
      <c r="M129" s="273">
        <v>1.047727</v>
      </c>
      <c r="N129" s="273">
        <v>1.79410016E10</v>
      </c>
      <c r="O129" s="273"/>
      <c r="P129" s="249">
        <f t="shared" si="31"/>
        <v>159273.2727</v>
      </c>
      <c r="Q129" s="249">
        <f t="shared" si="125"/>
        <v>49373.53605</v>
      </c>
      <c r="R129" s="249">
        <f t="shared" si="126"/>
        <v>426902.8978</v>
      </c>
      <c r="S129" s="249">
        <f t="shared" si="34"/>
        <v>-255169.5991</v>
      </c>
      <c r="T129" s="249">
        <f t="shared" si="35"/>
        <v>-157337.5177</v>
      </c>
      <c r="U129" s="267">
        <f t="shared" si="21"/>
        <v>0.4059798032</v>
      </c>
      <c r="V129" s="277"/>
      <c r="W129" s="249">
        <f t="shared" si="22"/>
        <v>-412507.1168</v>
      </c>
      <c r="X129" s="252">
        <f t="shared" si="23"/>
        <v>1.421008624</v>
      </c>
      <c r="Y129" s="249">
        <f t="shared" si="24"/>
        <v>521318.0728</v>
      </c>
      <c r="Z129" s="249">
        <f t="shared" si="25"/>
        <v>108810.956</v>
      </c>
      <c r="AA129" s="254">
        <f t="shared" si="26"/>
        <v>635549.7065</v>
      </c>
      <c r="AB129" s="252">
        <f t="shared" si="27"/>
        <v>0.6355497065</v>
      </c>
      <c r="AC129" s="270">
        <f t="shared" si="28"/>
        <v>223042.5897</v>
      </c>
      <c r="AD129" s="252">
        <f t="shared" si="29"/>
        <v>0.2027659907</v>
      </c>
      <c r="AE129" s="175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6"/>
      <c r="AT129" s="176"/>
      <c r="AU129" s="176"/>
      <c r="AV129" s="176"/>
      <c r="AW129" s="177"/>
    </row>
    <row r="130" ht="19.5" customHeight="1">
      <c r="A130" s="271" t="s">
        <v>218</v>
      </c>
      <c r="B130" s="272">
        <v>34.27</v>
      </c>
      <c r="C130" s="273">
        <v>35.5</v>
      </c>
      <c r="D130" s="273">
        <v>32.959999</v>
      </c>
      <c r="E130" s="273">
        <v>35.380001</v>
      </c>
      <c r="F130" s="273">
        <v>30.966921</v>
      </c>
      <c r="G130" s="273">
        <v>2.7340762E9</v>
      </c>
      <c r="H130" s="278" t="s">
        <v>218</v>
      </c>
      <c r="I130" s="273">
        <v>1.0675</v>
      </c>
      <c r="J130" s="273">
        <v>1.132813</v>
      </c>
      <c r="K130" s="273">
        <v>0.985</v>
      </c>
      <c r="L130" s="273">
        <v>1.128125</v>
      </c>
      <c r="M130" s="273">
        <v>1.108527</v>
      </c>
      <c r="N130" s="273">
        <v>1.26884736E10</v>
      </c>
      <c r="O130" s="273"/>
      <c r="P130" s="249">
        <f t="shared" si="31"/>
        <v>176221.7768</v>
      </c>
      <c r="Q130" s="249">
        <f t="shared" si="125"/>
        <v>59855.91755</v>
      </c>
      <c r="R130" s="249">
        <f t="shared" si="126"/>
        <v>427792.2789</v>
      </c>
      <c r="S130" s="249">
        <f t="shared" si="34"/>
        <v>-258066.1391</v>
      </c>
      <c r="T130" s="249">
        <f t="shared" si="35"/>
        <v>-157993.0907</v>
      </c>
      <c r="U130" s="267">
        <f t="shared" si="21"/>
        <v>0.4457704428</v>
      </c>
      <c r="V130" s="277"/>
      <c r="W130" s="249">
        <f t="shared" si="22"/>
        <v>-416059.2298</v>
      </c>
      <c r="X130" s="252">
        <f t="shared" si="23"/>
        <v>1.451750165</v>
      </c>
      <c r="Y130" s="249">
        <f t="shared" si="24"/>
        <v>534035.8315</v>
      </c>
      <c r="Z130" s="249">
        <f t="shared" si="25"/>
        <v>117976.6017</v>
      </c>
      <c r="AA130" s="254">
        <f t="shared" si="26"/>
        <v>663869.9732</v>
      </c>
      <c r="AB130" s="252">
        <f t="shared" si="27"/>
        <v>0.6638699732</v>
      </c>
      <c r="AC130" s="270">
        <f t="shared" si="28"/>
        <v>247810.7434</v>
      </c>
      <c r="AD130" s="252">
        <f t="shared" si="29"/>
        <v>0.225282494</v>
      </c>
      <c r="AE130" s="175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7"/>
    </row>
    <row r="131" ht="19.5" customHeight="1">
      <c r="A131" s="271" t="s">
        <v>219</v>
      </c>
      <c r="B131" s="272">
        <v>35.759998</v>
      </c>
      <c r="C131" s="273">
        <v>37.23</v>
      </c>
      <c r="D131" s="273">
        <v>34.77</v>
      </c>
      <c r="E131" s="273">
        <v>36.380001</v>
      </c>
      <c r="F131" s="273">
        <v>31.842188</v>
      </c>
      <c r="G131" s="273">
        <v>2.511948E9</v>
      </c>
      <c r="H131" s="278" t="s">
        <v>219</v>
      </c>
      <c r="I131" s="273">
        <v>1.1525</v>
      </c>
      <c r="J131" s="273">
        <v>1.249375</v>
      </c>
      <c r="K131" s="273">
        <v>1.09</v>
      </c>
      <c r="L131" s="273">
        <v>1.190625</v>
      </c>
      <c r="M131" s="273">
        <v>1.169942</v>
      </c>
      <c r="N131" s="273">
        <v>1.22738016E10</v>
      </c>
      <c r="O131" s="273"/>
      <c r="P131" s="249">
        <f t="shared" si="31"/>
        <v>185899.0099</v>
      </c>
      <c r="Q131" s="249">
        <f t="shared" si="125"/>
        <v>66236.4976</v>
      </c>
      <c r="R131" s="249">
        <f t="shared" si="126"/>
        <v>428683.5128</v>
      </c>
      <c r="S131" s="249">
        <f t="shared" si="34"/>
        <v>-260974.748</v>
      </c>
      <c r="T131" s="249">
        <f t="shared" si="35"/>
        <v>-158651.3952</v>
      </c>
      <c r="U131" s="267">
        <f t="shared" si="21"/>
        <v>0.4676308911</v>
      </c>
      <c r="V131" s="277"/>
      <c r="W131" s="249">
        <f t="shared" si="22"/>
        <v>-419626.1432</v>
      </c>
      <c r="X131" s="252">
        <f t="shared" si="23"/>
        <v>1.464595408</v>
      </c>
      <c r="Y131" s="249">
        <f t="shared" si="24"/>
        <v>541665.4792</v>
      </c>
      <c r="Z131" s="249">
        <f t="shared" si="25"/>
        <v>122039.3359</v>
      </c>
      <c r="AA131" s="254">
        <f t="shared" si="26"/>
        <v>680819.0203</v>
      </c>
      <c r="AB131" s="252">
        <f t="shared" si="27"/>
        <v>0.6808190203</v>
      </c>
      <c r="AC131" s="270">
        <f t="shared" si="28"/>
        <v>261192.877</v>
      </c>
      <c r="AD131" s="252">
        <f t="shared" si="29"/>
        <v>0.23744807</v>
      </c>
      <c r="AE131" s="175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7"/>
    </row>
    <row r="132" ht="19.5" customHeight="1">
      <c r="A132" s="271" t="s">
        <v>220</v>
      </c>
      <c r="B132" s="272">
        <v>36.560001</v>
      </c>
      <c r="C132" s="273">
        <v>40.18</v>
      </c>
      <c r="D132" s="273">
        <v>34.299999</v>
      </c>
      <c r="E132" s="273">
        <v>39.450001</v>
      </c>
      <c r="F132" s="273">
        <v>34.571716</v>
      </c>
      <c r="G132" s="273">
        <v>2.5756078E9</v>
      </c>
      <c r="H132" s="278" t="s">
        <v>220</v>
      </c>
      <c r="I132" s="273">
        <v>1.201875</v>
      </c>
      <c r="J132" s="273">
        <v>1.446875</v>
      </c>
      <c r="K132" s="273">
        <v>1.05875</v>
      </c>
      <c r="L132" s="273">
        <v>1.393125</v>
      </c>
      <c r="M132" s="273">
        <v>1.368924</v>
      </c>
      <c r="N132" s="273">
        <v>9.5885504E9</v>
      </c>
      <c r="O132" s="273"/>
      <c r="P132" s="249">
        <f t="shared" si="31"/>
        <v>183386.1333</v>
      </c>
      <c r="Q132" s="249">
        <f t="shared" si="125"/>
        <v>64337.51544</v>
      </c>
      <c r="R132" s="249">
        <f t="shared" si="126"/>
        <v>429576.6034</v>
      </c>
      <c r="S132" s="249">
        <f t="shared" si="34"/>
        <v>-263895.4761</v>
      </c>
      <c r="T132" s="249">
        <f t="shared" si="35"/>
        <v>-159312.4427</v>
      </c>
      <c r="U132" s="267">
        <f t="shared" si="21"/>
        <v>0.4607427255</v>
      </c>
      <c r="V132" s="277"/>
      <c r="W132" s="249">
        <f t="shared" si="22"/>
        <v>-423207.9188</v>
      </c>
      <c r="X132" s="252">
        <f t="shared" si="23"/>
        <v>1.44837256</v>
      </c>
      <c r="Y132" s="249">
        <f t="shared" si="24"/>
        <v>540763.8326</v>
      </c>
      <c r="Z132" s="249">
        <f t="shared" si="25"/>
        <v>117555.9137</v>
      </c>
      <c r="AA132" s="254">
        <f t="shared" si="26"/>
        <v>677300.2521</v>
      </c>
      <c r="AB132" s="252">
        <f t="shared" si="27"/>
        <v>0.6773002521</v>
      </c>
      <c r="AC132" s="270">
        <f t="shared" si="28"/>
        <v>254092.3333</v>
      </c>
      <c r="AD132" s="252">
        <f t="shared" si="29"/>
        <v>0.2309930303</v>
      </c>
      <c r="AE132" s="175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7"/>
    </row>
    <row r="133" ht="19.5" customHeight="1">
      <c r="A133" s="271" t="s">
        <v>221</v>
      </c>
      <c r="B133" s="272">
        <v>39.869999</v>
      </c>
      <c r="C133" s="273">
        <v>41.080002</v>
      </c>
      <c r="D133" s="273">
        <v>38.459999</v>
      </c>
      <c r="E133" s="273">
        <v>40.029999</v>
      </c>
      <c r="F133" s="273">
        <v>35.079987</v>
      </c>
      <c r="G133" s="273">
        <v>2.2481495E9</v>
      </c>
      <c r="H133" s="278" t="s">
        <v>221</v>
      </c>
      <c r="I133" s="273">
        <v>1.425938</v>
      </c>
      <c r="J133" s="273">
        <v>1.5075</v>
      </c>
      <c r="K133" s="273">
        <v>1.322813</v>
      </c>
      <c r="L133" s="273">
        <v>1.430313</v>
      </c>
      <c r="M133" s="273">
        <v>1.405466</v>
      </c>
      <c r="N133" s="273">
        <v>7.6431936E9</v>
      </c>
      <c r="O133" s="273"/>
      <c r="P133" s="249">
        <f t="shared" si="31"/>
        <v>205627.7174</v>
      </c>
      <c r="Q133" s="249">
        <f t="shared" si="125"/>
        <v>80383.94504</v>
      </c>
      <c r="R133" s="249">
        <f t="shared" si="126"/>
        <v>430471.5547</v>
      </c>
      <c r="S133" s="249">
        <f t="shared" si="34"/>
        <v>-266828.3739</v>
      </c>
      <c r="T133" s="249">
        <f t="shared" si="35"/>
        <v>-159976.2446</v>
      </c>
      <c r="U133" s="267">
        <f t="shared" si="21"/>
        <v>0.5113805861</v>
      </c>
      <c r="V133" s="277"/>
      <c r="W133" s="249">
        <f t="shared" si="22"/>
        <v>-426804.6185</v>
      </c>
      <c r="X133" s="252">
        <f t="shared" si="23"/>
        <v>1.490375794</v>
      </c>
      <c r="Y133" s="249">
        <f t="shared" si="24"/>
        <v>557192.0947</v>
      </c>
      <c r="Z133" s="249">
        <f t="shared" si="25"/>
        <v>130387.4762</v>
      </c>
      <c r="AA133" s="254">
        <f t="shared" si="26"/>
        <v>716483.2171</v>
      </c>
      <c r="AB133" s="252">
        <f t="shared" si="27"/>
        <v>0.7164832171</v>
      </c>
      <c r="AC133" s="270">
        <f t="shared" si="28"/>
        <v>289678.5986</v>
      </c>
      <c r="AD133" s="252">
        <f t="shared" si="29"/>
        <v>0.2633441806</v>
      </c>
      <c r="AE133" s="175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7"/>
    </row>
    <row r="134" ht="19.5" customHeight="1">
      <c r="A134" s="271" t="s">
        <v>222</v>
      </c>
      <c r="B134" s="272">
        <v>39.889999</v>
      </c>
      <c r="C134" s="273">
        <v>43.169998</v>
      </c>
      <c r="D134" s="273">
        <v>39.02</v>
      </c>
      <c r="E134" s="273">
        <v>42.25</v>
      </c>
      <c r="F134" s="273">
        <v>37.025475</v>
      </c>
      <c r="G134" s="273">
        <v>2.1147749E9</v>
      </c>
      <c r="H134" s="278" t="s">
        <v>222</v>
      </c>
      <c r="I134" s="273">
        <v>1.420313</v>
      </c>
      <c r="J134" s="273">
        <v>1.664688</v>
      </c>
      <c r="K134" s="273">
        <v>1.36</v>
      </c>
      <c r="L134" s="273">
        <v>1.592813</v>
      </c>
      <c r="M134" s="273">
        <v>1.565143</v>
      </c>
      <c r="N134" s="273">
        <v>6.6059104E9</v>
      </c>
      <c r="O134" s="273"/>
      <c r="P134" s="249">
        <f t="shared" si="31"/>
        <v>208621.7822</v>
      </c>
      <c r="Q134" s="249">
        <f t="shared" si="125"/>
        <v>82643.70342</v>
      </c>
      <c r="R134" s="249">
        <f t="shared" si="126"/>
        <v>431368.3704</v>
      </c>
      <c r="S134" s="249">
        <f t="shared" si="34"/>
        <v>-269773.4922</v>
      </c>
      <c r="T134" s="249">
        <f t="shared" si="35"/>
        <v>-160642.8123</v>
      </c>
      <c r="U134" s="267">
        <f t="shared" si="21"/>
        <v>0.5174255066</v>
      </c>
      <c r="V134" s="277"/>
      <c r="W134" s="249">
        <f t="shared" si="22"/>
        <v>-430416.3044</v>
      </c>
      <c r="X134" s="252">
        <f t="shared" si="23"/>
        <v>1.486909641</v>
      </c>
      <c r="Y134" s="249">
        <f t="shared" si="24"/>
        <v>560148.8831</v>
      </c>
      <c r="Z134" s="249">
        <f t="shared" si="25"/>
        <v>129732.5787</v>
      </c>
      <c r="AA134" s="254">
        <f t="shared" si="26"/>
        <v>722633.856</v>
      </c>
      <c r="AB134" s="252">
        <f t="shared" si="27"/>
        <v>0.722633856</v>
      </c>
      <c r="AC134" s="270">
        <f t="shared" si="28"/>
        <v>292217.5516</v>
      </c>
      <c r="AD134" s="252">
        <f t="shared" si="29"/>
        <v>0.2656523196</v>
      </c>
      <c r="AE134" s="175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7"/>
    </row>
    <row r="135" ht="19.5" customHeight="1">
      <c r="A135" s="271" t="s">
        <v>223</v>
      </c>
      <c r="B135" s="272">
        <v>42.099998</v>
      </c>
      <c r="C135" s="273">
        <v>43.82</v>
      </c>
      <c r="D135" s="273">
        <v>40.720001</v>
      </c>
      <c r="E135" s="273">
        <v>40.959999</v>
      </c>
      <c r="F135" s="273">
        <v>35.929726</v>
      </c>
      <c r="G135" s="273">
        <v>2.2910659E9</v>
      </c>
      <c r="H135" s="278" t="s">
        <v>223</v>
      </c>
      <c r="I135" s="273">
        <v>1.582188</v>
      </c>
      <c r="J135" s="273">
        <v>1.70875</v>
      </c>
      <c r="K135" s="273">
        <v>1.478438</v>
      </c>
      <c r="L135" s="273">
        <v>1.490625</v>
      </c>
      <c r="M135" s="273">
        <v>1.46473</v>
      </c>
      <c r="N135" s="273">
        <v>7.4376E9</v>
      </c>
      <c r="O135" s="273"/>
      <c r="P135" s="249">
        <f t="shared" si="31"/>
        <v>217710.8964</v>
      </c>
      <c r="Q135" s="249">
        <f t="shared" si="125"/>
        <v>89840.87618</v>
      </c>
      <c r="R135" s="249">
        <f t="shared" si="126"/>
        <v>432267.0545</v>
      </c>
      <c r="S135" s="249">
        <f t="shared" si="34"/>
        <v>-272730.8817</v>
      </c>
      <c r="T135" s="249">
        <f t="shared" si="35"/>
        <v>-161312.1573</v>
      </c>
      <c r="U135" s="267">
        <f t="shared" si="21"/>
        <v>0.5371486021</v>
      </c>
      <c r="V135" s="277"/>
      <c r="W135" s="249">
        <f t="shared" si="22"/>
        <v>-434043.039</v>
      </c>
      <c r="X135" s="252">
        <f t="shared" si="23"/>
        <v>1.497496544</v>
      </c>
      <c r="Y135" s="249">
        <f t="shared" si="24"/>
        <v>567373.9998</v>
      </c>
      <c r="Z135" s="249">
        <f t="shared" si="25"/>
        <v>133330.9608</v>
      </c>
      <c r="AA135" s="254">
        <f t="shared" si="26"/>
        <v>739818.8271</v>
      </c>
      <c r="AB135" s="252">
        <f t="shared" si="27"/>
        <v>0.7398188271</v>
      </c>
      <c r="AC135" s="270">
        <f t="shared" si="28"/>
        <v>305775.7881</v>
      </c>
      <c r="AD135" s="252">
        <f t="shared" si="29"/>
        <v>0.2779779892</v>
      </c>
      <c r="AE135" s="175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7"/>
    </row>
    <row r="136" ht="19.5" customHeight="1">
      <c r="A136" s="271" t="s">
        <v>224</v>
      </c>
      <c r="B136" s="272">
        <v>41.0</v>
      </c>
      <c r="C136" s="273">
        <v>44.650002</v>
      </c>
      <c r="D136" s="273">
        <v>40.639999</v>
      </c>
      <c r="E136" s="273">
        <v>43.560001</v>
      </c>
      <c r="F136" s="273">
        <v>38.210426</v>
      </c>
      <c r="G136" s="273">
        <v>1.8079224E9</v>
      </c>
      <c r="H136" s="278" t="s">
        <v>224</v>
      </c>
      <c r="I136" s="273">
        <v>1.494063</v>
      </c>
      <c r="J136" s="273">
        <v>1.76875</v>
      </c>
      <c r="K136" s="273">
        <v>1.467813</v>
      </c>
      <c r="L136" s="273">
        <v>1.67875</v>
      </c>
      <c r="M136" s="273">
        <v>1.649587</v>
      </c>
      <c r="N136" s="273">
        <v>5.7410208E9</v>
      </c>
      <c r="O136" s="273"/>
      <c r="P136" s="249">
        <f t="shared" si="31"/>
        <v>217283.163</v>
      </c>
      <c r="Q136" s="249">
        <f t="shared" si="125"/>
        <v>89195.22224</v>
      </c>
      <c r="R136" s="249">
        <f t="shared" si="126"/>
        <v>433167.6109</v>
      </c>
      <c r="S136" s="249">
        <f t="shared" si="34"/>
        <v>-275700.5937</v>
      </c>
      <c r="T136" s="249">
        <f t="shared" si="35"/>
        <v>-161984.2913</v>
      </c>
      <c r="U136" s="267">
        <f t="shared" si="21"/>
        <v>0.5349499755</v>
      </c>
      <c r="V136" s="277"/>
      <c r="W136" s="249">
        <f t="shared" si="22"/>
        <v>-437684.885</v>
      </c>
      <c r="X136" s="252">
        <f t="shared" si="23"/>
        <v>1.486116602</v>
      </c>
      <c r="Y136" s="249">
        <f t="shared" si="24"/>
        <v>567939.1205</v>
      </c>
      <c r="Z136" s="249">
        <f t="shared" si="25"/>
        <v>130254.2355</v>
      </c>
      <c r="AA136" s="254">
        <f t="shared" si="26"/>
        <v>739645.9961</v>
      </c>
      <c r="AB136" s="252">
        <f t="shared" si="27"/>
        <v>0.7396459961</v>
      </c>
      <c r="AC136" s="270">
        <f t="shared" si="28"/>
        <v>301961.1111</v>
      </c>
      <c r="AD136" s="252">
        <f t="shared" si="29"/>
        <v>0.274510101</v>
      </c>
      <c r="AE136" s="175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7"/>
    </row>
    <row r="137" ht="19.5" customHeight="1">
      <c r="A137" s="274" t="s">
        <v>225</v>
      </c>
      <c r="B137" s="275">
        <v>43.889999</v>
      </c>
      <c r="C137" s="276">
        <v>46.299999</v>
      </c>
      <c r="D137" s="276">
        <v>43.32</v>
      </c>
      <c r="E137" s="276">
        <v>45.75</v>
      </c>
      <c r="F137" s="276">
        <v>40.13147</v>
      </c>
      <c r="G137" s="276">
        <v>1.5240367E9</v>
      </c>
      <c r="H137" s="279" t="s">
        <v>225</v>
      </c>
      <c r="I137" s="276">
        <v>1.705313</v>
      </c>
      <c r="J137" s="276">
        <v>1.900625</v>
      </c>
      <c r="K137" s="276">
        <v>1.657813</v>
      </c>
      <c r="L137" s="276">
        <v>1.85875</v>
      </c>
      <c r="M137" s="276">
        <v>1.82646</v>
      </c>
      <c r="N137" s="276">
        <v>4.1595232E9</v>
      </c>
      <c r="O137" s="276"/>
      <c r="P137" s="249">
        <f t="shared" si="31"/>
        <v>231611.8812</v>
      </c>
      <c r="Q137" s="249">
        <f t="shared" si="125"/>
        <v>100741.0338</v>
      </c>
      <c r="R137" s="249">
        <f t="shared" si="126"/>
        <v>434070.0434</v>
      </c>
      <c r="S137" s="249">
        <f t="shared" si="34"/>
        <v>-278682.6795</v>
      </c>
      <c r="T137" s="249">
        <f t="shared" si="35"/>
        <v>-162659.2258</v>
      </c>
      <c r="U137" s="267">
        <f t="shared" si="21"/>
        <v>0.5650847799</v>
      </c>
      <c r="V137" s="252">
        <f>(E137-B126)/B126</f>
        <v>0.5378151261</v>
      </c>
      <c r="W137" s="249">
        <f t="shared" si="22"/>
        <v>-441341.9054</v>
      </c>
      <c r="X137" s="252">
        <f t="shared" si="23"/>
        <v>1.508313433</v>
      </c>
      <c r="Y137" s="249">
        <f t="shared" si="24"/>
        <v>578835.5585</v>
      </c>
      <c r="Z137" s="249">
        <f t="shared" si="25"/>
        <v>137493.6531</v>
      </c>
      <c r="AA137" s="254">
        <f t="shared" si="26"/>
        <v>766422.9583</v>
      </c>
      <c r="AB137" s="252">
        <f t="shared" si="27"/>
        <v>0.7664229583</v>
      </c>
      <c r="AC137" s="270">
        <f t="shared" si="28"/>
        <v>325081.053</v>
      </c>
      <c r="AD137" s="252">
        <f t="shared" si="29"/>
        <v>0.29552823</v>
      </c>
      <c r="AE137" s="175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7"/>
    </row>
    <row r="138" ht="19.5" customHeight="1">
      <c r="A138" s="271" t="s">
        <v>226</v>
      </c>
      <c r="B138" s="272">
        <v>46.330002</v>
      </c>
      <c r="C138" s="273">
        <v>46.639999</v>
      </c>
      <c r="D138" s="273">
        <v>42.630001</v>
      </c>
      <c r="E138" s="273">
        <v>42.790001</v>
      </c>
      <c r="F138" s="273">
        <v>37.597622</v>
      </c>
      <c r="G138" s="273">
        <v>2.3821525E9</v>
      </c>
      <c r="H138" s="278" t="s">
        <v>226</v>
      </c>
      <c r="I138" s="273">
        <v>1.900938</v>
      </c>
      <c r="J138" s="273">
        <v>1.928125</v>
      </c>
      <c r="K138" s="273">
        <v>1.604375</v>
      </c>
      <c r="L138" s="273">
        <v>1.616875</v>
      </c>
      <c r="M138" s="273">
        <v>1.588787</v>
      </c>
      <c r="N138" s="273">
        <v>5.4047488E9</v>
      </c>
      <c r="O138" s="273"/>
      <c r="P138" s="249">
        <f t="shared" si="31"/>
        <v>227922.7776</v>
      </c>
      <c r="Q138" s="249">
        <f>(Q126+(Q137-Q126)*(1-$Q$3))*K138/K137</f>
        <v>70469.3169</v>
      </c>
      <c r="R138" s="249">
        <f>R137*(1+($S$5/2/12))+(Q137-Q126)*($Q$3)</f>
        <v>462898.9038</v>
      </c>
      <c r="S138" s="249">
        <f t="shared" si="34"/>
        <v>-281677.1907</v>
      </c>
      <c r="T138" s="249">
        <f t="shared" si="35"/>
        <v>-163336.9726</v>
      </c>
      <c r="U138" s="267">
        <f t="shared" si="21"/>
        <v>0.4845209154</v>
      </c>
      <c r="V138" s="277"/>
      <c r="W138" s="249">
        <f t="shared" si="22"/>
        <v>-445014.1633</v>
      </c>
      <c r="X138" s="252">
        <f t="shared" si="23"/>
        <v>1.552358865</v>
      </c>
      <c r="Y138" s="249">
        <f t="shared" si="24"/>
        <v>603928.892</v>
      </c>
      <c r="Z138" s="249">
        <f t="shared" si="25"/>
        <v>158914.7287</v>
      </c>
      <c r="AA138" s="254">
        <f t="shared" si="26"/>
        <v>761290.9983</v>
      </c>
      <c r="AB138" s="252">
        <f t="shared" si="27"/>
        <v>0.7612909983</v>
      </c>
      <c r="AC138" s="270">
        <f t="shared" si="28"/>
        <v>316276.835</v>
      </c>
      <c r="AD138" s="252">
        <f t="shared" si="29"/>
        <v>0.2875243955</v>
      </c>
      <c r="AE138" s="175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7"/>
    </row>
    <row r="139" ht="19.5" customHeight="1">
      <c r="A139" s="271" t="s">
        <v>227</v>
      </c>
      <c r="B139" s="272">
        <v>42.900002</v>
      </c>
      <c r="C139" s="273">
        <v>45.049999</v>
      </c>
      <c r="D139" s="273">
        <v>42.119999</v>
      </c>
      <c r="E139" s="273">
        <v>44.759998</v>
      </c>
      <c r="F139" s="273">
        <v>39.328568</v>
      </c>
      <c r="G139" s="273">
        <v>1.9321764E9</v>
      </c>
      <c r="H139" s="278" t="s">
        <v>227</v>
      </c>
      <c r="I139" s="273">
        <v>1.625625</v>
      </c>
      <c r="J139" s="273">
        <v>1.7875</v>
      </c>
      <c r="K139" s="273">
        <v>1.564063</v>
      </c>
      <c r="L139" s="273">
        <v>1.765</v>
      </c>
      <c r="M139" s="273">
        <v>1.734339</v>
      </c>
      <c r="N139" s="273">
        <v>5.1140704E9</v>
      </c>
      <c r="O139" s="273"/>
      <c r="P139" s="249">
        <f t="shared" si="31"/>
        <v>225196.0343</v>
      </c>
      <c r="Q139" s="249">
        <f t="shared" ref="Q139:Q149" si="127">Q138*K139/K138</f>
        <v>68698.68403</v>
      </c>
      <c r="R139" s="249">
        <f t="shared" ref="R139:R149" si="128">R138*(1+$S$5/2/12)</f>
        <v>463863.2765</v>
      </c>
      <c r="S139" s="249">
        <f t="shared" si="34"/>
        <v>-284684.179</v>
      </c>
      <c r="T139" s="249">
        <f t="shared" si="35"/>
        <v>-164017.5433</v>
      </c>
      <c r="U139" s="267">
        <f t="shared" si="21"/>
        <v>0.4785081844</v>
      </c>
      <c r="V139" s="277"/>
      <c r="W139" s="249">
        <f t="shared" si="22"/>
        <v>-448701.7223</v>
      </c>
      <c r="X139" s="252">
        <f t="shared" si="23"/>
        <v>1.535673425</v>
      </c>
      <c r="Y139" s="249">
        <f t="shared" si="24"/>
        <v>602945.9694</v>
      </c>
      <c r="Z139" s="249">
        <f t="shared" si="25"/>
        <v>154244.2471</v>
      </c>
      <c r="AA139" s="254">
        <f t="shared" si="26"/>
        <v>757757.9948</v>
      </c>
      <c r="AB139" s="252">
        <f t="shared" si="27"/>
        <v>0.7577579948</v>
      </c>
      <c r="AC139" s="270">
        <f t="shared" si="28"/>
        <v>309056.2725</v>
      </c>
      <c r="AD139" s="252">
        <f t="shared" si="29"/>
        <v>0.2809602477</v>
      </c>
      <c r="AE139" s="175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7"/>
    </row>
    <row r="140" ht="19.5" customHeight="1">
      <c r="A140" s="271" t="s">
        <v>228</v>
      </c>
      <c r="B140" s="272">
        <v>44.959999</v>
      </c>
      <c r="C140" s="273">
        <v>48.599998</v>
      </c>
      <c r="D140" s="273">
        <v>44.950001</v>
      </c>
      <c r="E140" s="273">
        <v>48.16</v>
      </c>
      <c r="F140" s="273">
        <v>42.31601</v>
      </c>
      <c r="G140" s="273">
        <v>1.6236069E9</v>
      </c>
      <c r="H140" s="278" t="s">
        <v>228</v>
      </c>
      <c r="I140" s="273">
        <v>1.778125</v>
      </c>
      <c r="J140" s="273">
        <v>2.080313</v>
      </c>
      <c r="K140" s="273">
        <v>1.778125</v>
      </c>
      <c r="L140" s="273">
        <v>2.045</v>
      </c>
      <c r="M140" s="273">
        <v>2.009475</v>
      </c>
      <c r="N140" s="273">
        <v>4.287104E9</v>
      </c>
      <c r="O140" s="273"/>
      <c r="P140" s="249">
        <f t="shared" si="31"/>
        <v>240326.738</v>
      </c>
      <c r="Q140" s="249">
        <f t="shared" si="127"/>
        <v>78100.97646</v>
      </c>
      <c r="R140" s="249">
        <f t="shared" si="128"/>
        <v>464829.6583</v>
      </c>
      <c r="S140" s="249">
        <f t="shared" si="34"/>
        <v>-287703.6964</v>
      </c>
      <c r="T140" s="249">
        <f t="shared" si="35"/>
        <v>-164700.9498</v>
      </c>
      <c r="U140" s="267">
        <f t="shared" si="21"/>
        <v>0.5062559316</v>
      </c>
      <c r="V140" s="277"/>
      <c r="W140" s="249">
        <f t="shared" si="22"/>
        <v>-452404.6462</v>
      </c>
      <c r="X140" s="252">
        <f t="shared" si="23"/>
        <v>1.558685134</v>
      </c>
      <c r="Y140" s="249">
        <f t="shared" si="24"/>
        <v>614465.1886</v>
      </c>
      <c r="Z140" s="249">
        <f t="shared" si="25"/>
        <v>162060.5424</v>
      </c>
      <c r="AA140" s="254">
        <f t="shared" si="26"/>
        <v>783257.3728</v>
      </c>
      <c r="AB140" s="252">
        <f t="shared" si="27"/>
        <v>0.7832573728</v>
      </c>
      <c r="AC140" s="270">
        <f t="shared" si="28"/>
        <v>330852.7266</v>
      </c>
      <c r="AD140" s="252">
        <f t="shared" si="29"/>
        <v>0.300775206</v>
      </c>
      <c r="AE140" s="175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7"/>
    </row>
    <row r="141" ht="19.5" customHeight="1">
      <c r="A141" s="271" t="s">
        <v>229</v>
      </c>
      <c r="B141" s="272">
        <v>48.360001</v>
      </c>
      <c r="C141" s="273">
        <v>50.650002</v>
      </c>
      <c r="D141" s="273">
        <v>47.790001</v>
      </c>
      <c r="E141" s="273">
        <v>49.240002</v>
      </c>
      <c r="F141" s="273">
        <v>43.311127</v>
      </c>
      <c r="G141" s="273">
        <v>1.7014575E9</v>
      </c>
      <c r="H141" s="278" t="s">
        <v>229</v>
      </c>
      <c r="I141" s="273">
        <v>2.058438</v>
      </c>
      <c r="J141" s="273">
        <v>2.255938</v>
      </c>
      <c r="K141" s="273">
        <v>2.010938</v>
      </c>
      <c r="L141" s="273">
        <v>2.13125</v>
      </c>
      <c r="M141" s="273">
        <v>2.094226</v>
      </c>
      <c r="N141" s="273">
        <v>5.2115232E9</v>
      </c>
      <c r="O141" s="273"/>
      <c r="P141" s="249">
        <f t="shared" si="31"/>
        <v>255510.8964</v>
      </c>
      <c r="Q141" s="249">
        <f t="shared" si="127"/>
        <v>88326.8732</v>
      </c>
      <c r="R141" s="249">
        <f t="shared" si="128"/>
        <v>465798.0535</v>
      </c>
      <c r="S141" s="249">
        <f t="shared" si="34"/>
        <v>-290735.7951</v>
      </c>
      <c r="T141" s="249">
        <f t="shared" si="35"/>
        <v>-165387.2037</v>
      </c>
      <c r="U141" s="267">
        <f t="shared" si="21"/>
        <v>0.5337765826</v>
      </c>
      <c r="V141" s="277"/>
      <c r="W141" s="249">
        <f t="shared" si="22"/>
        <v>-456122.9989</v>
      </c>
      <c r="X141" s="252">
        <f t="shared" si="23"/>
        <v>1.581391317</v>
      </c>
      <c r="Y141" s="249">
        <f t="shared" si="24"/>
        <v>626023.7588</v>
      </c>
      <c r="Z141" s="249">
        <f t="shared" si="25"/>
        <v>169900.76</v>
      </c>
      <c r="AA141" s="254">
        <f t="shared" si="26"/>
        <v>809635.8231</v>
      </c>
      <c r="AB141" s="252">
        <f t="shared" si="27"/>
        <v>0.8096358231</v>
      </c>
      <c r="AC141" s="270">
        <f t="shared" si="28"/>
        <v>353512.8242</v>
      </c>
      <c r="AD141" s="252">
        <f t="shared" si="29"/>
        <v>0.3213752948</v>
      </c>
      <c r="AE141" s="175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7"/>
    </row>
    <row r="142" ht="19.5" customHeight="1">
      <c r="A142" s="271" t="s">
        <v>230</v>
      </c>
      <c r="B142" s="272">
        <v>49.450001</v>
      </c>
      <c r="C142" s="273">
        <v>50.169998</v>
      </c>
      <c r="D142" s="273">
        <v>42.639999</v>
      </c>
      <c r="E142" s="273">
        <v>45.599998</v>
      </c>
      <c r="F142" s="273">
        <v>40.109406</v>
      </c>
      <c r="G142" s="273">
        <v>2.9522281E9</v>
      </c>
      <c r="H142" s="278" t="s">
        <v>230</v>
      </c>
      <c r="I142" s="273">
        <v>2.145625</v>
      </c>
      <c r="J142" s="273">
        <v>2.209063</v>
      </c>
      <c r="K142" s="273">
        <v>1.504375</v>
      </c>
      <c r="L142" s="273">
        <v>1.805938</v>
      </c>
      <c r="M142" s="273">
        <v>1.774566</v>
      </c>
      <c r="N142" s="273">
        <v>7.4423808E9</v>
      </c>
      <c r="O142" s="273"/>
      <c r="P142" s="249">
        <f t="shared" si="31"/>
        <v>227976.2323</v>
      </c>
      <c r="Q142" s="249">
        <f t="shared" si="127"/>
        <v>66076.99485</v>
      </c>
      <c r="R142" s="249">
        <f t="shared" si="128"/>
        <v>466768.4661</v>
      </c>
      <c r="S142" s="249">
        <f t="shared" si="34"/>
        <v>-293780.5276</v>
      </c>
      <c r="T142" s="249">
        <f t="shared" si="35"/>
        <v>-166076.3171</v>
      </c>
      <c r="U142" s="267">
        <f t="shared" si="21"/>
        <v>0.4733437876</v>
      </c>
      <c r="V142" s="277"/>
      <c r="W142" s="249">
        <f t="shared" si="22"/>
        <v>-459856.8447</v>
      </c>
      <c r="X142" s="252">
        <f t="shared" si="23"/>
        <v>1.510784729</v>
      </c>
      <c r="Y142" s="249">
        <f t="shared" si="24"/>
        <v>607681.09</v>
      </c>
      <c r="Z142" s="249">
        <f t="shared" si="25"/>
        <v>147824.2453</v>
      </c>
      <c r="AA142" s="254">
        <f t="shared" si="26"/>
        <v>760821.6932</v>
      </c>
      <c r="AB142" s="252">
        <f t="shared" si="27"/>
        <v>0.7608216932</v>
      </c>
      <c r="AC142" s="270">
        <f t="shared" si="28"/>
        <v>300964.8485</v>
      </c>
      <c r="AD142" s="252">
        <f t="shared" si="29"/>
        <v>0.2736044077</v>
      </c>
      <c r="AE142" s="175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7"/>
    </row>
    <row r="143" ht="19.5" customHeight="1">
      <c r="A143" s="271" t="s">
        <v>231</v>
      </c>
      <c r="B143" s="272">
        <v>45.43</v>
      </c>
      <c r="C143" s="273">
        <v>47.68</v>
      </c>
      <c r="D143" s="273">
        <v>42.639999</v>
      </c>
      <c r="E143" s="273">
        <v>42.709999</v>
      </c>
      <c r="F143" s="273">
        <v>37.567379</v>
      </c>
      <c r="G143" s="273">
        <v>2.0580886E9</v>
      </c>
      <c r="H143" s="278" t="s">
        <v>231</v>
      </c>
      <c r="I143" s="273">
        <v>1.795313</v>
      </c>
      <c r="J143" s="273">
        <v>1.973125</v>
      </c>
      <c r="K143" s="273">
        <v>1.573438</v>
      </c>
      <c r="L143" s="273">
        <v>1.58125</v>
      </c>
      <c r="M143" s="273">
        <v>1.553781</v>
      </c>
      <c r="N143" s="273">
        <v>5.6234048E9</v>
      </c>
      <c r="O143" s="273"/>
      <c r="P143" s="249">
        <f t="shared" si="31"/>
        <v>227976.2323</v>
      </c>
      <c r="Q143" s="249">
        <f t="shared" si="127"/>
        <v>69110.46423</v>
      </c>
      <c r="R143" s="249">
        <f t="shared" si="128"/>
        <v>467740.9004</v>
      </c>
      <c r="S143" s="249">
        <f t="shared" si="34"/>
        <v>-296837.9465</v>
      </c>
      <c r="T143" s="249">
        <f t="shared" si="35"/>
        <v>-166768.3017</v>
      </c>
      <c r="U143" s="267">
        <f t="shared" si="21"/>
        <v>0.4787970024</v>
      </c>
      <c r="V143" s="277"/>
      <c r="W143" s="249">
        <f t="shared" si="22"/>
        <v>-463606.2482</v>
      </c>
      <c r="X143" s="252">
        <f t="shared" si="23"/>
        <v>1.50066384</v>
      </c>
      <c r="Y143" s="249">
        <f t="shared" si="24"/>
        <v>608614.6269</v>
      </c>
      <c r="Z143" s="249">
        <f t="shared" si="25"/>
        <v>145008.3787</v>
      </c>
      <c r="AA143" s="254">
        <f t="shared" si="26"/>
        <v>764827.5969</v>
      </c>
      <c r="AB143" s="252">
        <f t="shared" si="27"/>
        <v>0.7648275969</v>
      </c>
      <c r="AC143" s="270">
        <f t="shared" si="28"/>
        <v>301221.3487</v>
      </c>
      <c r="AD143" s="252">
        <f t="shared" si="29"/>
        <v>0.2738375897</v>
      </c>
      <c r="AE143" s="175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7"/>
    </row>
    <row r="144" ht="19.5" customHeight="1">
      <c r="A144" s="271" t="s">
        <v>232</v>
      </c>
      <c r="B144" s="272">
        <v>42.84</v>
      </c>
      <c r="C144" s="273">
        <v>46.720001</v>
      </c>
      <c r="D144" s="273">
        <v>41.77</v>
      </c>
      <c r="E144" s="273">
        <v>45.810001</v>
      </c>
      <c r="F144" s="273">
        <v>40.449875</v>
      </c>
      <c r="G144" s="273">
        <v>1.7486736E9</v>
      </c>
      <c r="H144" s="278" t="s">
        <v>232</v>
      </c>
      <c r="I144" s="273">
        <v>1.58875</v>
      </c>
      <c r="J144" s="273">
        <v>1.8825</v>
      </c>
      <c r="K144" s="273">
        <v>1.510625</v>
      </c>
      <c r="L144" s="273">
        <v>1.810625</v>
      </c>
      <c r="M144" s="273">
        <v>1.779171</v>
      </c>
      <c r="N144" s="273">
        <v>4.884784E9</v>
      </c>
      <c r="O144" s="273"/>
      <c r="P144" s="249">
        <f t="shared" si="31"/>
        <v>223324.7525</v>
      </c>
      <c r="Q144" s="249">
        <f t="shared" si="127"/>
        <v>66351.51498</v>
      </c>
      <c r="R144" s="249">
        <f t="shared" si="128"/>
        <v>468715.3606</v>
      </c>
      <c r="S144" s="249">
        <f t="shared" si="34"/>
        <v>-299908.1046</v>
      </c>
      <c r="T144" s="249">
        <f t="shared" si="35"/>
        <v>-167463.1697</v>
      </c>
      <c r="U144" s="267">
        <f t="shared" si="21"/>
        <v>0.4694510979</v>
      </c>
      <c r="V144" s="277"/>
      <c r="W144" s="249">
        <f t="shared" si="22"/>
        <v>-467371.2742</v>
      </c>
      <c r="X144" s="252">
        <f t="shared" si="23"/>
        <v>1.480707419</v>
      </c>
      <c r="Y144" s="249">
        <f t="shared" si="24"/>
        <v>606294.0729</v>
      </c>
      <c r="Z144" s="249">
        <f t="shared" si="25"/>
        <v>138922.7986</v>
      </c>
      <c r="AA144" s="254">
        <f t="shared" si="26"/>
        <v>758391.628</v>
      </c>
      <c r="AB144" s="252">
        <f t="shared" si="27"/>
        <v>0.758391628</v>
      </c>
      <c r="AC144" s="270">
        <f t="shared" si="28"/>
        <v>291020.3538</v>
      </c>
      <c r="AD144" s="252">
        <f t="shared" si="29"/>
        <v>0.264563958</v>
      </c>
      <c r="AE144" s="175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7"/>
    </row>
    <row r="145" ht="19.5" customHeight="1">
      <c r="A145" s="271" t="s">
        <v>233</v>
      </c>
      <c r="B145" s="272">
        <v>46.389999</v>
      </c>
      <c r="C145" s="273">
        <v>47.189999</v>
      </c>
      <c r="D145" s="273">
        <v>42.970001</v>
      </c>
      <c r="E145" s="273">
        <v>43.459999</v>
      </c>
      <c r="F145" s="273">
        <v>38.374847</v>
      </c>
      <c r="G145" s="273">
        <v>1.4832781E9</v>
      </c>
      <c r="H145" s="278" t="s">
        <v>233</v>
      </c>
      <c r="I145" s="273">
        <v>1.855</v>
      </c>
      <c r="J145" s="273">
        <v>1.91875</v>
      </c>
      <c r="K145" s="273">
        <v>1.586563</v>
      </c>
      <c r="L145" s="273">
        <v>1.625625</v>
      </c>
      <c r="M145" s="273">
        <v>1.597385</v>
      </c>
      <c r="N145" s="273">
        <v>4.2101088E9</v>
      </c>
      <c r="O145" s="273"/>
      <c r="P145" s="249">
        <f t="shared" si="31"/>
        <v>229740.5994</v>
      </c>
      <c r="Q145" s="249">
        <f t="shared" si="127"/>
        <v>69686.9565</v>
      </c>
      <c r="R145" s="249">
        <f t="shared" si="128"/>
        <v>469691.8509</v>
      </c>
      <c r="S145" s="249">
        <f t="shared" si="34"/>
        <v>-302991.055</v>
      </c>
      <c r="T145" s="249">
        <f t="shared" si="35"/>
        <v>-168160.9329</v>
      </c>
      <c r="U145" s="267">
        <f t="shared" si="21"/>
        <v>0.4799183444</v>
      </c>
      <c r="V145" s="277"/>
      <c r="W145" s="249">
        <f t="shared" si="22"/>
        <v>-471151.9879</v>
      </c>
      <c r="X145" s="252">
        <f t="shared" si="23"/>
        <v>1.484515546</v>
      </c>
      <c r="Y145" s="249">
        <f t="shared" si="24"/>
        <v>611722.5965</v>
      </c>
      <c r="Z145" s="249">
        <f t="shared" si="25"/>
        <v>140570.6086</v>
      </c>
      <c r="AA145" s="254">
        <f t="shared" si="26"/>
        <v>769119.4068</v>
      </c>
      <c r="AB145" s="252">
        <f t="shared" si="27"/>
        <v>0.7691194068</v>
      </c>
      <c r="AC145" s="270">
        <f t="shared" si="28"/>
        <v>297967.4189</v>
      </c>
      <c r="AD145" s="252">
        <f t="shared" si="29"/>
        <v>0.2708794718</v>
      </c>
      <c r="AE145" s="175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7"/>
    </row>
    <row r="146" ht="19.5" customHeight="1">
      <c r="A146" s="271" t="s">
        <v>234</v>
      </c>
      <c r="B146" s="272">
        <v>44.099998</v>
      </c>
      <c r="C146" s="273">
        <v>49.84</v>
      </c>
      <c r="D146" s="273">
        <v>44.07</v>
      </c>
      <c r="E146" s="273">
        <v>49.07</v>
      </c>
      <c r="F146" s="273">
        <v>43.328426</v>
      </c>
      <c r="G146" s="273">
        <v>1.5747432E9</v>
      </c>
      <c r="H146" s="278" t="s">
        <v>234</v>
      </c>
      <c r="I146" s="273">
        <v>1.67</v>
      </c>
      <c r="J146" s="273">
        <v>2.1375</v>
      </c>
      <c r="K146" s="273">
        <v>1.668438</v>
      </c>
      <c r="L146" s="273">
        <v>2.071563</v>
      </c>
      <c r="M146" s="273">
        <v>2.035576</v>
      </c>
      <c r="N146" s="273">
        <v>4.1785664E9</v>
      </c>
      <c r="O146" s="273"/>
      <c r="P146" s="249">
        <f t="shared" si="31"/>
        <v>235621.7822</v>
      </c>
      <c r="Q146" s="249">
        <f t="shared" si="127"/>
        <v>73283.17018</v>
      </c>
      <c r="R146" s="249">
        <f t="shared" si="128"/>
        <v>470670.3756</v>
      </c>
      <c r="S146" s="249">
        <f t="shared" si="34"/>
        <v>-306086.8511</v>
      </c>
      <c r="T146" s="249">
        <f t="shared" si="35"/>
        <v>-168861.6034</v>
      </c>
      <c r="U146" s="267">
        <f t="shared" si="21"/>
        <v>0.4902516907</v>
      </c>
      <c r="V146" s="277"/>
      <c r="W146" s="249">
        <f t="shared" si="22"/>
        <v>-474948.4545</v>
      </c>
      <c r="X146" s="252">
        <f t="shared" si="23"/>
        <v>1.487092233</v>
      </c>
      <c r="Y146" s="249">
        <f t="shared" si="24"/>
        <v>616778.8081</v>
      </c>
      <c r="Z146" s="249">
        <f t="shared" si="25"/>
        <v>141830.3536</v>
      </c>
      <c r="AA146" s="254">
        <f t="shared" si="26"/>
        <v>779575.328</v>
      </c>
      <c r="AB146" s="252">
        <f t="shared" si="27"/>
        <v>0.779575328</v>
      </c>
      <c r="AC146" s="270">
        <f t="shared" si="28"/>
        <v>304626.8735</v>
      </c>
      <c r="AD146" s="252">
        <f t="shared" si="29"/>
        <v>0.2769335213</v>
      </c>
      <c r="AE146" s="175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7"/>
    </row>
    <row r="147" ht="19.5" customHeight="1">
      <c r="A147" s="271" t="s">
        <v>235</v>
      </c>
      <c r="B147" s="272">
        <v>49.48</v>
      </c>
      <c r="C147" s="273">
        <v>52.490002</v>
      </c>
      <c r="D147" s="273">
        <v>48.200001</v>
      </c>
      <c r="E147" s="273">
        <v>52.18</v>
      </c>
      <c r="F147" s="273">
        <v>46.182438</v>
      </c>
      <c r="G147" s="273">
        <v>1.5383548E9</v>
      </c>
      <c r="H147" s="278" t="s">
        <v>235</v>
      </c>
      <c r="I147" s="273">
        <v>2.105625</v>
      </c>
      <c r="J147" s="273">
        <v>2.364375</v>
      </c>
      <c r="K147" s="273">
        <v>1.99875</v>
      </c>
      <c r="L147" s="273">
        <v>2.339688</v>
      </c>
      <c r="M147" s="273">
        <v>2.299043</v>
      </c>
      <c r="N147" s="273">
        <v>3.9733408E9</v>
      </c>
      <c r="O147" s="273"/>
      <c r="P147" s="249">
        <f t="shared" si="31"/>
        <v>257702.9756</v>
      </c>
      <c r="Q147" s="249">
        <f t="shared" si="127"/>
        <v>87791.53699</v>
      </c>
      <c r="R147" s="249">
        <f t="shared" si="128"/>
        <v>471650.9389</v>
      </c>
      <c r="S147" s="249">
        <f t="shared" si="34"/>
        <v>-309195.5463</v>
      </c>
      <c r="T147" s="249">
        <f t="shared" si="35"/>
        <v>-169565.1934</v>
      </c>
      <c r="U147" s="267">
        <f t="shared" si="21"/>
        <v>0.5302434821</v>
      </c>
      <c r="V147" s="277"/>
      <c r="W147" s="249">
        <f t="shared" si="22"/>
        <v>-478760.7397</v>
      </c>
      <c r="X147" s="252">
        <f t="shared" si="23"/>
        <v>1.523420477</v>
      </c>
      <c r="Y147" s="249">
        <f t="shared" si="24"/>
        <v>633176.9843</v>
      </c>
      <c r="Z147" s="249">
        <f t="shared" si="25"/>
        <v>154416.2446</v>
      </c>
      <c r="AA147" s="254">
        <f t="shared" si="26"/>
        <v>817145.4515</v>
      </c>
      <c r="AB147" s="252">
        <f t="shared" si="27"/>
        <v>0.8171454515</v>
      </c>
      <c r="AC147" s="270">
        <f t="shared" si="28"/>
        <v>338384.7118</v>
      </c>
      <c r="AD147" s="252">
        <f t="shared" si="29"/>
        <v>0.3076224653</v>
      </c>
      <c r="AE147" s="175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7"/>
    </row>
    <row r="148" ht="19.5" customHeight="1">
      <c r="A148" s="271" t="s">
        <v>236</v>
      </c>
      <c r="B148" s="272">
        <v>52.369999</v>
      </c>
      <c r="C148" s="273">
        <v>54.040001</v>
      </c>
      <c r="D148" s="273">
        <v>50.849998</v>
      </c>
      <c r="E148" s="273">
        <v>52.09</v>
      </c>
      <c r="F148" s="273">
        <v>46.102768</v>
      </c>
      <c r="G148" s="273">
        <v>1.5649947E9</v>
      </c>
      <c r="H148" s="278" t="s">
        <v>236</v>
      </c>
      <c r="I148" s="273">
        <v>2.355</v>
      </c>
      <c r="J148" s="273">
        <v>2.505313</v>
      </c>
      <c r="K148" s="273">
        <v>2.249063</v>
      </c>
      <c r="L148" s="273">
        <v>2.32</v>
      </c>
      <c r="M148" s="273">
        <v>2.279697</v>
      </c>
      <c r="N148" s="273">
        <v>3.4569632E9</v>
      </c>
      <c r="O148" s="273"/>
      <c r="P148" s="249">
        <f t="shared" si="31"/>
        <v>271871.2764</v>
      </c>
      <c r="Q148" s="249">
        <f t="shared" si="127"/>
        <v>98786.09008</v>
      </c>
      <c r="R148" s="249">
        <f t="shared" si="128"/>
        <v>472633.545</v>
      </c>
      <c r="S148" s="249">
        <f t="shared" si="34"/>
        <v>-312317.1944</v>
      </c>
      <c r="T148" s="249">
        <f t="shared" si="35"/>
        <v>-170271.7151</v>
      </c>
      <c r="U148" s="267">
        <f t="shared" si="21"/>
        <v>0.5566803225</v>
      </c>
      <c r="V148" s="277"/>
      <c r="W148" s="249">
        <f t="shared" si="22"/>
        <v>-482588.9095</v>
      </c>
      <c r="X148" s="252">
        <f t="shared" si="23"/>
        <v>1.542730898</v>
      </c>
      <c r="Y148" s="249">
        <f t="shared" si="24"/>
        <v>644038.0967</v>
      </c>
      <c r="Z148" s="249">
        <f t="shared" si="25"/>
        <v>161449.1872</v>
      </c>
      <c r="AA148" s="254">
        <f t="shared" si="26"/>
        <v>843290.9115</v>
      </c>
      <c r="AB148" s="252">
        <f t="shared" si="27"/>
        <v>0.8432909115</v>
      </c>
      <c r="AC148" s="270">
        <f t="shared" si="28"/>
        <v>360702.002</v>
      </c>
      <c r="AD148" s="252">
        <f t="shared" si="29"/>
        <v>0.327910911</v>
      </c>
      <c r="AE148" s="175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7"/>
    </row>
    <row r="149" ht="19.5" customHeight="1">
      <c r="A149" s="274" t="s">
        <v>237</v>
      </c>
      <c r="B149" s="275">
        <v>52.860001</v>
      </c>
      <c r="C149" s="276">
        <v>54.959999</v>
      </c>
      <c r="D149" s="276">
        <v>52.84</v>
      </c>
      <c r="E149" s="276">
        <v>54.459999</v>
      </c>
      <c r="F149" s="276">
        <v>48.200367</v>
      </c>
      <c r="G149" s="276">
        <v>1.0067669E9</v>
      </c>
      <c r="H149" s="279" t="s">
        <v>237</v>
      </c>
      <c r="I149" s="276">
        <v>2.391563</v>
      </c>
      <c r="J149" s="276">
        <v>2.591563</v>
      </c>
      <c r="K149" s="276">
        <v>2.388438</v>
      </c>
      <c r="L149" s="276">
        <v>2.544688</v>
      </c>
      <c r="M149" s="276">
        <v>2.500482</v>
      </c>
      <c r="N149" s="276">
        <v>2.3484E9</v>
      </c>
      <c r="O149" s="276"/>
      <c r="P149" s="249">
        <f t="shared" si="31"/>
        <v>282510.8911</v>
      </c>
      <c r="Q149" s="249">
        <f t="shared" si="127"/>
        <v>104907.8889</v>
      </c>
      <c r="R149" s="249">
        <f t="shared" si="128"/>
        <v>473618.1982</v>
      </c>
      <c r="S149" s="249">
        <f t="shared" si="34"/>
        <v>-315451.8494</v>
      </c>
      <c r="T149" s="249">
        <f t="shared" si="35"/>
        <v>-170981.1805</v>
      </c>
      <c r="U149" s="267">
        <f t="shared" si="21"/>
        <v>0.5717834209</v>
      </c>
      <c r="V149" s="252">
        <f>(E149-B138)/B138</f>
        <v>0.175480178</v>
      </c>
      <c r="W149" s="249">
        <f t="shared" si="22"/>
        <v>-486433.0299</v>
      </c>
      <c r="X149" s="252">
        <f t="shared" si="23"/>
        <v>1.554436156</v>
      </c>
      <c r="Y149" s="249">
        <f t="shared" si="24"/>
        <v>652431.0941</v>
      </c>
      <c r="Z149" s="249">
        <f t="shared" si="25"/>
        <v>165998.0641</v>
      </c>
      <c r="AA149" s="254">
        <f t="shared" si="26"/>
        <v>861036.9783</v>
      </c>
      <c r="AB149" s="252">
        <f t="shared" si="27"/>
        <v>0.8610369783</v>
      </c>
      <c r="AC149" s="270">
        <f t="shared" si="28"/>
        <v>374603.9483</v>
      </c>
      <c r="AD149" s="252">
        <f t="shared" si="29"/>
        <v>0.3405490439</v>
      </c>
      <c r="AE149" s="175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7"/>
    </row>
    <row r="150" ht="19.5" customHeight="1">
      <c r="A150" s="271" t="s">
        <v>238</v>
      </c>
      <c r="B150" s="272">
        <v>54.970001</v>
      </c>
      <c r="C150" s="273">
        <v>57.349998</v>
      </c>
      <c r="D150" s="273">
        <v>54.919998</v>
      </c>
      <c r="E150" s="273">
        <v>56.0</v>
      </c>
      <c r="F150" s="273">
        <v>49.661621</v>
      </c>
      <c r="G150" s="273">
        <v>1.2656086E9</v>
      </c>
      <c r="H150" s="278" t="s">
        <v>238</v>
      </c>
      <c r="I150" s="273">
        <v>2.59125</v>
      </c>
      <c r="J150" s="273">
        <v>2.815625</v>
      </c>
      <c r="K150" s="273">
        <v>2.586563</v>
      </c>
      <c r="L150" s="273">
        <v>2.684375</v>
      </c>
      <c r="M150" s="273">
        <v>2.637742</v>
      </c>
      <c r="N150" s="273">
        <v>2.50408E9</v>
      </c>
      <c r="O150" s="273"/>
      <c r="P150" s="249">
        <f t="shared" si="31"/>
        <v>293631.6725</v>
      </c>
      <c r="Q150" s="249">
        <f>(Q138+(Q149-Q138)*(1-$Q$3))*K150/K149</f>
        <v>94962.52188</v>
      </c>
      <c r="R150" s="249">
        <f>R149*(1+($S$5/2/12))+(Q149-Q138)*($Q$3)</f>
        <v>491824.1888</v>
      </c>
      <c r="S150" s="249">
        <f t="shared" si="34"/>
        <v>-318599.5654</v>
      </c>
      <c r="T150" s="249">
        <f t="shared" si="35"/>
        <v>-171693.6021</v>
      </c>
      <c r="U150" s="267">
        <f t="shared" si="21"/>
        <v>0.5492351426</v>
      </c>
      <c r="V150" s="277"/>
      <c r="W150" s="249">
        <f t="shared" si="22"/>
        <v>-490293.1676</v>
      </c>
      <c r="X150" s="252">
        <f t="shared" si="23"/>
        <v>1.60201266</v>
      </c>
      <c r="Y150" s="249">
        <f t="shared" si="24"/>
        <v>677693.392</v>
      </c>
      <c r="Z150" s="249">
        <f t="shared" si="25"/>
        <v>187400.2244</v>
      </c>
      <c r="AA150" s="254">
        <f t="shared" si="26"/>
        <v>880418.3832</v>
      </c>
      <c r="AB150" s="252">
        <f t="shared" si="27"/>
        <v>0.8804183832</v>
      </c>
      <c r="AC150" s="270">
        <f t="shared" si="28"/>
        <v>390125.2156</v>
      </c>
      <c r="AD150" s="252">
        <f t="shared" si="29"/>
        <v>0.3546592869</v>
      </c>
      <c r="AE150" s="175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7"/>
    </row>
    <row r="151" ht="19.5" customHeight="1">
      <c r="A151" s="271" t="s">
        <v>239</v>
      </c>
      <c r="B151" s="272">
        <v>56.419998</v>
      </c>
      <c r="C151" s="273">
        <v>59.040001</v>
      </c>
      <c r="D151" s="273">
        <v>56.130001</v>
      </c>
      <c r="E151" s="273">
        <v>57.77</v>
      </c>
      <c r="F151" s="273">
        <v>51.231285</v>
      </c>
      <c r="G151" s="273">
        <v>1.1015619E9</v>
      </c>
      <c r="H151" s="278" t="s">
        <v>239</v>
      </c>
      <c r="I151" s="273">
        <v>2.722188</v>
      </c>
      <c r="J151" s="273">
        <v>2.979688</v>
      </c>
      <c r="K151" s="273">
        <v>2.68875</v>
      </c>
      <c r="L151" s="273">
        <v>2.850938</v>
      </c>
      <c r="M151" s="273">
        <v>2.801412</v>
      </c>
      <c r="N151" s="273">
        <v>2.4418272E9</v>
      </c>
      <c r="O151" s="273"/>
      <c r="P151" s="249">
        <f t="shared" si="31"/>
        <v>300100.9954</v>
      </c>
      <c r="Q151" s="249">
        <f t="shared" ref="Q151:Q161" si="129">Q150*K151/K150</f>
        <v>98714.19359</v>
      </c>
      <c r="R151" s="249">
        <f t="shared" ref="R151:R161" si="130">R150*(1+$S$5/2/12)</f>
        <v>492848.8225</v>
      </c>
      <c r="S151" s="249">
        <f t="shared" si="34"/>
        <v>-321760.3969</v>
      </c>
      <c r="T151" s="249">
        <f t="shared" si="35"/>
        <v>-172408.9921</v>
      </c>
      <c r="U151" s="267">
        <f t="shared" si="21"/>
        <v>0.5579785392</v>
      </c>
      <c r="V151" s="277"/>
      <c r="W151" s="249">
        <f t="shared" si="22"/>
        <v>-494169.3891</v>
      </c>
      <c r="X151" s="252">
        <f t="shared" si="23"/>
        <v>1.604611365</v>
      </c>
      <c r="Y151" s="249">
        <f t="shared" si="24"/>
        <v>683205.5665</v>
      </c>
      <c r="Z151" s="249">
        <f t="shared" si="25"/>
        <v>189036.1774</v>
      </c>
      <c r="AA151" s="254">
        <f t="shared" si="26"/>
        <v>891664.0116</v>
      </c>
      <c r="AB151" s="252">
        <f t="shared" si="27"/>
        <v>0.8916640116</v>
      </c>
      <c r="AC151" s="270">
        <f t="shared" si="28"/>
        <v>397494.6225</v>
      </c>
      <c r="AD151" s="252">
        <f t="shared" si="29"/>
        <v>0.3613587477</v>
      </c>
      <c r="AE151" s="175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7"/>
    </row>
    <row r="152" ht="19.5" customHeight="1">
      <c r="A152" s="271" t="s">
        <v>240</v>
      </c>
      <c r="B152" s="272">
        <v>58.02</v>
      </c>
      <c r="C152" s="273">
        <v>58.369999</v>
      </c>
      <c r="D152" s="273">
        <v>53.77</v>
      </c>
      <c r="E152" s="273">
        <v>57.43</v>
      </c>
      <c r="F152" s="273">
        <v>50.929783</v>
      </c>
      <c r="G152" s="273">
        <v>1.7292433E9</v>
      </c>
      <c r="H152" s="278" t="s">
        <v>240</v>
      </c>
      <c r="I152" s="273">
        <v>2.87</v>
      </c>
      <c r="J152" s="273">
        <v>2.905</v>
      </c>
      <c r="K152" s="273">
        <v>2.460625</v>
      </c>
      <c r="L152" s="273">
        <v>2.811563</v>
      </c>
      <c r="M152" s="273">
        <v>2.762721</v>
      </c>
      <c r="N152" s="273">
        <v>3.536864E9</v>
      </c>
      <c r="O152" s="273"/>
      <c r="P152" s="249">
        <f t="shared" si="31"/>
        <v>287483.1683</v>
      </c>
      <c r="Q152" s="249">
        <f t="shared" si="129"/>
        <v>90338.86103</v>
      </c>
      <c r="R152" s="249">
        <f t="shared" si="130"/>
        <v>493875.5909</v>
      </c>
      <c r="S152" s="249">
        <f t="shared" si="34"/>
        <v>-324934.3986</v>
      </c>
      <c r="T152" s="249">
        <f t="shared" si="35"/>
        <v>-173127.3629</v>
      </c>
      <c r="U152" s="267">
        <f t="shared" si="21"/>
        <v>0.5370679918</v>
      </c>
      <c r="V152" s="277"/>
      <c r="W152" s="249">
        <f t="shared" si="22"/>
        <v>-498061.7615</v>
      </c>
      <c r="X152" s="252">
        <f t="shared" si="23"/>
        <v>1.568798931</v>
      </c>
      <c r="Y152" s="249">
        <f t="shared" si="24"/>
        <v>675358.7851</v>
      </c>
      <c r="Z152" s="249">
        <f t="shared" si="25"/>
        <v>177297.0236</v>
      </c>
      <c r="AA152" s="254">
        <f t="shared" si="26"/>
        <v>871697.6203</v>
      </c>
      <c r="AB152" s="252">
        <f t="shared" si="27"/>
        <v>0.8716976203</v>
      </c>
      <c r="AC152" s="270">
        <f t="shared" si="28"/>
        <v>373635.8587</v>
      </c>
      <c r="AD152" s="252">
        <f t="shared" si="29"/>
        <v>0.3396689625</v>
      </c>
      <c r="AE152" s="175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7"/>
    </row>
    <row r="153" ht="19.5" customHeight="1">
      <c r="A153" s="271" t="s">
        <v>241</v>
      </c>
      <c r="B153" s="272">
        <v>57.720001</v>
      </c>
      <c r="C153" s="273">
        <v>59.290001</v>
      </c>
      <c r="D153" s="273">
        <v>55.32</v>
      </c>
      <c r="E153" s="273">
        <v>59.080002</v>
      </c>
      <c r="F153" s="273">
        <v>52.466946</v>
      </c>
      <c r="G153" s="273">
        <v>1.0328912E9</v>
      </c>
      <c r="H153" s="278" t="s">
        <v>241</v>
      </c>
      <c r="I153" s="273">
        <v>2.841563</v>
      </c>
      <c r="J153" s="273">
        <v>2.990938</v>
      </c>
      <c r="K153" s="273">
        <v>2.605938</v>
      </c>
      <c r="L153" s="273">
        <v>2.97375</v>
      </c>
      <c r="M153" s="273">
        <v>2.922091</v>
      </c>
      <c r="N153" s="273">
        <v>1.9320576E9</v>
      </c>
      <c r="O153" s="273"/>
      <c r="P153" s="249">
        <f t="shared" si="31"/>
        <v>295770.297</v>
      </c>
      <c r="Q153" s="249">
        <f t="shared" si="129"/>
        <v>95673.85149</v>
      </c>
      <c r="R153" s="249">
        <f t="shared" si="130"/>
        <v>494904.4984</v>
      </c>
      <c r="S153" s="249">
        <f t="shared" si="34"/>
        <v>-328121.6253</v>
      </c>
      <c r="T153" s="249">
        <f t="shared" si="35"/>
        <v>-173848.727</v>
      </c>
      <c r="U153" s="267">
        <f t="shared" si="21"/>
        <v>0.5495783197</v>
      </c>
      <c r="V153" s="277"/>
      <c r="W153" s="249">
        <f t="shared" si="22"/>
        <v>-501970.3522</v>
      </c>
      <c r="X153" s="252">
        <f t="shared" si="23"/>
        <v>1.57514242</v>
      </c>
      <c r="Y153" s="249">
        <f t="shared" si="24"/>
        <v>682147.5264</v>
      </c>
      <c r="Z153" s="249">
        <f t="shared" si="25"/>
        <v>180177.1742</v>
      </c>
      <c r="AA153" s="254">
        <f t="shared" si="26"/>
        <v>886348.6469</v>
      </c>
      <c r="AB153" s="252">
        <f t="shared" si="27"/>
        <v>0.8863486469</v>
      </c>
      <c r="AC153" s="270">
        <f t="shared" si="28"/>
        <v>384378.2947</v>
      </c>
      <c r="AD153" s="252">
        <f t="shared" si="29"/>
        <v>0.3494348134</v>
      </c>
      <c r="AE153" s="175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7"/>
    </row>
    <row r="154" ht="19.5" customHeight="1">
      <c r="A154" s="271" t="s">
        <v>242</v>
      </c>
      <c r="B154" s="272">
        <v>59.169998</v>
      </c>
      <c r="C154" s="273">
        <v>59.34</v>
      </c>
      <c r="D154" s="273">
        <v>56.470001</v>
      </c>
      <c r="E154" s="273">
        <v>58.360001</v>
      </c>
      <c r="F154" s="273">
        <v>51.827534</v>
      </c>
      <c r="G154" s="273">
        <v>1.0546225E9</v>
      </c>
      <c r="H154" s="278" t="s">
        <v>242</v>
      </c>
      <c r="I154" s="273">
        <v>2.980938</v>
      </c>
      <c r="J154" s="273">
        <v>2.996875</v>
      </c>
      <c r="K154" s="273">
        <v>2.708438</v>
      </c>
      <c r="L154" s="273">
        <v>2.889063</v>
      </c>
      <c r="M154" s="273">
        <v>2.838874</v>
      </c>
      <c r="N154" s="273">
        <v>2.5996992E9</v>
      </c>
      <c r="O154" s="273"/>
      <c r="P154" s="249">
        <f t="shared" si="31"/>
        <v>301918.8172</v>
      </c>
      <c r="Q154" s="249">
        <f t="shared" si="129"/>
        <v>99437.01462</v>
      </c>
      <c r="R154" s="249">
        <f t="shared" si="130"/>
        <v>495935.5494</v>
      </c>
      <c r="S154" s="249">
        <f t="shared" si="34"/>
        <v>-331322.132</v>
      </c>
      <c r="T154" s="249">
        <f t="shared" si="35"/>
        <v>-174573.0967</v>
      </c>
      <c r="U154" s="267">
        <f t="shared" si="21"/>
        <v>0.5581161893</v>
      </c>
      <c r="V154" s="277"/>
      <c r="W154" s="249">
        <f t="shared" si="22"/>
        <v>-505895.2287</v>
      </c>
      <c r="X154" s="252">
        <f t="shared" si="23"/>
        <v>1.57711384</v>
      </c>
      <c r="Y154" s="249">
        <f t="shared" si="24"/>
        <v>687441.2995</v>
      </c>
      <c r="Z154" s="249">
        <f t="shared" si="25"/>
        <v>181546.0708</v>
      </c>
      <c r="AA154" s="254">
        <f t="shared" si="26"/>
        <v>897291.3813</v>
      </c>
      <c r="AB154" s="252">
        <f t="shared" si="27"/>
        <v>0.8972913813</v>
      </c>
      <c r="AC154" s="270">
        <f t="shared" si="28"/>
        <v>391396.1526</v>
      </c>
      <c r="AD154" s="252">
        <f t="shared" si="29"/>
        <v>0.3558146842</v>
      </c>
      <c r="AE154" s="175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7"/>
    </row>
    <row r="155" ht="19.5" customHeight="1">
      <c r="A155" s="271" t="s">
        <v>243</v>
      </c>
      <c r="B155" s="272">
        <v>58.220001</v>
      </c>
      <c r="C155" s="273">
        <v>58.360001</v>
      </c>
      <c r="D155" s="273">
        <v>53.619999</v>
      </c>
      <c r="E155" s="273">
        <v>57.049999</v>
      </c>
      <c r="F155" s="273">
        <v>50.664169</v>
      </c>
      <c r="G155" s="273">
        <v>1.1556285E9</v>
      </c>
      <c r="H155" s="278" t="s">
        <v>243</v>
      </c>
      <c r="I155" s="273">
        <v>2.877813</v>
      </c>
      <c r="J155" s="273">
        <v>2.891563</v>
      </c>
      <c r="K155" s="273">
        <v>2.435</v>
      </c>
      <c r="L155" s="273">
        <v>2.763438</v>
      </c>
      <c r="M155" s="273">
        <v>2.715432</v>
      </c>
      <c r="N155" s="273">
        <v>2.6717856E9</v>
      </c>
      <c r="O155" s="273"/>
      <c r="P155" s="249">
        <f t="shared" si="31"/>
        <v>286681.1828</v>
      </c>
      <c r="Q155" s="249">
        <f t="shared" si="129"/>
        <v>89398.07025</v>
      </c>
      <c r="R155" s="249">
        <f t="shared" si="130"/>
        <v>496968.7485</v>
      </c>
      <c r="S155" s="249">
        <f t="shared" si="34"/>
        <v>-334535.9742</v>
      </c>
      <c r="T155" s="249">
        <f t="shared" si="35"/>
        <v>-175300.4846</v>
      </c>
      <c r="U155" s="267">
        <f t="shared" si="21"/>
        <v>0.5331634944</v>
      </c>
      <c r="V155" s="277"/>
      <c r="W155" s="249">
        <f t="shared" si="22"/>
        <v>-509836.4588</v>
      </c>
      <c r="X155" s="252">
        <f t="shared" si="23"/>
        <v>1.537061381</v>
      </c>
      <c r="Y155" s="249">
        <f t="shared" si="24"/>
        <v>677766.8265</v>
      </c>
      <c r="Z155" s="249">
        <f t="shared" si="25"/>
        <v>167930.3677</v>
      </c>
      <c r="AA155" s="254">
        <f t="shared" si="26"/>
        <v>873048.0015</v>
      </c>
      <c r="AB155" s="252">
        <f t="shared" si="27"/>
        <v>0.8730480015</v>
      </c>
      <c r="AC155" s="270">
        <f t="shared" si="28"/>
        <v>363211.5427</v>
      </c>
      <c r="AD155" s="252">
        <f t="shared" si="29"/>
        <v>0.3301923116</v>
      </c>
      <c r="AE155" s="175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7"/>
    </row>
    <row r="156" ht="19.5" customHeight="1">
      <c r="A156" s="271" t="s">
        <v>244</v>
      </c>
      <c r="B156" s="272">
        <v>57.080002</v>
      </c>
      <c r="C156" s="273">
        <v>59.830002</v>
      </c>
      <c r="D156" s="273">
        <v>56.869999</v>
      </c>
      <c r="E156" s="273">
        <v>58.0</v>
      </c>
      <c r="F156" s="273">
        <v>51.623325</v>
      </c>
      <c r="G156" s="273">
        <v>1.2774184E9</v>
      </c>
      <c r="H156" s="278" t="s">
        <v>244</v>
      </c>
      <c r="I156" s="273">
        <v>2.769063</v>
      </c>
      <c r="J156" s="273">
        <v>3.03375</v>
      </c>
      <c r="K156" s="273">
        <v>2.74375</v>
      </c>
      <c r="L156" s="273">
        <v>2.847188</v>
      </c>
      <c r="M156" s="273">
        <v>2.797728</v>
      </c>
      <c r="N156" s="273">
        <v>2.3166816E9</v>
      </c>
      <c r="O156" s="273"/>
      <c r="P156" s="249">
        <f t="shared" si="31"/>
        <v>304057.4204</v>
      </c>
      <c r="Q156" s="249">
        <f t="shared" si="129"/>
        <v>100733.4518</v>
      </c>
      <c r="R156" s="249">
        <f t="shared" si="130"/>
        <v>498004.1001</v>
      </c>
      <c r="S156" s="249">
        <f t="shared" si="34"/>
        <v>-337763.2075</v>
      </c>
      <c r="T156" s="249">
        <f t="shared" si="35"/>
        <v>-176030.9032</v>
      </c>
      <c r="U156" s="267">
        <f t="shared" si="21"/>
        <v>0.5599547401</v>
      </c>
      <c r="V156" s="277"/>
      <c r="W156" s="249">
        <f t="shared" si="22"/>
        <v>-513794.1107</v>
      </c>
      <c r="X156" s="252">
        <f t="shared" si="23"/>
        <v>1.561056275</v>
      </c>
      <c r="Y156" s="249">
        <f t="shared" si="24"/>
        <v>690924.1303</v>
      </c>
      <c r="Z156" s="249">
        <f t="shared" si="25"/>
        <v>177130.0196</v>
      </c>
      <c r="AA156" s="254">
        <f t="shared" si="26"/>
        <v>902794.9723</v>
      </c>
      <c r="AB156" s="252">
        <f t="shared" si="27"/>
        <v>0.9027949723</v>
      </c>
      <c r="AC156" s="270">
        <f t="shared" si="28"/>
        <v>389000.8616</v>
      </c>
      <c r="AD156" s="252">
        <f t="shared" si="29"/>
        <v>0.3536371469</v>
      </c>
      <c r="AE156" s="175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7"/>
    </row>
    <row r="157" ht="19.5" customHeight="1">
      <c r="A157" s="271" t="s">
        <v>245</v>
      </c>
      <c r="B157" s="272">
        <v>58.700001</v>
      </c>
      <c r="C157" s="273">
        <v>58.82</v>
      </c>
      <c r="D157" s="273">
        <v>49.93</v>
      </c>
      <c r="E157" s="273">
        <v>55.060001</v>
      </c>
      <c r="F157" s="273">
        <v>49.006561</v>
      </c>
      <c r="G157" s="273">
        <v>2.5261456E9</v>
      </c>
      <c r="H157" s="278" t="s">
        <v>245</v>
      </c>
      <c r="I157" s="273">
        <v>2.91375</v>
      </c>
      <c r="J157" s="273">
        <v>2.928438</v>
      </c>
      <c r="K157" s="273">
        <v>2.080625</v>
      </c>
      <c r="L157" s="273">
        <v>2.51625</v>
      </c>
      <c r="M157" s="273">
        <v>2.472538</v>
      </c>
      <c r="N157" s="273">
        <v>5.567472E9</v>
      </c>
      <c r="O157" s="273"/>
      <c r="P157" s="249">
        <f t="shared" si="31"/>
        <v>266952.4752</v>
      </c>
      <c r="Q157" s="249">
        <f t="shared" si="129"/>
        <v>76387.62214</v>
      </c>
      <c r="R157" s="249">
        <f t="shared" si="130"/>
        <v>499041.6086</v>
      </c>
      <c r="S157" s="249">
        <f t="shared" si="34"/>
        <v>-341003.8875</v>
      </c>
      <c r="T157" s="249">
        <f t="shared" si="35"/>
        <v>-176764.3653</v>
      </c>
      <c r="U157" s="267">
        <f t="shared" si="21"/>
        <v>0.4982630992</v>
      </c>
      <c r="V157" s="277"/>
      <c r="W157" s="249">
        <f t="shared" si="22"/>
        <v>-517768.2528</v>
      </c>
      <c r="X157" s="252">
        <f t="shared" si="23"/>
        <v>1.479414931</v>
      </c>
      <c r="Y157" s="249">
        <f t="shared" si="24"/>
        <v>665946.6769</v>
      </c>
      <c r="Z157" s="249">
        <f t="shared" si="25"/>
        <v>148178.4241</v>
      </c>
      <c r="AA157" s="254">
        <f t="shared" si="26"/>
        <v>842381.706</v>
      </c>
      <c r="AB157" s="252">
        <f t="shared" si="27"/>
        <v>0.842381706</v>
      </c>
      <c r="AC157" s="270">
        <f t="shared" si="28"/>
        <v>324613.4532</v>
      </c>
      <c r="AD157" s="252">
        <f t="shared" si="29"/>
        <v>0.2951031392</v>
      </c>
      <c r="AE157" s="175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7"/>
    </row>
    <row r="158" ht="19.5" customHeight="1">
      <c r="A158" s="271" t="s">
        <v>246</v>
      </c>
      <c r="B158" s="272">
        <v>55.200001</v>
      </c>
      <c r="C158" s="273">
        <v>57.349998</v>
      </c>
      <c r="D158" s="273">
        <v>51.91</v>
      </c>
      <c r="E158" s="273">
        <v>52.490002</v>
      </c>
      <c r="F158" s="273">
        <v>46.71912</v>
      </c>
      <c r="G158" s="273">
        <v>1.6668778E9</v>
      </c>
      <c r="H158" s="278" t="s">
        <v>246</v>
      </c>
      <c r="I158" s="273">
        <v>2.527188</v>
      </c>
      <c r="J158" s="273">
        <v>2.728438</v>
      </c>
      <c r="K158" s="273">
        <v>2.231563</v>
      </c>
      <c r="L158" s="273">
        <v>2.279688</v>
      </c>
      <c r="M158" s="273">
        <v>2.240086</v>
      </c>
      <c r="N158" s="273">
        <v>4.3196224E9</v>
      </c>
      <c r="O158" s="273"/>
      <c r="P158" s="249">
        <f t="shared" si="31"/>
        <v>277538.6139</v>
      </c>
      <c r="Q158" s="249">
        <f t="shared" si="129"/>
        <v>81929.12765</v>
      </c>
      <c r="R158" s="249">
        <f t="shared" si="130"/>
        <v>500081.2786</v>
      </c>
      <c r="S158" s="249">
        <f t="shared" si="34"/>
        <v>-344258.0704</v>
      </c>
      <c r="T158" s="249">
        <f t="shared" si="35"/>
        <v>-177500.8835</v>
      </c>
      <c r="U158" s="267">
        <f t="shared" si="21"/>
        <v>0.5135214616</v>
      </c>
      <c r="V158" s="277"/>
      <c r="W158" s="249">
        <f t="shared" si="22"/>
        <v>-521758.9539</v>
      </c>
      <c r="X158" s="252">
        <f t="shared" si="23"/>
        <v>1.4903815</v>
      </c>
      <c r="Y158" s="249">
        <f t="shared" si="24"/>
        <v>674355.0572</v>
      </c>
      <c r="Z158" s="249">
        <f t="shared" si="25"/>
        <v>152596.1033</v>
      </c>
      <c r="AA158" s="254">
        <f t="shared" si="26"/>
        <v>859549.0201</v>
      </c>
      <c r="AB158" s="252">
        <f t="shared" si="27"/>
        <v>0.8595490201</v>
      </c>
      <c r="AC158" s="270">
        <f t="shared" si="28"/>
        <v>337790.0663</v>
      </c>
      <c r="AD158" s="252">
        <f t="shared" si="29"/>
        <v>0.3070818784</v>
      </c>
      <c r="AE158" s="175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7"/>
    </row>
    <row r="159" ht="19.5" customHeight="1">
      <c r="A159" s="271" t="s">
        <v>247</v>
      </c>
      <c r="B159" s="272">
        <v>52.02</v>
      </c>
      <c r="C159" s="273">
        <v>59.200001</v>
      </c>
      <c r="D159" s="273">
        <v>50.099998</v>
      </c>
      <c r="E159" s="273">
        <v>57.950001</v>
      </c>
      <c r="F159" s="273">
        <v>51.6745</v>
      </c>
      <c r="G159" s="273">
        <v>1.6167851E9</v>
      </c>
      <c r="H159" s="278" t="s">
        <v>247</v>
      </c>
      <c r="I159" s="273">
        <v>2.23875</v>
      </c>
      <c r="J159" s="273">
        <v>2.8775</v>
      </c>
      <c r="K159" s="273">
        <v>2.074063</v>
      </c>
      <c r="L159" s="273">
        <v>2.758438</v>
      </c>
      <c r="M159" s="273">
        <v>2.710519</v>
      </c>
      <c r="N159" s="273">
        <v>3.3797888E9</v>
      </c>
      <c r="O159" s="273"/>
      <c r="P159" s="249">
        <f t="shared" si="31"/>
        <v>267861.3754</v>
      </c>
      <c r="Q159" s="249">
        <f t="shared" si="129"/>
        <v>76146.70627</v>
      </c>
      <c r="R159" s="249">
        <f t="shared" si="130"/>
        <v>501123.1146</v>
      </c>
      <c r="S159" s="249">
        <f t="shared" si="34"/>
        <v>-347525.8123</v>
      </c>
      <c r="T159" s="249">
        <f t="shared" si="35"/>
        <v>-178240.4705</v>
      </c>
      <c r="U159" s="267">
        <f t="shared" si="21"/>
        <v>0.4971474131</v>
      </c>
      <c r="V159" s="277"/>
      <c r="W159" s="249">
        <f t="shared" si="22"/>
        <v>-525766.2829</v>
      </c>
      <c r="X159" s="252">
        <f t="shared" si="23"/>
        <v>1.462597574</v>
      </c>
      <c r="Y159" s="249">
        <f t="shared" si="24"/>
        <v>668581.1529</v>
      </c>
      <c r="Z159" s="249">
        <f t="shared" si="25"/>
        <v>142814.87</v>
      </c>
      <c r="AA159" s="254">
        <f t="shared" si="26"/>
        <v>845131.1963</v>
      </c>
      <c r="AB159" s="252">
        <f t="shared" si="27"/>
        <v>0.8451311963</v>
      </c>
      <c r="AC159" s="270">
        <f t="shared" si="28"/>
        <v>319364.9135</v>
      </c>
      <c r="AD159" s="252">
        <f t="shared" si="29"/>
        <v>0.2903317395</v>
      </c>
      <c r="AE159" s="175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7"/>
    </row>
    <row r="160" ht="19.5" customHeight="1">
      <c r="A160" s="271" t="s">
        <v>248</v>
      </c>
      <c r="B160" s="272">
        <v>56.52</v>
      </c>
      <c r="C160" s="273">
        <v>58.98</v>
      </c>
      <c r="D160" s="273">
        <v>52.869999</v>
      </c>
      <c r="E160" s="273">
        <v>56.389999</v>
      </c>
      <c r="F160" s="273">
        <v>50.283432</v>
      </c>
      <c r="G160" s="273">
        <v>1.2950705E9</v>
      </c>
      <c r="H160" s="278" t="s">
        <v>248</v>
      </c>
      <c r="I160" s="273">
        <v>2.627188</v>
      </c>
      <c r="J160" s="273">
        <v>2.851875</v>
      </c>
      <c r="K160" s="273">
        <v>2.282188</v>
      </c>
      <c r="L160" s="273">
        <v>2.587813</v>
      </c>
      <c r="M160" s="273">
        <v>2.542858</v>
      </c>
      <c r="N160" s="273">
        <v>2.5101696E9</v>
      </c>
      <c r="O160" s="273"/>
      <c r="P160" s="249">
        <f t="shared" si="31"/>
        <v>282671.2818</v>
      </c>
      <c r="Q160" s="249">
        <f t="shared" si="129"/>
        <v>83787.7631</v>
      </c>
      <c r="R160" s="249">
        <f t="shared" si="130"/>
        <v>502167.1211</v>
      </c>
      <c r="S160" s="249">
        <f t="shared" si="34"/>
        <v>-350807.1699</v>
      </c>
      <c r="T160" s="249">
        <f t="shared" si="35"/>
        <v>-178983.1392</v>
      </c>
      <c r="U160" s="267">
        <f t="shared" si="21"/>
        <v>0.5183435931</v>
      </c>
      <c r="V160" s="277"/>
      <c r="W160" s="249">
        <f t="shared" si="22"/>
        <v>-529790.309</v>
      </c>
      <c r="X160" s="252">
        <f t="shared" si="23"/>
        <v>1.481413287</v>
      </c>
      <c r="Y160" s="249">
        <f t="shared" si="24"/>
        <v>679950.3335</v>
      </c>
      <c r="Z160" s="249">
        <f t="shared" si="25"/>
        <v>150160.0245</v>
      </c>
      <c r="AA160" s="254">
        <f t="shared" si="26"/>
        <v>868626.166</v>
      </c>
      <c r="AB160" s="252">
        <f t="shared" si="27"/>
        <v>0.868626166</v>
      </c>
      <c r="AC160" s="270">
        <f t="shared" si="28"/>
        <v>338835.8569</v>
      </c>
      <c r="AD160" s="252">
        <f t="shared" si="29"/>
        <v>0.3080325972</v>
      </c>
      <c r="AE160" s="175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7"/>
    </row>
    <row r="161" ht="19.5" customHeight="1">
      <c r="A161" s="274" t="s">
        <v>249</v>
      </c>
      <c r="B161" s="275">
        <v>56.380001</v>
      </c>
      <c r="C161" s="276">
        <v>57.619999</v>
      </c>
      <c r="D161" s="276">
        <v>54.169998</v>
      </c>
      <c r="E161" s="276">
        <v>55.830002</v>
      </c>
      <c r="F161" s="276">
        <v>49.784069</v>
      </c>
      <c r="G161" s="276">
        <v>1.0043616E9</v>
      </c>
      <c r="H161" s="279" t="s">
        <v>249</v>
      </c>
      <c r="I161" s="276">
        <v>2.5875</v>
      </c>
      <c r="J161" s="276">
        <v>2.701563</v>
      </c>
      <c r="K161" s="276">
        <v>2.399063</v>
      </c>
      <c r="L161" s="276">
        <v>2.545625</v>
      </c>
      <c r="M161" s="276">
        <v>2.501403</v>
      </c>
      <c r="N161" s="276">
        <v>1.9215488E9</v>
      </c>
      <c r="O161" s="276"/>
      <c r="P161" s="249">
        <f t="shared" si="31"/>
        <v>289621.7715</v>
      </c>
      <c r="Q161" s="249">
        <f t="shared" si="129"/>
        <v>88078.6869</v>
      </c>
      <c r="R161" s="249">
        <f t="shared" si="130"/>
        <v>503213.3026</v>
      </c>
      <c r="S161" s="249">
        <f t="shared" si="34"/>
        <v>-354102.1998</v>
      </c>
      <c r="T161" s="249">
        <f t="shared" si="35"/>
        <v>-179728.9022</v>
      </c>
      <c r="U161" s="267">
        <f t="shared" si="21"/>
        <v>0.5287454526</v>
      </c>
      <c r="V161" s="252">
        <f>(E161-B150)/B150</f>
        <v>0.01564491512</v>
      </c>
      <c r="W161" s="249">
        <f t="shared" si="22"/>
        <v>-533831.102</v>
      </c>
      <c r="X161" s="252">
        <f t="shared" si="23"/>
        <v>1.485179622</v>
      </c>
      <c r="Y161" s="249">
        <f t="shared" si="24"/>
        <v>685820.0106</v>
      </c>
      <c r="Z161" s="249">
        <f t="shared" si="25"/>
        <v>151988.9086</v>
      </c>
      <c r="AA161" s="254">
        <f t="shared" si="26"/>
        <v>880913.761</v>
      </c>
      <c r="AB161" s="252">
        <f t="shared" si="27"/>
        <v>0.880913761</v>
      </c>
      <c r="AC161" s="270">
        <f t="shared" si="28"/>
        <v>347082.659</v>
      </c>
      <c r="AD161" s="252">
        <f t="shared" si="29"/>
        <v>0.31552969</v>
      </c>
      <c r="AE161" s="175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7"/>
    </row>
    <row r="162" ht="19.5" customHeight="1">
      <c r="A162" s="271" t="s">
        <v>250</v>
      </c>
      <c r="B162" s="272">
        <v>56.91</v>
      </c>
      <c r="C162" s="273">
        <v>60.860001</v>
      </c>
      <c r="D162" s="273">
        <v>56.560001</v>
      </c>
      <c r="E162" s="273">
        <v>60.529999</v>
      </c>
      <c r="F162" s="273">
        <v>54.181671</v>
      </c>
      <c r="G162" s="273">
        <v>8.288839E8</v>
      </c>
      <c r="H162" s="278" t="s">
        <v>250</v>
      </c>
      <c r="I162" s="273">
        <v>2.642188</v>
      </c>
      <c r="J162" s="273">
        <v>3.017813</v>
      </c>
      <c r="K162" s="273">
        <v>2.610625</v>
      </c>
      <c r="L162" s="273">
        <v>2.985313</v>
      </c>
      <c r="M162" s="273">
        <v>2.933453</v>
      </c>
      <c r="N162" s="273">
        <v>1.9026016E9</v>
      </c>
      <c r="O162" s="273"/>
      <c r="P162" s="249">
        <f t="shared" si="31"/>
        <v>302400.0053</v>
      </c>
      <c r="Q162" s="249">
        <f>(Q150+(Q161-Q150)*(1-$Q$3))*K162/K161</f>
        <v>99591.3729</v>
      </c>
      <c r="R162" s="249">
        <f>R161*(1+($S$5/2/12))+(Q161-Q150)*($Q$3)</f>
        <v>500819.7462</v>
      </c>
      <c r="S162" s="249">
        <f t="shared" si="34"/>
        <v>-357410.9589</v>
      </c>
      <c r="T162" s="249">
        <f t="shared" si="35"/>
        <v>-180477.7727</v>
      </c>
      <c r="U162" s="267">
        <f t="shared" si="21"/>
        <v>0.5555788332</v>
      </c>
      <c r="V162" s="277"/>
      <c r="W162" s="249">
        <f t="shared" si="22"/>
        <v>-537888.7316</v>
      </c>
      <c r="X162" s="252">
        <f t="shared" si="23"/>
        <v>1.493282354</v>
      </c>
      <c r="Y162" s="249">
        <f t="shared" si="24"/>
        <v>692466.9601</v>
      </c>
      <c r="Z162" s="249">
        <f t="shared" si="25"/>
        <v>154578.2285</v>
      </c>
      <c r="AA162" s="254">
        <f t="shared" si="26"/>
        <v>902811.1244</v>
      </c>
      <c r="AB162" s="252">
        <f t="shared" si="27"/>
        <v>0.9028111244</v>
      </c>
      <c r="AC162" s="270">
        <f t="shared" si="28"/>
        <v>364922.3928</v>
      </c>
      <c r="AD162" s="252">
        <f t="shared" si="29"/>
        <v>0.3317476298</v>
      </c>
      <c r="AE162" s="175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7"/>
    </row>
    <row r="163" ht="19.5" customHeight="1">
      <c r="A163" s="271" t="s">
        <v>251</v>
      </c>
      <c r="B163" s="272">
        <v>60.880001</v>
      </c>
      <c r="C163" s="273">
        <v>64.959999</v>
      </c>
      <c r="D163" s="273">
        <v>60.66</v>
      </c>
      <c r="E163" s="273">
        <v>64.410004</v>
      </c>
      <c r="F163" s="273">
        <v>57.654736</v>
      </c>
      <c r="G163" s="273">
        <v>1.0186025E9</v>
      </c>
      <c r="H163" s="278" t="s">
        <v>251</v>
      </c>
      <c r="I163" s="273">
        <v>3.016563</v>
      </c>
      <c r="J163" s="273">
        <v>3.433438</v>
      </c>
      <c r="K163" s="273">
        <v>2.99875</v>
      </c>
      <c r="L163" s="273">
        <v>3.376563</v>
      </c>
      <c r="M163" s="273">
        <v>3.317907</v>
      </c>
      <c r="N163" s="273">
        <v>2.1716416E9</v>
      </c>
      <c r="O163" s="273"/>
      <c r="P163" s="249">
        <f t="shared" si="31"/>
        <v>324320.7921</v>
      </c>
      <c r="Q163" s="249">
        <f t="shared" ref="Q163:Q173" si="131">Q162*K163/K162</f>
        <v>114397.7513</v>
      </c>
      <c r="R163" s="249">
        <f t="shared" ref="R163:R173" si="132">R162*(1+$S$5/2/12)</f>
        <v>501863.1206</v>
      </c>
      <c r="S163" s="249">
        <f t="shared" si="34"/>
        <v>-360733.5046</v>
      </c>
      <c r="T163" s="249">
        <f t="shared" si="35"/>
        <v>-181229.7634</v>
      </c>
      <c r="U163" s="267">
        <f t="shared" si="21"/>
        <v>0.588057705</v>
      </c>
      <c r="V163" s="277"/>
      <c r="W163" s="249">
        <f t="shared" si="22"/>
        <v>-541963.268</v>
      </c>
      <c r="X163" s="252">
        <f t="shared" si="23"/>
        <v>1.524427875</v>
      </c>
      <c r="Y163" s="249">
        <f t="shared" si="24"/>
        <v>708813.1503</v>
      </c>
      <c r="Z163" s="249">
        <f t="shared" si="25"/>
        <v>166849.8823</v>
      </c>
      <c r="AA163" s="254">
        <f t="shared" si="26"/>
        <v>940581.664</v>
      </c>
      <c r="AB163" s="252">
        <f t="shared" si="27"/>
        <v>0.940581664</v>
      </c>
      <c r="AC163" s="270">
        <f t="shared" si="28"/>
        <v>398618.396</v>
      </c>
      <c r="AD163" s="252">
        <f t="shared" si="29"/>
        <v>0.36238036</v>
      </c>
      <c r="AE163" s="175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/>
      <c r="AV163" s="176"/>
      <c r="AW163" s="177"/>
    </row>
    <row r="164" ht="19.5" customHeight="1">
      <c r="A164" s="271" t="s">
        <v>252</v>
      </c>
      <c r="B164" s="272">
        <v>64.650002</v>
      </c>
      <c r="C164" s="273">
        <v>68.510002</v>
      </c>
      <c r="D164" s="273">
        <v>63.23</v>
      </c>
      <c r="E164" s="273">
        <v>67.550003</v>
      </c>
      <c r="F164" s="273">
        <v>60.465412</v>
      </c>
      <c r="G164" s="273">
        <v>1.0700543E9</v>
      </c>
      <c r="H164" s="278" t="s">
        <v>252</v>
      </c>
      <c r="I164" s="273">
        <v>3.400625</v>
      </c>
      <c r="J164" s="273">
        <v>3.824688</v>
      </c>
      <c r="K164" s="273">
        <v>3.251875</v>
      </c>
      <c r="L164" s="273">
        <v>3.717188</v>
      </c>
      <c r="M164" s="273">
        <v>3.652614</v>
      </c>
      <c r="N164" s="273">
        <v>2.2573664E9</v>
      </c>
      <c r="O164" s="273"/>
      <c r="P164" s="249">
        <f t="shared" si="31"/>
        <v>338061.3861</v>
      </c>
      <c r="Q164" s="249">
        <f t="shared" si="131"/>
        <v>124054.085</v>
      </c>
      <c r="R164" s="249">
        <f t="shared" si="132"/>
        <v>502908.6688</v>
      </c>
      <c r="S164" s="249">
        <f t="shared" si="34"/>
        <v>-364069.8942</v>
      </c>
      <c r="T164" s="249">
        <f t="shared" si="35"/>
        <v>-181984.8874</v>
      </c>
      <c r="U164" s="267">
        <f t="shared" si="21"/>
        <v>0.6074143971</v>
      </c>
      <c r="V164" s="277"/>
      <c r="W164" s="249">
        <f t="shared" si="22"/>
        <v>-546054.7816</v>
      </c>
      <c r="X164" s="252">
        <f t="shared" si="23"/>
        <v>1.540083675</v>
      </c>
      <c r="Y164" s="249">
        <f t="shared" si="24"/>
        <v>719435.2924</v>
      </c>
      <c r="Z164" s="249">
        <f t="shared" si="25"/>
        <v>173380.5108</v>
      </c>
      <c r="AA164" s="254">
        <f t="shared" si="26"/>
        <v>965024.14</v>
      </c>
      <c r="AB164" s="252">
        <f t="shared" si="27"/>
        <v>0.96502414</v>
      </c>
      <c r="AC164" s="270">
        <f t="shared" si="28"/>
        <v>418969.3584</v>
      </c>
      <c r="AD164" s="252">
        <f t="shared" si="29"/>
        <v>0.3808812349</v>
      </c>
      <c r="AE164" s="175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7"/>
    </row>
    <row r="165" ht="19.5" customHeight="1">
      <c r="A165" s="271" t="s">
        <v>253</v>
      </c>
      <c r="B165" s="272">
        <v>67.480003</v>
      </c>
      <c r="C165" s="273">
        <v>68.550003</v>
      </c>
      <c r="D165" s="273">
        <v>64.449997</v>
      </c>
      <c r="E165" s="273">
        <v>66.760002</v>
      </c>
      <c r="F165" s="273">
        <v>59.859676</v>
      </c>
      <c r="G165" s="273">
        <v>1.0561849E9</v>
      </c>
      <c r="H165" s="278" t="s">
        <v>253</v>
      </c>
      <c r="I165" s="273">
        <v>3.70875</v>
      </c>
      <c r="J165" s="273">
        <v>3.8275</v>
      </c>
      <c r="K165" s="273">
        <v>3.377188</v>
      </c>
      <c r="L165" s="273">
        <v>3.621563</v>
      </c>
      <c r="M165" s="273">
        <v>3.55865</v>
      </c>
      <c r="N165" s="273">
        <v>2.2638368E9</v>
      </c>
      <c r="O165" s="273"/>
      <c r="P165" s="249">
        <f t="shared" si="31"/>
        <v>344584.1424</v>
      </c>
      <c r="Q165" s="249">
        <f t="shared" si="131"/>
        <v>128834.5854</v>
      </c>
      <c r="R165" s="249">
        <f t="shared" si="132"/>
        <v>503956.3952</v>
      </c>
      <c r="S165" s="249">
        <f t="shared" si="34"/>
        <v>-367420.1854</v>
      </c>
      <c r="T165" s="249">
        <f t="shared" si="35"/>
        <v>-182743.1578</v>
      </c>
      <c r="U165" s="267">
        <f t="shared" si="21"/>
        <v>0.6161946411</v>
      </c>
      <c r="V165" s="277"/>
      <c r="W165" s="249">
        <f t="shared" si="22"/>
        <v>-550163.3432</v>
      </c>
      <c r="X165" s="252">
        <f t="shared" si="23"/>
        <v>1.542342921</v>
      </c>
      <c r="Y165" s="249">
        <f t="shared" si="24"/>
        <v>725007.0391</v>
      </c>
      <c r="Z165" s="249">
        <f t="shared" si="25"/>
        <v>174843.6959</v>
      </c>
      <c r="AA165" s="254">
        <f t="shared" si="26"/>
        <v>977375.123</v>
      </c>
      <c r="AB165" s="252">
        <f t="shared" si="27"/>
        <v>0.977375123</v>
      </c>
      <c r="AC165" s="270">
        <f t="shared" si="28"/>
        <v>427211.7798</v>
      </c>
      <c r="AD165" s="252">
        <f t="shared" si="29"/>
        <v>0.3883743453</v>
      </c>
      <c r="AE165" s="175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7"/>
    </row>
    <row r="166" ht="19.5" customHeight="1">
      <c r="A166" s="271" t="s">
        <v>254</v>
      </c>
      <c r="B166" s="272">
        <v>66.690002</v>
      </c>
      <c r="C166" s="273">
        <v>67.629997</v>
      </c>
      <c r="D166" s="273">
        <v>60.759998</v>
      </c>
      <c r="E166" s="273">
        <v>62.060001</v>
      </c>
      <c r="F166" s="273">
        <v>55.645493</v>
      </c>
      <c r="G166" s="273">
        <v>1.3003288E9</v>
      </c>
      <c r="H166" s="278" t="s">
        <v>254</v>
      </c>
      <c r="I166" s="273">
        <v>3.610938</v>
      </c>
      <c r="J166" s="273">
        <v>3.712813</v>
      </c>
      <c r="K166" s="273">
        <v>2.908125</v>
      </c>
      <c r="L166" s="273">
        <v>3.116875</v>
      </c>
      <c r="M166" s="273">
        <v>3.062729</v>
      </c>
      <c r="N166" s="273">
        <v>1.6379808E9</v>
      </c>
      <c r="O166" s="273"/>
      <c r="P166" s="249">
        <f t="shared" si="31"/>
        <v>324855.4349</v>
      </c>
      <c r="Q166" s="249">
        <f t="shared" si="131"/>
        <v>110940.5454</v>
      </c>
      <c r="R166" s="249">
        <f t="shared" si="132"/>
        <v>505006.3044</v>
      </c>
      <c r="S166" s="249">
        <f t="shared" si="34"/>
        <v>-370784.4362</v>
      </c>
      <c r="T166" s="249">
        <f t="shared" si="35"/>
        <v>-183504.5876</v>
      </c>
      <c r="U166" s="267">
        <f t="shared" si="21"/>
        <v>0.5811386033</v>
      </c>
      <c r="V166" s="277"/>
      <c r="W166" s="249">
        <f t="shared" si="22"/>
        <v>-554289.0238</v>
      </c>
      <c r="X166" s="252">
        <f t="shared" si="23"/>
        <v>1.497164302</v>
      </c>
      <c r="Y166" s="249">
        <f t="shared" si="24"/>
        <v>712204.8566</v>
      </c>
      <c r="Z166" s="249">
        <f t="shared" si="25"/>
        <v>157915.8328</v>
      </c>
      <c r="AA166" s="254">
        <f t="shared" si="26"/>
        <v>940802.2846</v>
      </c>
      <c r="AB166" s="252">
        <f t="shared" si="27"/>
        <v>0.9408022846</v>
      </c>
      <c r="AC166" s="270">
        <f t="shared" si="28"/>
        <v>386513.2608</v>
      </c>
      <c r="AD166" s="252">
        <f t="shared" si="29"/>
        <v>0.3513756917</v>
      </c>
      <c r="AE166" s="175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76"/>
      <c r="AT166" s="176"/>
      <c r="AU166" s="176"/>
      <c r="AV166" s="176"/>
      <c r="AW166" s="177"/>
    </row>
    <row r="167" ht="19.5" customHeight="1">
      <c r="A167" s="271" t="s">
        <v>255</v>
      </c>
      <c r="B167" s="272">
        <v>60.939999</v>
      </c>
      <c r="C167" s="273">
        <v>64.57</v>
      </c>
      <c r="D167" s="273">
        <v>60.040001</v>
      </c>
      <c r="E167" s="273">
        <v>64.160004</v>
      </c>
      <c r="F167" s="273">
        <v>57.528454</v>
      </c>
      <c r="G167" s="273">
        <v>9.738152E8</v>
      </c>
      <c r="H167" s="278" t="s">
        <v>255</v>
      </c>
      <c r="I167" s="273">
        <v>3.0075</v>
      </c>
      <c r="J167" s="273">
        <v>3.379375</v>
      </c>
      <c r="K167" s="273">
        <v>2.91375</v>
      </c>
      <c r="L167" s="273">
        <v>3.3275</v>
      </c>
      <c r="M167" s="273">
        <v>3.269695</v>
      </c>
      <c r="N167" s="273">
        <v>1.1723376E9</v>
      </c>
      <c r="O167" s="273"/>
      <c r="P167" s="249">
        <f t="shared" si="31"/>
        <v>321005.9459</v>
      </c>
      <c r="Q167" s="249">
        <f t="shared" si="131"/>
        <v>111155.1306</v>
      </c>
      <c r="R167" s="249">
        <f t="shared" si="132"/>
        <v>506058.4008</v>
      </c>
      <c r="S167" s="249">
        <f t="shared" si="34"/>
        <v>-374162.7047</v>
      </c>
      <c r="T167" s="249">
        <f t="shared" si="35"/>
        <v>-184269.19</v>
      </c>
      <c r="U167" s="267">
        <f t="shared" si="21"/>
        <v>0.5790928671</v>
      </c>
      <c r="V167" s="277"/>
      <c r="W167" s="249">
        <f t="shared" si="22"/>
        <v>-558431.8947</v>
      </c>
      <c r="X167" s="252">
        <f t="shared" si="23"/>
        <v>1.481047832</v>
      </c>
      <c r="Y167" s="249">
        <f t="shared" si="24"/>
        <v>710520.227</v>
      </c>
      <c r="Z167" s="249">
        <f t="shared" si="25"/>
        <v>152088.3322</v>
      </c>
      <c r="AA167" s="254">
        <f t="shared" si="26"/>
        <v>938219.4774</v>
      </c>
      <c r="AB167" s="252">
        <f t="shared" si="27"/>
        <v>0.9382194774</v>
      </c>
      <c r="AC167" s="270">
        <f t="shared" si="28"/>
        <v>379787.5826</v>
      </c>
      <c r="AD167" s="252">
        <f t="shared" si="29"/>
        <v>0.3452614388</v>
      </c>
      <c r="AE167" s="175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  <c r="AU167" s="176"/>
      <c r="AV167" s="176"/>
      <c r="AW167" s="177"/>
    </row>
    <row r="168" ht="19.5" customHeight="1">
      <c r="A168" s="271" t="s">
        <v>256</v>
      </c>
      <c r="B168" s="272">
        <v>64.25</v>
      </c>
      <c r="C168" s="273">
        <v>65.309998</v>
      </c>
      <c r="D168" s="273">
        <v>61.860001</v>
      </c>
      <c r="E168" s="273">
        <v>64.800003</v>
      </c>
      <c r="F168" s="273">
        <v>58.235828</v>
      </c>
      <c r="G168" s="273">
        <v>8.608051E8</v>
      </c>
      <c r="H168" s="278" t="s">
        <v>256</v>
      </c>
      <c r="I168" s="273">
        <v>3.3375</v>
      </c>
      <c r="J168" s="273">
        <v>3.443125</v>
      </c>
      <c r="K168" s="273">
        <v>3.091875</v>
      </c>
      <c r="L168" s="273">
        <v>3.381875</v>
      </c>
      <c r="M168" s="273">
        <v>3.323126</v>
      </c>
      <c r="N168" s="273">
        <v>1.2018048E9</v>
      </c>
      <c r="O168" s="273"/>
      <c r="P168" s="249">
        <f t="shared" si="31"/>
        <v>330736.639</v>
      </c>
      <c r="Q168" s="249">
        <f t="shared" si="131"/>
        <v>117950.3284</v>
      </c>
      <c r="R168" s="249">
        <f t="shared" si="132"/>
        <v>507112.6892</v>
      </c>
      <c r="S168" s="249">
        <f t="shared" si="34"/>
        <v>-377555.0493</v>
      </c>
      <c r="T168" s="249">
        <f t="shared" si="35"/>
        <v>-185036.9783</v>
      </c>
      <c r="U168" s="267">
        <f t="shared" si="21"/>
        <v>0.5928410749</v>
      </c>
      <c r="V168" s="277"/>
      <c r="W168" s="249">
        <f t="shared" si="22"/>
        <v>-562592.0276</v>
      </c>
      <c r="X168" s="252">
        <f t="shared" si="23"/>
        <v>1.489266266</v>
      </c>
      <c r="Y168" s="249">
        <f t="shared" si="24"/>
        <v>718343.8289</v>
      </c>
      <c r="Z168" s="249">
        <f t="shared" si="25"/>
        <v>155751.8013</v>
      </c>
      <c r="AA168" s="254">
        <f t="shared" si="26"/>
        <v>955799.6566</v>
      </c>
      <c r="AB168" s="252">
        <f t="shared" si="27"/>
        <v>0.9557996566</v>
      </c>
      <c r="AC168" s="270">
        <f t="shared" si="28"/>
        <v>393207.629</v>
      </c>
      <c r="AD168" s="252">
        <f t="shared" si="29"/>
        <v>0.3574614809</v>
      </c>
      <c r="AE168" s="175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7"/>
    </row>
    <row r="169" ht="19.5" customHeight="1">
      <c r="A169" s="271" t="s">
        <v>257</v>
      </c>
      <c r="B169" s="272">
        <v>65.260002</v>
      </c>
      <c r="C169" s="273">
        <v>68.879997</v>
      </c>
      <c r="D169" s="273">
        <v>63.91</v>
      </c>
      <c r="E169" s="273">
        <v>68.160004</v>
      </c>
      <c r="F169" s="273">
        <v>61.255489</v>
      </c>
      <c r="G169" s="273">
        <v>6.798662E8</v>
      </c>
      <c r="H169" s="278" t="s">
        <v>257</v>
      </c>
      <c r="I169" s="273">
        <v>3.43375</v>
      </c>
      <c r="J169" s="273">
        <v>3.820625</v>
      </c>
      <c r="K169" s="273">
        <v>3.293125</v>
      </c>
      <c r="L169" s="273">
        <v>3.741875</v>
      </c>
      <c r="M169" s="273">
        <v>3.676871</v>
      </c>
      <c r="N169" s="273">
        <v>9.327584E8</v>
      </c>
      <c r="O169" s="273"/>
      <c r="P169" s="249">
        <f t="shared" si="31"/>
        <v>341697.0297</v>
      </c>
      <c r="Q169" s="249">
        <f t="shared" si="131"/>
        <v>125627.7098</v>
      </c>
      <c r="R169" s="249">
        <f t="shared" si="132"/>
        <v>508169.1739</v>
      </c>
      <c r="S169" s="249">
        <f t="shared" si="34"/>
        <v>-380961.5286</v>
      </c>
      <c r="T169" s="249">
        <f t="shared" si="35"/>
        <v>-185807.9657</v>
      </c>
      <c r="U169" s="267">
        <f t="shared" si="21"/>
        <v>0.6078484357</v>
      </c>
      <c r="V169" s="277"/>
      <c r="W169" s="249">
        <f t="shared" si="22"/>
        <v>-566769.4944</v>
      </c>
      <c r="X169" s="252">
        <f t="shared" si="23"/>
        <v>1.49949179</v>
      </c>
      <c r="Y169" s="249">
        <f t="shared" si="24"/>
        <v>727030.3278</v>
      </c>
      <c r="Z169" s="249">
        <f t="shared" si="25"/>
        <v>160260.8334</v>
      </c>
      <c r="AA169" s="254">
        <f t="shared" si="26"/>
        <v>975493.9134</v>
      </c>
      <c r="AB169" s="252">
        <f t="shared" si="27"/>
        <v>0.9754939134</v>
      </c>
      <c r="AC169" s="270">
        <f t="shared" si="28"/>
        <v>408724.419</v>
      </c>
      <c r="AD169" s="252">
        <f t="shared" si="29"/>
        <v>0.3715676537</v>
      </c>
      <c r="AE169" s="175"/>
      <c r="AF169" s="176"/>
      <c r="AG169" s="176"/>
      <c r="AH169" s="176"/>
      <c r="AI169" s="176"/>
      <c r="AJ169" s="176"/>
      <c r="AK169" s="176"/>
      <c r="AL169" s="176"/>
      <c r="AM169" s="176"/>
      <c r="AN169" s="176"/>
      <c r="AO169" s="176"/>
      <c r="AP169" s="176"/>
      <c r="AQ169" s="176"/>
      <c r="AR169" s="176"/>
      <c r="AS169" s="176"/>
      <c r="AT169" s="176"/>
      <c r="AU169" s="176"/>
      <c r="AV169" s="176"/>
      <c r="AW169" s="177"/>
    </row>
    <row r="170" ht="19.5" customHeight="1">
      <c r="A170" s="271" t="s">
        <v>258</v>
      </c>
      <c r="B170" s="272">
        <v>68.029999</v>
      </c>
      <c r="C170" s="273">
        <v>70.580002</v>
      </c>
      <c r="D170" s="273">
        <v>67.419998</v>
      </c>
      <c r="E170" s="273">
        <v>68.57</v>
      </c>
      <c r="F170" s="273">
        <v>61.623928</v>
      </c>
      <c r="G170" s="273">
        <v>6.395219E8</v>
      </c>
      <c r="H170" s="278" t="s">
        <v>258</v>
      </c>
      <c r="I170" s="273">
        <v>3.729375</v>
      </c>
      <c r="J170" s="273">
        <v>4.0225</v>
      </c>
      <c r="K170" s="273">
        <v>3.65875</v>
      </c>
      <c r="L170" s="273">
        <v>3.801875</v>
      </c>
      <c r="M170" s="273">
        <v>3.735829</v>
      </c>
      <c r="N170" s="273">
        <v>6.999328E8</v>
      </c>
      <c r="O170" s="273"/>
      <c r="P170" s="249">
        <f t="shared" si="31"/>
        <v>360463.3556</v>
      </c>
      <c r="Q170" s="249">
        <f t="shared" si="131"/>
        <v>139575.7474</v>
      </c>
      <c r="R170" s="249">
        <f t="shared" si="132"/>
        <v>509227.8597</v>
      </c>
      <c r="S170" s="249">
        <f t="shared" si="34"/>
        <v>-384382.2017</v>
      </c>
      <c r="T170" s="249">
        <f t="shared" si="35"/>
        <v>-186582.1656</v>
      </c>
      <c r="U170" s="267">
        <f t="shared" si="21"/>
        <v>0.6337419871</v>
      </c>
      <c r="V170" s="277"/>
      <c r="W170" s="249">
        <f t="shared" si="22"/>
        <v>-570964.3673</v>
      </c>
      <c r="X170" s="252">
        <f t="shared" si="23"/>
        <v>1.523197007</v>
      </c>
      <c r="Y170" s="249">
        <f t="shared" si="24"/>
        <v>741183.0943</v>
      </c>
      <c r="Z170" s="249">
        <f t="shared" si="25"/>
        <v>170218.727</v>
      </c>
      <c r="AA170" s="254">
        <f t="shared" si="26"/>
        <v>1009266.963</v>
      </c>
      <c r="AB170" s="252">
        <f t="shared" si="27"/>
        <v>1.009266963</v>
      </c>
      <c r="AC170" s="270">
        <f t="shared" si="28"/>
        <v>438302.5955</v>
      </c>
      <c r="AD170" s="252">
        <f t="shared" si="29"/>
        <v>0.398456905</v>
      </c>
      <c r="AE170" s="175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  <c r="AU170" s="176"/>
      <c r="AV170" s="176"/>
      <c r="AW170" s="177"/>
    </row>
    <row r="171" ht="19.5" customHeight="1">
      <c r="A171" s="271" t="s">
        <v>259</v>
      </c>
      <c r="B171" s="272">
        <v>68.900002</v>
      </c>
      <c r="C171" s="273">
        <v>69.800003</v>
      </c>
      <c r="D171" s="273">
        <v>64.650002</v>
      </c>
      <c r="E171" s="273">
        <v>64.949997</v>
      </c>
      <c r="F171" s="273">
        <v>58.537086</v>
      </c>
      <c r="G171" s="273">
        <v>8.631242E8</v>
      </c>
      <c r="H171" s="278" t="s">
        <v>259</v>
      </c>
      <c r="I171" s="273">
        <v>3.8375</v>
      </c>
      <c r="J171" s="273">
        <v>3.93375</v>
      </c>
      <c r="K171" s="273">
        <v>3.369375</v>
      </c>
      <c r="L171" s="273">
        <v>3.398125</v>
      </c>
      <c r="M171" s="273">
        <v>3.339093</v>
      </c>
      <c r="N171" s="273">
        <v>1.0152896E9</v>
      </c>
      <c r="O171" s="273"/>
      <c r="P171" s="249">
        <f t="shared" si="31"/>
        <v>345653.476</v>
      </c>
      <c r="Q171" s="249">
        <f t="shared" si="131"/>
        <v>128536.5313</v>
      </c>
      <c r="R171" s="249">
        <f t="shared" si="132"/>
        <v>510288.7511</v>
      </c>
      <c r="S171" s="249">
        <f t="shared" si="34"/>
        <v>-387817.1275</v>
      </c>
      <c r="T171" s="249">
        <f t="shared" si="35"/>
        <v>-187359.5913</v>
      </c>
      <c r="U171" s="267">
        <f t="shared" si="21"/>
        <v>0.6122290943</v>
      </c>
      <c r="V171" s="277"/>
      <c r="W171" s="249">
        <f t="shared" si="22"/>
        <v>-575176.7188</v>
      </c>
      <c r="X171" s="252">
        <f t="shared" si="23"/>
        <v>1.488137818</v>
      </c>
      <c r="Y171" s="249">
        <f t="shared" si="24"/>
        <v>731834.6343</v>
      </c>
      <c r="Z171" s="249">
        <f t="shared" si="25"/>
        <v>156657.9155</v>
      </c>
      <c r="AA171" s="254">
        <f t="shared" si="26"/>
        <v>984478.7584</v>
      </c>
      <c r="AB171" s="252">
        <f t="shared" si="27"/>
        <v>0.9844787584</v>
      </c>
      <c r="AC171" s="270">
        <f t="shared" si="28"/>
        <v>409302.0396</v>
      </c>
      <c r="AD171" s="252">
        <f t="shared" si="29"/>
        <v>0.3720927633</v>
      </c>
      <c r="AE171" s="175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  <c r="AU171" s="176"/>
      <c r="AV171" s="176"/>
      <c r="AW171" s="177"/>
    </row>
    <row r="172" ht="19.5" customHeight="1">
      <c r="A172" s="271" t="s">
        <v>260</v>
      </c>
      <c r="B172" s="272">
        <v>65.360001</v>
      </c>
      <c r="C172" s="273">
        <v>66.209999</v>
      </c>
      <c r="D172" s="273">
        <v>61.310001</v>
      </c>
      <c r="E172" s="273">
        <v>65.800003</v>
      </c>
      <c r="F172" s="273">
        <v>59.303185</v>
      </c>
      <c r="G172" s="273">
        <v>9.017839E8</v>
      </c>
      <c r="H172" s="278" t="s">
        <v>260</v>
      </c>
      <c r="I172" s="273">
        <v>3.439375</v>
      </c>
      <c r="J172" s="273">
        <v>3.53125</v>
      </c>
      <c r="K172" s="273">
        <v>3.02125</v>
      </c>
      <c r="L172" s="273">
        <v>3.48</v>
      </c>
      <c r="M172" s="273">
        <v>3.419546</v>
      </c>
      <c r="N172" s="273">
        <v>1.1633408E9</v>
      </c>
      <c r="O172" s="273"/>
      <c r="P172" s="249">
        <f t="shared" si="31"/>
        <v>327796.045</v>
      </c>
      <c r="Q172" s="249">
        <f t="shared" si="131"/>
        <v>115256.0921</v>
      </c>
      <c r="R172" s="249">
        <f t="shared" si="132"/>
        <v>511351.8527</v>
      </c>
      <c r="S172" s="249">
        <f t="shared" si="34"/>
        <v>-391266.3656</v>
      </c>
      <c r="T172" s="249">
        <f t="shared" si="35"/>
        <v>-188140.2563</v>
      </c>
      <c r="U172" s="267">
        <f t="shared" si="21"/>
        <v>0.5849810302</v>
      </c>
      <c r="V172" s="277"/>
      <c r="W172" s="249">
        <f t="shared" si="22"/>
        <v>-579406.6218</v>
      </c>
      <c r="X172" s="252">
        <f t="shared" si="23"/>
        <v>1.448288414</v>
      </c>
      <c r="Y172" s="249">
        <f t="shared" si="24"/>
        <v>720355.01</v>
      </c>
      <c r="Z172" s="249">
        <f t="shared" si="25"/>
        <v>140948.3882</v>
      </c>
      <c r="AA172" s="254">
        <f t="shared" si="26"/>
        <v>954403.9897</v>
      </c>
      <c r="AB172" s="252">
        <f t="shared" si="27"/>
        <v>0.9544039897</v>
      </c>
      <c r="AC172" s="270">
        <f t="shared" si="28"/>
        <v>374997.3679</v>
      </c>
      <c r="AD172" s="252">
        <f t="shared" si="29"/>
        <v>0.3409066981</v>
      </c>
      <c r="AE172" s="175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7"/>
    </row>
    <row r="173" ht="19.5" customHeight="1">
      <c r="A173" s="274" t="s">
        <v>261</v>
      </c>
      <c r="B173" s="275">
        <v>66.309998</v>
      </c>
      <c r="C173" s="276">
        <v>66.760002</v>
      </c>
      <c r="D173" s="276">
        <v>63.580002</v>
      </c>
      <c r="E173" s="276">
        <v>65.129997</v>
      </c>
      <c r="F173" s="276">
        <v>58.699341</v>
      </c>
      <c r="G173" s="276">
        <v>8.15856E8</v>
      </c>
      <c r="H173" s="279" t="s">
        <v>261</v>
      </c>
      <c r="I173" s="276">
        <v>3.5325</v>
      </c>
      <c r="J173" s="276">
        <v>3.575</v>
      </c>
      <c r="K173" s="276">
        <v>3.271875</v>
      </c>
      <c r="L173" s="276">
        <v>3.425625</v>
      </c>
      <c r="M173" s="276">
        <v>3.366116</v>
      </c>
      <c r="N173" s="276">
        <v>9.62888E8</v>
      </c>
      <c r="O173" s="276"/>
      <c r="P173" s="249">
        <f t="shared" si="31"/>
        <v>339932.684</v>
      </c>
      <c r="Q173" s="249">
        <f t="shared" si="131"/>
        <v>124817.0546</v>
      </c>
      <c r="R173" s="249">
        <f t="shared" si="132"/>
        <v>512417.169</v>
      </c>
      <c r="S173" s="249">
        <f t="shared" si="34"/>
        <v>-394729.9754</v>
      </c>
      <c r="T173" s="249">
        <f t="shared" si="35"/>
        <v>-188924.174</v>
      </c>
      <c r="U173" s="267">
        <f t="shared" si="21"/>
        <v>0.6033429792</v>
      </c>
      <c r="V173" s="252">
        <f>(E173-B162)/B162</f>
        <v>0.1444385345</v>
      </c>
      <c r="W173" s="249">
        <f t="shared" si="22"/>
        <v>-583654.1494</v>
      </c>
      <c r="X173" s="252">
        <f t="shared" si="23"/>
        <v>1.460368017</v>
      </c>
      <c r="Y173" s="249">
        <f t="shared" si="24"/>
        <v>729873.361</v>
      </c>
      <c r="Z173" s="249">
        <f t="shared" si="25"/>
        <v>146219.2116</v>
      </c>
      <c r="AA173" s="254">
        <f t="shared" si="26"/>
        <v>977166.9076</v>
      </c>
      <c r="AB173" s="252">
        <f t="shared" si="27"/>
        <v>0.9771669076</v>
      </c>
      <c r="AC173" s="270">
        <f t="shared" si="28"/>
        <v>393512.7582</v>
      </c>
      <c r="AD173" s="252">
        <f t="shared" si="29"/>
        <v>0.3577388711</v>
      </c>
      <c r="AE173" s="175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7"/>
    </row>
    <row r="174" ht="19.5" customHeight="1">
      <c r="A174" s="271" t="s">
        <v>262</v>
      </c>
      <c r="B174" s="272">
        <v>66.730003</v>
      </c>
      <c r="C174" s="273">
        <v>67.790001</v>
      </c>
      <c r="D174" s="273">
        <v>66.169998</v>
      </c>
      <c r="E174" s="273">
        <v>66.870003</v>
      </c>
      <c r="F174" s="273">
        <v>60.603191</v>
      </c>
      <c r="G174" s="273">
        <v>7.418367E8</v>
      </c>
      <c r="H174" s="278" t="s">
        <v>262</v>
      </c>
      <c r="I174" s="273">
        <v>3.596875</v>
      </c>
      <c r="J174" s="273">
        <v>3.71</v>
      </c>
      <c r="K174" s="273">
        <v>3.53875</v>
      </c>
      <c r="L174" s="273">
        <v>3.6075</v>
      </c>
      <c r="M174" s="273">
        <v>3.550136</v>
      </c>
      <c r="N174" s="273">
        <v>8.87544E8</v>
      </c>
      <c r="O174" s="273"/>
      <c r="P174" s="249">
        <f t="shared" si="31"/>
        <v>353780.1873</v>
      </c>
      <c r="Q174" s="249">
        <f>(Q162+(Q173-Q162)*(1-$Q$3))*K174/K173</f>
        <v>121356.3053</v>
      </c>
      <c r="R174" s="249">
        <f>R173*(1+($S$5/2/12))+(Q173-Q162)*($Q$3)</f>
        <v>526097.5456</v>
      </c>
      <c r="S174" s="249">
        <f t="shared" si="34"/>
        <v>-398208.017</v>
      </c>
      <c r="T174" s="249">
        <f t="shared" si="35"/>
        <v>-189711.358</v>
      </c>
      <c r="U174" s="267">
        <f t="shared" si="21"/>
        <v>0.5957576102</v>
      </c>
      <c r="V174" s="277"/>
      <c r="W174" s="249">
        <f t="shared" si="22"/>
        <v>-587919.375</v>
      </c>
      <c r="X174" s="252">
        <f t="shared" si="23"/>
        <v>1.496595912</v>
      </c>
      <c r="Y174" s="249">
        <f t="shared" si="24"/>
        <v>752699.7749</v>
      </c>
      <c r="Z174" s="249">
        <f t="shared" si="25"/>
        <v>164780.3999</v>
      </c>
      <c r="AA174" s="254">
        <f t="shared" si="26"/>
        <v>1001234.038</v>
      </c>
      <c r="AB174" s="252">
        <f t="shared" si="27"/>
        <v>1.001234038</v>
      </c>
      <c r="AC174" s="270">
        <f t="shared" si="28"/>
        <v>413314.6633</v>
      </c>
      <c r="AD174" s="252">
        <f t="shared" si="29"/>
        <v>0.375740603</v>
      </c>
      <c r="AE174" s="175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7"/>
    </row>
    <row r="175" ht="19.5" customHeight="1">
      <c r="A175" s="271" t="s">
        <v>263</v>
      </c>
      <c r="B175" s="272">
        <v>67.339996</v>
      </c>
      <c r="C175" s="273">
        <v>68.260002</v>
      </c>
      <c r="D175" s="273">
        <v>65.959999</v>
      </c>
      <c r="E175" s="273">
        <v>67.099998</v>
      </c>
      <c r="F175" s="273">
        <v>60.811634</v>
      </c>
      <c r="G175" s="273">
        <v>6.565621E8</v>
      </c>
      <c r="H175" s="278" t="s">
        <v>263</v>
      </c>
      <c r="I175" s="273">
        <v>3.66</v>
      </c>
      <c r="J175" s="273">
        <v>3.754375</v>
      </c>
      <c r="K175" s="273">
        <v>3.504375</v>
      </c>
      <c r="L175" s="273">
        <v>3.625</v>
      </c>
      <c r="M175" s="273">
        <v>3.567357</v>
      </c>
      <c r="N175" s="273">
        <v>7.831952E8</v>
      </c>
      <c r="O175" s="273"/>
      <c r="P175" s="249">
        <f t="shared" si="31"/>
        <v>352657.4204</v>
      </c>
      <c r="Q175" s="249">
        <f t="shared" ref="Q175:Q185" si="133">Q174*K175/K174</f>
        <v>120177.4645</v>
      </c>
      <c r="R175" s="249">
        <f t="shared" ref="R175:R185" si="134">R174*(1+$S$5/2/12)</f>
        <v>527193.5822</v>
      </c>
      <c r="S175" s="249">
        <f t="shared" si="34"/>
        <v>-401700.5504</v>
      </c>
      <c r="T175" s="249">
        <f t="shared" si="35"/>
        <v>-190501.822</v>
      </c>
      <c r="U175" s="267">
        <f t="shared" si="21"/>
        <v>0.5929954685</v>
      </c>
      <c r="V175" s="277"/>
      <c r="W175" s="249">
        <f t="shared" si="22"/>
        <v>-592202.3724</v>
      </c>
      <c r="X175" s="252">
        <f t="shared" si="23"/>
        <v>1.485726913</v>
      </c>
      <c r="Y175" s="249">
        <f t="shared" si="24"/>
        <v>752966.0332</v>
      </c>
      <c r="Z175" s="249">
        <f t="shared" si="25"/>
        <v>160763.6608</v>
      </c>
      <c r="AA175" s="254">
        <f t="shared" si="26"/>
        <v>1000028.467</v>
      </c>
      <c r="AB175" s="252">
        <f t="shared" si="27"/>
        <v>1.000028467</v>
      </c>
      <c r="AC175" s="270">
        <f t="shared" si="28"/>
        <v>407826.0947</v>
      </c>
      <c r="AD175" s="252">
        <f t="shared" si="29"/>
        <v>0.3707509951</v>
      </c>
      <c r="AE175" s="175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7"/>
    </row>
    <row r="176" ht="19.5" customHeight="1">
      <c r="A176" s="271" t="s">
        <v>264</v>
      </c>
      <c r="B176" s="272">
        <v>66.870003</v>
      </c>
      <c r="C176" s="273">
        <v>69.059998</v>
      </c>
      <c r="D176" s="273">
        <v>66.540001</v>
      </c>
      <c r="E176" s="273">
        <v>68.970001</v>
      </c>
      <c r="F176" s="273">
        <v>62.506378</v>
      </c>
      <c r="G176" s="273">
        <v>5.579793E8</v>
      </c>
      <c r="H176" s="278" t="s">
        <v>264</v>
      </c>
      <c r="I176" s="273">
        <v>3.600625</v>
      </c>
      <c r="J176" s="273">
        <v>3.843125</v>
      </c>
      <c r="K176" s="273">
        <v>3.565</v>
      </c>
      <c r="L176" s="273">
        <v>3.836875</v>
      </c>
      <c r="M176" s="273">
        <v>3.775863</v>
      </c>
      <c r="N176" s="273">
        <v>6.32136E8</v>
      </c>
      <c r="O176" s="273"/>
      <c r="P176" s="249">
        <f t="shared" si="31"/>
        <v>355758.4212</v>
      </c>
      <c r="Q176" s="249">
        <f t="shared" si="133"/>
        <v>122256.511</v>
      </c>
      <c r="R176" s="249">
        <f t="shared" si="134"/>
        <v>528291.9022</v>
      </c>
      <c r="S176" s="249">
        <f t="shared" si="34"/>
        <v>-405207.636</v>
      </c>
      <c r="T176" s="249">
        <f t="shared" si="35"/>
        <v>-191295.5796</v>
      </c>
      <c r="U176" s="267">
        <f t="shared" si="21"/>
        <v>0.5965093575</v>
      </c>
      <c r="V176" s="277"/>
      <c r="W176" s="249">
        <f t="shared" si="22"/>
        <v>-596503.2156</v>
      </c>
      <c r="X176" s="252">
        <f t="shared" si="23"/>
        <v>1.482054581</v>
      </c>
      <c r="Y176" s="249">
        <f t="shared" si="24"/>
        <v>756191.1209</v>
      </c>
      <c r="Z176" s="249">
        <f t="shared" si="25"/>
        <v>159687.9053</v>
      </c>
      <c r="AA176" s="254">
        <f t="shared" si="26"/>
        <v>1006306.834</v>
      </c>
      <c r="AB176" s="252">
        <f t="shared" si="27"/>
        <v>1.006306834</v>
      </c>
      <c r="AC176" s="270">
        <f t="shared" si="28"/>
        <v>409803.6187</v>
      </c>
      <c r="AD176" s="252">
        <f t="shared" si="29"/>
        <v>0.3725487443</v>
      </c>
      <c r="AE176" s="175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7"/>
    </row>
    <row r="177" ht="19.5" customHeight="1">
      <c r="A177" s="271" t="s">
        <v>265</v>
      </c>
      <c r="B177" s="272">
        <v>69.019997</v>
      </c>
      <c r="C177" s="273">
        <v>70.730003</v>
      </c>
      <c r="D177" s="273">
        <v>66.879997</v>
      </c>
      <c r="E177" s="273">
        <v>70.720001</v>
      </c>
      <c r="F177" s="273">
        <v>64.2407</v>
      </c>
      <c r="G177" s="273">
        <v>8.355377E8</v>
      </c>
      <c r="H177" s="278" t="s">
        <v>265</v>
      </c>
      <c r="I177" s="273">
        <v>3.84</v>
      </c>
      <c r="J177" s="273">
        <v>4.019375</v>
      </c>
      <c r="K177" s="273">
        <v>3.59625</v>
      </c>
      <c r="L177" s="273">
        <v>4.015625</v>
      </c>
      <c r="M177" s="273">
        <v>3.960384</v>
      </c>
      <c r="N177" s="273">
        <v>8.536224E8</v>
      </c>
      <c r="O177" s="273"/>
      <c r="P177" s="249">
        <f t="shared" si="31"/>
        <v>357576.2216</v>
      </c>
      <c r="Q177" s="249">
        <f t="shared" si="133"/>
        <v>123328.1845</v>
      </c>
      <c r="R177" s="249">
        <f t="shared" si="134"/>
        <v>529392.5103</v>
      </c>
      <c r="S177" s="249">
        <f t="shared" si="34"/>
        <v>-408729.3345</v>
      </c>
      <c r="T177" s="249">
        <f t="shared" si="35"/>
        <v>-192092.6445</v>
      </c>
      <c r="U177" s="267">
        <f t="shared" si="21"/>
        <v>0.5980742699</v>
      </c>
      <c r="V177" s="277"/>
      <c r="W177" s="249">
        <f t="shared" si="22"/>
        <v>-600821.979</v>
      </c>
      <c r="X177" s="252">
        <f t="shared" si="23"/>
        <v>1.476258797</v>
      </c>
      <c r="Y177" s="249">
        <f t="shared" si="24"/>
        <v>758520.165</v>
      </c>
      <c r="Z177" s="249">
        <f t="shared" si="25"/>
        <v>157698.186</v>
      </c>
      <c r="AA177" s="254">
        <f t="shared" si="26"/>
        <v>1010296.916</v>
      </c>
      <c r="AB177" s="252">
        <f t="shared" si="27"/>
        <v>1.010296916</v>
      </c>
      <c r="AC177" s="270">
        <f t="shared" si="28"/>
        <v>409474.9374</v>
      </c>
      <c r="AD177" s="252">
        <f t="shared" si="29"/>
        <v>0.3722499431</v>
      </c>
      <c r="AE177" s="175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7"/>
    </row>
    <row r="178" ht="19.5" customHeight="1">
      <c r="A178" s="271" t="s">
        <v>266</v>
      </c>
      <c r="B178" s="272">
        <v>70.739998</v>
      </c>
      <c r="C178" s="273">
        <v>74.949997</v>
      </c>
      <c r="D178" s="273">
        <v>70.25</v>
      </c>
      <c r="E178" s="273">
        <v>73.25</v>
      </c>
      <c r="F178" s="273">
        <v>66.538933</v>
      </c>
      <c r="G178" s="273">
        <v>6.804142E8</v>
      </c>
      <c r="H178" s="278" t="s">
        <v>266</v>
      </c>
      <c r="I178" s="273">
        <v>4.019375</v>
      </c>
      <c r="J178" s="273">
        <v>4.5075</v>
      </c>
      <c r="K178" s="273">
        <v>3.965</v>
      </c>
      <c r="L178" s="273">
        <v>4.30125</v>
      </c>
      <c r="M178" s="273">
        <v>4.242079</v>
      </c>
      <c r="N178" s="273">
        <v>7.738592E8</v>
      </c>
      <c r="O178" s="273"/>
      <c r="P178" s="249">
        <f t="shared" si="31"/>
        <v>375594.0594</v>
      </c>
      <c r="Q178" s="249">
        <f t="shared" si="133"/>
        <v>135973.9316</v>
      </c>
      <c r="R178" s="249">
        <f t="shared" si="134"/>
        <v>530495.4114</v>
      </c>
      <c r="S178" s="249">
        <f t="shared" si="34"/>
        <v>-412265.7067</v>
      </c>
      <c r="T178" s="249">
        <f t="shared" si="35"/>
        <v>-192893.0306</v>
      </c>
      <c r="U178" s="267">
        <f t="shared" si="21"/>
        <v>0.6214035741</v>
      </c>
      <c r="V178" s="277"/>
      <c r="W178" s="249">
        <f t="shared" si="22"/>
        <v>-605158.7373</v>
      </c>
      <c r="X178" s="252">
        <f t="shared" si="23"/>
        <v>1.497275698</v>
      </c>
      <c r="Y178" s="249">
        <f t="shared" si="24"/>
        <v>772191.4365</v>
      </c>
      <c r="Z178" s="249">
        <f t="shared" si="25"/>
        <v>167032.6992</v>
      </c>
      <c r="AA178" s="254">
        <f t="shared" si="26"/>
        <v>1042063.402</v>
      </c>
      <c r="AB178" s="252">
        <f t="shared" si="27"/>
        <v>1.042063402</v>
      </c>
      <c r="AC178" s="270">
        <f t="shared" si="28"/>
        <v>436904.6651</v>
      </c>
      <c r="AD178" s="252">
        <f t="shared" si="29"/>
        <v>0.3971860592</v>
      </c>
      <c r="AE178" s="175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7"/>
    </row>
    <row r="179" ht="19.5" customHeight="1">
      <c r="A179" s="271" t="s">
        <v>267</v>
      </c>
      <c r="B179" s="272">
        <v>73.260002</v>
      </c>
      <c r="C179" s="273">
        <v>73.82</v>
      </c>
      <c r="D179" s="273">
        <v>69.150002</v>
      </c>
      <c r="E179" s="273">
        <v>71.269997</v>
      </c>
      <c r="F179" s="273">
        <v>64.740334</v>
      </c>
      <c r="G179" s="273">
        <v>7.485616E8</v>
      </c>
      <c r="H179" s="278" t="s">
        <v>267</v>
      </c>
      <c r="I179" s="273">
        <v>4.30875</v>
      </c>
      <c r="J179" s="273">
        <v>4.37</v>
      </c>
      <c r="K179" s="273">
        <v>3.84875</v>
      </c>
      <c r="L179" s="273">
        <v>4.07875</v>
      </c>
      <c r="M179" s="273">
        <v>4.022641</v>
      </c>
      <c r="N179" s="273">
        <v>8.854848E8</v>
      </c>
      <c r="O179" s="273"/>
      <c r="P179" s="249">
        <f t="shared" si="31"/>
        <v>369712.882</v>
      </c>
      <c r="Q179" s="249">
        <f t="shared" si="133"/>
        <v>131987.3063</v>
      </c>
      <c r="R179" s="249">
        <f t="shared" si="134"/>
        <v>531600.6101</v>
      </c>
      <c r="S179" s="249">
        <f t="shared" si="34"/>
        <v>-415816.8138</v>
      </c>
      <c r="T179" s="249">
        <f t="shared" si="35"/>
        <v>-193696.7515</v>
      </c>
      <c r="U179" s="267">
        <f t="shared" si="21"/>
        <v>0.6132652714</v>
      </c>
      <c r="V179" s="277"/>
      <c r="W179" s="249">
        <f t="shared" si="22"/>
        <v>-609513.5654</v>
      </c>
      <c r="X179" s="252">
        <f t="shared" si="23"/>
        <v>1.478742301</v>
      </c>
      <c r="Y179" s="249">
        <f t="shared" si="24"/>
        <v>769135.6031</v>
      </c>
      <c r="Z179" s="249">
        <f t="shared" si="25"/>
        <v>159622.0378</v>
      </c>
      <c r="AA179" s="254">
        <f t="shared" si="26"/>
        <v>1033300.798</v>
      </c>
      <c r="AB179" s="252">
        <f t="shared" si="27"/>
        <v>1.033300798</v>
      </c>
      <c r="AC179" s="270">
        <f t="shared" si="28"/>
        <v>423787.233</v>
      </c>
      <c r="AD179" s="252">
        <f t="shared" si="29"/>
        <v>0.3852611209</v>
      </c>
      <c r="AE179" s="175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7"/>
    </row>
    <row r="180" ht="19.5" customHeight="1">
      <c r="A180" s="271" t="s">
        <v>268</v>
      </c>
      <c r="B180" s="272">
        <v>71.75</v>
      </c>
      <c r="C180" s="273">
        <v>76.209999</v>
      </c>
      <c r="D180" s="273">
        <v>71.349998</v>
      </c>
      <c r="E180" s="273">
        <v>75.769997</v>
      </c>
      <c r="F180" s="273">
        <v>69.045784</v>
      </c>
      <c r="G180" s="273">
        <v>5.816957E8</v>
      </c>
      <c r="H180" s="278" t="s">
        <v>268</v>
      </c>
      <c r="I180" s="273">
        <v>4.141875</v>
      </c>
      <c r="J180" s="273">
        <v>4.66375</v>
      </c>
      <c r="K180" s="273">
        <v>4.09625</v>
      </c>
      <c r="L180" s="273">
        <v>4.61125</v>
      </c>
      <c r="M180" s="273">
        <v>4.547815</v>
      </c>
      <c r="N180" s="273">
        <v>5.136864E8</v>
      </c>
      <c r="O180" s="273"/>
      <c r="P180" s="249">
        <f t="shared" si="31"/>
        <v>381475.2368</v>
      </c>
      <c r="Q180" s="249">
        <f t="shared" si="133"/>
        <v>140474.9603</v>
      </c>
      <c r="R180" s="249">
        <f t="shared" si="134"/>
        <v>532708.1114</v>
      </c>
      <c r="S180" s="249">
        <f t="shared" si="34"/>
        <v>-419382.7172</v>
      </c>
      <c r="T180" s="249">
        <f t="shared" si="35"/>
        <v>-194503.8213</v>
      </c>
      <c r="U180" s="267">
        <f t="shared" si="21"/>
        <v>0.6280945706</v>
      </c>
      <c r="V180" s="277"/>
      <c r="W180" s="249">
        <f t="shared" si="22"/>
        <v>-613886.5385</v>
      </c>
      <c r="X180" s="252">
        <f t="shared" si="23"/>
        <v>1.489173147</v>
      </c>
      <c r="Y180" s="249">
        <f t="shared" si="24"/>
        <v>778432.4527</v>
      </c>
      <c r="Z180" s="249">
        <f t="shared" si="25"/>
        <v>164545.9142</v>
      </c>
      <c r="AA180" s="254">
        <f t="shared" si="26"/>
        <v>1054658.308</v>
      </c>
      <c r="AB180" s="252">
        <f t="shared" si="27"/>
        <v>1.054658308</v>
      </c>
      <c r="AC180" s="270">
        <f t="shared" si="28"/>
        <v>440771.7699</v>
      </c>
      <c r="AD180" s="252">
        <f t="shared" si="29"/>
        <v>0.400701609</v>
      </c>
      <c r="AE180" s="175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7"/>
    </row>
    <row r="181" ht="19.5" customHeight="1">
      <c r="A181" s="271" t="s">
        <v>269</v>
      </c>
      <c r="B181" s="272">
        <v>76.290001</v>
      </c>
      <c r="C181" s="273">
        <v>77.279999</v>
      </c>
      <c r="D181" s="273">
        <v>74.959999</v>
      </c>
      <c r="E181" s="273">
        <v>75.470001</v>
      </c>
      <c r="F181" s="273">
        <v>68.772423</v>
      </c>
      <c r="G181" s="273">
        <v>5.292455E8</v>
      </c>
      <c r="H181" s="278" t="s">
        <v>269</v>
      </c>
      <c r="I181" s="273">
        <v>4.674375</v>
      </c>
      <c r="J181" s="273">
        <v>4.793125</v>
      </c>
      <c r="K181" s="273">
        <v>4.505</v>
      </c>
      <c r="L181" s="273">
        <v>4.563125</v>
      </c>
      <c r="M181" s="273">
        <v>4.500352</v>
      </c>
      <c r="N181" s="273">
        <v>6.56376E8</v>
      </c>
      <c r="O181" s="273"/>
      <c r="P181" s="249">
        <f t="shared" si="31"/>
        <v>400776.2323</v>
      </c>
      <c r="Q181" s="249">
        <f t="shared" si="133"/>
        <v>154492.4494</v>
      </c>
      <c r="R181" s="249">
        <f t="shared" si="134"/>
        <v>533817.92</v>
      </c>
      <c r="S181" s="249">
        <f t="shared" si="34"/>
        <v>-422963.4785</v>
      </c>
      <c r="T181" s="249">
        <f t="shared" si="35"/>
        <v>-195314.2539</v>
      </c>
      <c r="U181" s="267">
        <f t="shared" si="21"/>
        <v>0.6517031153</v>
      </c>
      <c r="V181" s="277"/>
      <c r="W181" s="249">
        <f t="shared" si="22"/>
        <v>-618277.7324</v>
      </c>
      <c r="X181" s="252">
        <f t="shared" si="23"/>
        <v>1.511608947</v>
      </c>
      <c r="Y181" s="249">
        <f t="shared" si="24"/>
        <v>793008.5658</v>
      </c>
      <c r="Z181" s="249">
        <f t="shared" si="25"/>
        <v>174730.8333</v>
      </c>
      <c r="AA181" s="254">
        <f t="shared" si="26"/>
        <v>1089086.602</v>
      </c>
      <c r="AB181" s="252">
        <f t="shared" si="27"/>
        <v>1.089086602</v>
      </c>
      <c r="AC181" s="270">
        <f t="shared" si="28"/>
        <v>470808.8692</v>
      </c>
      <c r="AD181" s="252">
        <f t="shared" si="29"/>
        <v>0.4280080629</v>
      </c>
      <c r="AE181" s="175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  <c r="AU181" s="176"/>
      <c r="AV181" s="176"/>
      <c r="AW181" s="177"/>
    </row>
    <row r="182" ht="19.5" customHeight="1">
      <c r="A182" s="271" t="s">
        <v>270</v>
      </c>
      <c r="B182" s="272">
        <v>76.089996</v>
      </c>
      <c r="C182" s="273">
        <v>79.690002</v>
      </c>
      <c r="D182" s="273">
        <v>75.540001</v>
      </c>
      <c r="E182" s="273">
        <v>78.879997</v>
      </c>
      <c r="F182" s="273">
        <v>71.879791</v>
      </c>
      <c r="G182" s="273">
        <v>5.039888E8</v>
      </c>
      <c r="H182" s="278" t="s">
        <v>270</v>
      </c>
      <c r="I182" s="273">
        <v>4.640625</v>
      </c>
      <c r="J182" s="273">
        <v>5.09375</v>
      </c>
      <c r="K182" s="273">
        <v>4.575</v>
      </c>
      <c r="L182" s="273">
        <v>4.999375</v>
      </c>
      <c r="M182" s="273">
        <v>4.9306</v>
      </c>
      <c r="N182" s="273">
        <v>5.019808E8</v>
      </c>
      <c r="O182" s="273"/>
      <c r="P182" s="249">
        <f t="shared" si="31"/>
        <v>403877.2331</v>
      </c>
      <c r="Q182" s="249">
        <f t="shared" si="133"/>
        <v>156892.998</v>
      </c>
      <c r="R182" s="249">
        <f t="shared" si="134"/>
        <v>534930.0406</v>
      </c>
      <c r="S182" s="249">
        <f t="shared" si="34"/>
        <v>-426559.1597</v>
      </c>
      <c r="T182" s="249">
        <f t="shared" si="35"/>
        <v>-196128.0633</v>
      </c>
      <c r="U182" s="267">
        <f t="shared" si="21"/>
        <v>0.6549813372</v>
      </c>
      <c r="V182" s="277"/>
      <c r="W182" s="249">
        <f t="shared" si="22"/>
        <v>-622687.223</v>
      </c>
      <c r="X182" s="252">
        <f t="shared" si="23"/>
        <v>1.507670688</v>
      </c>
      <c r="Y182" s="249">
        <f t="shared" si="24"/>
        <v>796246.9022</v>
      </c>
      <c r="Z182" s="249">
        <f t="shared" si="25"/>
        <v>173559.6791</v>
      </c>
      <c r="AA182" s="254">
        <f t="shared" si="26"/>
        <v>1095700.272</v>
      </c>
      <c r="AB182" s="252">
        <f t="shared" si="27"/>
        <v>1.095700272</v>
      </c>
      <c r="AC182" s="270">
        <f t="shared" si="28"/>
        <v>473013.0487</v>
      </c>
      <c r="AD182" s="252">
        <f t="shared" si="29"/>
        <v>0.4300118625</v>
      </c>
      <c r="AE182" s="175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  <c r="AU182" s="176"/>
      <c r="AV182" s="176"/>
      <c r="AW182" s="177"/>
    </row>
    <row r="183" ht="19.5" customHeight="1">
      <c r="A183" s="271" t="s">
        <v>271</v>
      </c>
      <c r="B183" s="272">
        <v>78.889999</v>
      </c>
      <c r="C183" s="273">
        <v>83.489998</v>
      </c>
      <c r="D183" s="273">
        <v>76.349998</v>
      </c>
      <c r="E183" s="273">
        <v>82.790001</v>
      </c>
      <c r="F183" s="273">
        <v>75.669327</v>
      </c>
      <c r="G183" s="273">
        <v>8.173537E8</v>
      </c>
      <c r="H183" s="278" t="s">
        <v>271</v>
      </c>
      <c r="I183" s="273">
        <v>5.01</v>
      </c>
      <c r="J183" s="273">
        <v>5.595</v>
      </c>
      <c r="K183" s="273">
        <v>4.68875</v>
      </c>
      <c r="L183" s="273">
        <v>5.5025</v>
      </c>
      <c r="M183" s="273">
        <v>5.426805</v>
      </c>
      <c r="N183" s="273">
        <v>9.615136E8</v>
      </c>
      <c r="O183" s="273"/>
      <c r="P183" s="249">
        <f t="shared" si="31"/>
        <v>408207.9101</v>
      </c>
      <c r="Q183" s="249">
        <f t="shared" si="133"/>
        <v>160793.8895</v>
      </c>
      <c r="R183" s="249">
        <f t="shared" si="134"/>
        <v>536044.4782</v>
      </c>
      <c r="S183" s="249">
        <f t="shared" si="34"/>
        <v>-430169.8229</v>
      </c>
      <c r="T183" s="249">
        <f t="shared" si="35"/>
        <v>-196945.2636</v>
      </c>
      <c r="U183" s="267">
        <f t="shared" si="21"/>
        <v>0.6604209288</v>
      </c>
      <c r="V183" s="277"/>
      <c r="W183" s="249">
        <f t="shared" si="22"/>
        <v>-627115.0864</v>
      </c>
      <c r="X183" s="252">
        <f t="shared" si="23"/>
        <v>1.505708296</v>
      </c>
      <c r="Y183" s="249">
        <f t="shared" si="24"/>
        <v>800348.2362</v>
      </c>
      <c r="Z183" s="249">
        <f t="shared" si="25"/>
        <v>173233.1497</v>
      </c>
      <c r="AA183" s="254">
        <f t="shared" si="26"/>
        <v>1105046.278</v>
      </c>
      <c r="AB183" s="252">
        <f t="shared" si="27"/>
        <v>1.105046278</v>
      </c>
      <c r="AC183" s="270">
        <f t="shared" si="28"/>
        <v>477931.1914</v>
      </c>
      <c r="AD183" s="252">
        <f t="shared" si="29"/>
        <v>0.4344829013</v>
      </c>
      <c r="AE183" s="175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7"/>
    </row>
    <row r="184" ht="19.5" customHeight="1">
      <c r="A184" s="271" t="s">
        <v>272</v>
      </c>
      <c r="B184" s="272">
        <v>83.07</v>
      </c>
      <c r="C184" s="273">
        <v>85.839996</v>
      </c>
      <c r="D184" s="273">
        <v>81.370003</v>
      </c>
      <c r="E184" s="273">
        <v>85.730003</v>
      </c>
      <c r="F184" s="273">
        <v>78.356483</v>
      </c>
      <c r="G184" s="273">
        <v>5.423394E8</v>
      </c>
      <c r="H184" s="278" t="s">
        <v>272</v>
      </c>
      <c r="I184" s="273">
        <v>5.535</v>
      </c>
      <c r="J184" s="273">
        <v>5.905625</v>
      </c>
      <c r="K184" s="273">
        <v>5.31375</v>
      </c>
      <c r="L184" s="273">
        <v>5.8825</v>
      </c>
      <c r="M184" s="273">
        <v>5.801578</v>
      </c>
      <c r="N184" s="273">
        <v>9.258976E8</v>
      </c>
      <c r="O184" s="273"/>
      <c r="P184" s="249">
        <f t="shared" si="31"/>
        <v>435047.5408</v>
      </c>
      <c r="Q184" s="249">
        <f t="shared" si="133"/>
        <v>182227.3592</v>
      </c>
      <c r="R184" s="249">
        <f t="shared" si="134"/>
        <v>537161.2375</v>
      </c>
      <c r="S184" s="249">
        <f t="shared" si="34"/>
        <v>-433795.5305</v>
      </c>
      <c r="T184" s="249">
        <f t="shared" si="35"/>
        <v>-197765.8688</v>
      </c>
      <c r="U184" s="267">
        <f t="shared" si="21"/>
        <v>0.6925478449</v>
      </c>
      <c r="V184" s="277"/>
      <c r="W184" s="249">
        <f t="shared" si="22"/>
        <v>-631561.3993</v>
      </c>
      <c r="X184" s="252">
        <f t="shared" si="23"/>
        <v>1.539373336</v>
      </c>
      <c r="Y184" s="249">
        <f t="shared" si="24"/>
        <v>820208.0666</v>
      </c>
      <c r="Z184" s="249">
        <f t="shared" si="25"/>
        <v>188646.6673</v>
      </c>
      <c r="AA184" s="254">
        <f t="shared" si="26"/>
        <v>1154436.138</v>
      </c>
      <c r="AB184" s="252">
        <f t="shared" si="27"/>
        <v>1.154436138</v>
      </c>
      <c r="AC184" s="270">
        <f t="shared" si="28"/>
        <v>522874.7382</v>
      </c>
      <c r="AD184" s="252">
        <f t="shared" si="29"/>
        <v>0.4753406711</v>
      </c>
      <c r="AE184" s="175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7"/>
    </row>
    <row r="185" ht="19.5" customHeight="1">
      <c r="A185" s="274" t="s">
        <v>273</v>
      </c>
      <c r="B185" s="275">
        <v>85.830002</v>
      </c>
      <c r="C185" s="276">
        <v>87.959999</v>
      </c>
      <c r="D185" s="276">
        <v>84.050003</v>
      </c>
      <c r="E185" s="276">
        <v>87.959999</v>
      </c>
      <c r="F185" s="276">
        <v>80.394691</v>
      </c>
      <c r="G185" s="276">
        <v>6.516492E8</v>
      </c>
      <c r="H185" s="279" t="s">
        <v>273</v>
      </c>
      <c r="I185" s="276">
        <v>5.90375</v>
      </c>
      <c r="J185" s="276">
        <v>6.225</v>
      </c>
      <c r="K185" s="276">
        <v>5.65125</v>
      </c>
      <c r="L185" s="276">
        <v>6.225</v>
      </c>
      <c r="M185" s="276">
        <v>6.139365</v>
      </c>
      <c r="N185" s="276">
        <v>8.507456E8</v>
      </c>
      <c r="O185" s="276"/>
      <c r="P185" s="249">
        <f t="shared" si="31"/>
        <v>449376.2537</v>
      </c>
      <c r="Q185" s="249">
        <f t="shared" si="133"/>
        <v>193801.4328</v>
      </c>
      <c r="R185" s="249">
        <f t="shared" si="134"/>
        <v>538280.3235</v>
      </c>
      <c r="S185" s="249">
        <f t="shared" si="34"/>
        <v>-437436.3452</v>
      </c>
      <c r="T185" s="249">
        <f t="shared" si="35"/>
        <v>-198589.8933</v>
      </c>
      <c r="U185" s="267">
        <f t="shared" si="21"/>
        <v>0.7084290023</v>
      </c>
      <c r="V185" s="252">
        <f>(E185-B174)/B174</f>
        <v>0.3181476854</v>
      </c>
      <c r="W185" s="249">
        <f t="shared" si="22"/>
        <v>-636026.2385</v>
      </c>
      <c r="X185" s="252">
        <f t="shared" si="23"/>
        <v>1.552855083</v>
      </c>
      <c r="Y185" s="249">
        <f t="shared" si="24"/>
        <v>831312.4881</v>
      </c>
      <c r="Z185" s="249">
        <f t="shared" si="25"/>
        <v>195286.2496</v>
      </c>
      <c r="AA185" s="254">
        <f t="shared" si="26"/>
        <v>1181458.01</v>
      </c>
      <c r="AB185" s="252">
        <f t="shared" si="27"/>
        <v>1.18145801</v>
      </c>
      <c r="AC185" s="270">
        <f t="shared" si="28"/>
        <v>545431.7715</v>
      </c>
      <c r="AD185" s="252">
        <f t="shared" si="29"/>
        <v>0.495847065</v>
      </c>
      <c r="AE185" s="175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7"/>
    </row>
    <row r="186" ht="19.5" customHeight="1">
      <c r="A186" s="271" t="s">
        <v>274</v>
      </c>
      <c r="B186" s="272">
        <v>87.550003</v>
      </c>
      <c r="C186" s="273">
        <v>89.0</v>
      </c>
      <c r="D186" s="273">
        <v>84.760002</v>
      </c>
      <c r="E186" s="273">
        <v>86.269997</v>
      </c>
      <c r="F186" s="273">
        <v>79.100487</v>
      </c>
      <c r="G186" s="273">
        <v>8.317327E8</v>
      </c>
      <c r="H186" s="278" t="s">
        <v>274</v>
      </c>
      <c r="I186" s="273">
        <v>6.17</v>
      </c>
      <c r="J186" s="273">
        <v>6.363125</v>
      </c>
      <c r="K186" s="273">
        <v>5.766875</v>
      </c>
      <c r="L186" s="273">
        <v>5.97125</v>
      </c>
      <c r="M186" s="273">
        <v>5.889106</v>
      </c>
      <c r="N186" s="273">
        <v>1.1935552E9</v>
      </c>
      <c r="O186" s="273"/>
      <c r="P186" s="249">
        <f t="shared" si="31"/>
        <v>453172.2879</v>
      </c>
      <c r="Q186" s="249">
        <f>(Q174+(Q185-Q174)*(1-$Q$3))*K186/K185</f>
        <v>160802.9446</v>
      </c>
      <c r="R186" s="249">
        <f>R185*(1+($S$5/2/12))+(Q185-Q174)*($Q$3)</f>
        <v>575624.3045</v>
      </c>
      <c r="S186" s="249">
        <f t="shared" si="34"/>
        <v>-441092.3299</v>
      </c>
      <c r="T186" s="249">
        <f t="shared" si="35"/>
        <v>-199417.3512</v>
      </c>
      <c r="U186" s="267">
        <f t="shared" si="21"/>
        <v>0.6512932739</v>
      </c>
      <c r="V186" s="277"/>
      <c r="W186" s="249">
        <f t="shared" si="22"/>
        <v>-640509.6811</v>
      </c>
      <c r="X186" s="252">
        <f t="shared" si="23"/>
        <v>1.606215523</v>
      </c>
      <c r="Y186" s="249">
        <f t="shared" si="24"/>
        <v>869819.9339</v>
      </c>
      <c r="Z186" s="249">
        <f t="shared" si="25"/>
        <v>229310.2528</v>
      </c>
      <c r="AA186" s="254">
        <f t="shared" si="26"/>
        <v>1189599.537</v>
      </c>
      <c r="AB186" s="252">
        <f t="shared" si="27"/>
        <v>1.189599537</v>
      </c>
      <c r="AC186" s="270">
        <f t="shared" si="28"/>
        <v>549089.8559</v>
      </c>
      <c r="AD186" s="252">
        <f t="shared" si="29"/>
        <v>0.4991725963</v>
      </c>
      <c r="AE186" s="175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7"/>
    </row>
    <row r="187" ht="19.5" customHeight="1">
      <c r="A187" s="271" t="s">
        <v>275</v>
      </c>
      <c r="B187" s="272">
        <v>86.110001</v>
      </c>
      <c r="C187" s="273">
        <v>90.959999</v>
      </c>
      <c r="D187" s="273">
        <v>83.739998</v>
      </c>
      <c r="E187" s="273">
        <v>90.339996</v>
      </c>
      <c r="F187" s="273">
        <v>82.832245</v>
      </c>
      <c r="G187" s="273">
        <v>7.135587E8</v>
      </c>
      <c r="H187" s="278" t="s">
        <v>275</v>
      </c>
      <c r="I187" s="273">
        <v>5.953125</v>
      </c>
      <c r="J187" s="273">
        <v>6.67625</v>
      </c>
      <c r="K187" s="273">
        <v>5.620625</v>
      </c>
      <c r="L187" s="273">
        <v>6.58375</v>
      </c>
      <c r="M187" s="273">
        <v>6.493181</v>
      </c>
      <c r="N187" s="273">
        <v>9.816912E8</v>
      </c>
      <c r="O187" s="273"/>
      <c r="P187" s="249">
        <f t="shared" si="31"/>
        <v>447718.8012</v>
      </c>
      <c r="Q187" s="249">
        <f t="shared" ref="Q187:Q197" si="135">Q186*K187/K186</f>
        <v>156724.9247</v>
      </c>
      <c r="R187" s="249">
        <f t="shared" ref="R187:R197" si="136">R186*(1+$S$5/2/12)</f>
        <v>576823.5218</v>
      </c>
      <c r="S187" s="249">
        <f t="shared" si="34"/>
        <v>-444763.548</v>
      </c>
      <c r="T187" s="249">
        <f t="shared" si="35"/>
        <v>-200248.2568</v>
      </c>
      <c r="U187" s="267">
        <f t="shared" si="21"/>
        <v>0.6443661687</v>
      </c>
      <c r="V187" s="277"/>
      <c r="W187" s="249">
        <f t="shared" si="22"/>
        <v>-645011.8048</v>
      </c>
      <c r="X187" s="252">
        <f t="shared" si="23"/>
        <v>1.588408639</v>
      </c>
      <c r="Y187" s="249">
        <f t="shared" si="24"/>
        <v>867153.7418</v>
      </c>
      <c r="Z187" s="249">
        <f t="shared" si="25"/>
        <v>222141.937</v>
      </c>
      <c r="AA187" s="254">
        <f t="shared" si="26"/>
        <v>1181267.248</v>
      </c>
      <c r="AB187" s="252">
        <f t="shared" si="27"/>
        <v>1.181267248</v>
      </c>
      <c r="AC187" s="270">
        <f t="shared" si="28"/>
        <v>536255.443</v>
      </c>
      <c r="AD187" s="252">
        <f t="shared" si="29"/>
        <v>0.4875049482</v>
      </c>
      <c r="AE187" s="175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7"/>
    </row>
    <row r="188" ht="19.5" customHeight="1">
      <c r="A188" s="271" t="s">
        <v>276</v>
      </c>
      <c r="B188" s="272">
        <v>89.489998</v>
      </c>
      <c r="C188" s="273">
        <v>91.360001</v>
      </c>
      <c r="D188" s="273">
        <v>86.400002</v>
      </c>
      <c r="E188" s="273">
        <v>87.669998</v>
      </c>
      <c r="F188" s="273">
        <v>80.717819</v>
      </c>
      <c r="G188" s="273">
        <v>8.093454E8</v>
      </c>
      <c r="H188" s="278" t="s">
        <v>276</v>
      </c>
      <c r="I188" s="273">
        <v>6.45875</v>
      </c>
      <c r="J188" s="273">
        <v>6.731875</v>
      </c>
      <c r="K188" s="273">
        <v>6.040625</v>
      </c>
      <c r="L188" s="273">
        <v>6.215625</v>
      </c>
      <c r="M188" s="273">
        <v>6.130119</v>
      </c>
      <c r="N188" s="273">
        <v>1.3196624E9</v>
      </c>
      <c r="O188" s="273"/>
      <c r="P188" s="249">
        <f t="shared" si="31"/>
        <v>461940.6048</v>
      </c>
      <c r="Q188" s="249">
        <f t="shared" si="135"/>
        <v>168436.1612</v>
      </c>
      <c r="R188" s="249">
        <f t="shared" si="136"/>
        <v>578025.2375</v>
      </c>
      <c r="S188" s="249">
        <f t="shared" si="34"/>
        <v>-448450.0628</v>
      </c>
      <c r="T188" s="249">
        <f t="shared" si="35"/>
        <v>-201082.6245</v>
      </c>
      <c r="U188" s="267">
        <f t="shared" si="21"/>
        <v>0.6610489927</v>
      </c>
      <c r="V188" s="277"/>
      <c r="W188" s="249">
        <f t="shared" si="22"/>
        <v>-649532.6873</v>
      </c>
      <c r="X188" s="252">
        <f t="shared" si="23"/>
        <v>1.601098548</v>
      </c>
      <c r="Y188" s="249">
        <f t="shared" si="24"/>
        <v>878262.6513</v>
      </c>
      <c r="Z188" s="249">
        <f t="shared" si="25"/>
        <v>228729.964</v>
      </c>
      <c r="AA188" s="254">
        <f t="shared" si="26"/>
        <v>1208402.003</v>
      </c>
      <c r="AB188" s="252">
        <f t="shared" si="27"/>
        <v>1.208402003</v>
      </c>
      <c r="AC188" s="270">
        <f t="shared" si="28"/>
        <v>558869.3162</v>
      </c>
      <c r="AD188" s="252">
        <f t="shared" si="29"/>
        <v>0.5080630147</v>
      </c>
      <c r="AE188" s="175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7"/>
    </row>
    <row r="189" ht="19.5" customHeight="1">
      <c r="A189" s="271" t="s">
        <v>277</v>
      </c>
      <c r="B189" s="272">
        <v>88.099998</v>
      </c>
      <c r="C189" s="273">
        <v>89.68</v>
      </c>
      <c r="D189" s="273">
        <v>83.279999</v>
      </c>
      <c r="E189" s="273">
        <v>87.389999</v>
      </c>
      <c r="F189" s="273">
        <v>80.64402</v>
      </c>
      <c r="G189" s="273">
        <v>1.1413982E9</v>
      </c>
      <c r="H189" s="278" t="s">
        <v>277</v>
      </c>
      <c r="I189" s="273">
        <v>6.275</v>
      </c>
      <c r="J189" s="273">
        <v>6.50125</v>
      </c>
      <c r="K189" s="273">
        <v>5.5875</v>
      </c>
      <c r="L189" s="273">
        <v>6.148125</v>
      </c>
      <c r="M189" s="273">
        <v>6.063548</v>
      </c>
      <c r="N189" s="273">
        <v>1.2642224E9</v>
      </c>
      <c r="O189" s="273"/>
      <c r="P189" s="249">
        <f t="shared" si="31"/>
        <v>445259.4006</v>
      </c>
      <c r="Q189" s="249">
        <f t="shared" si="135"/>
        <v>155801.2707</v>
      </c>
      <c r="R189" s="249">
        <f t="shared" si="136"/>
        <v>579229.4568</v>
      </c>
      <c r="S189" s="249">
        <f t="shared" si="34"/>
        <v>-452151.938</v>
      </c>
      <c r="T189" s="249">
        <f t="shared" si="35"/>
        <v>-201920.4688</v>
      </c>
      <c r="U189" s="267">
        <f t="shared" si="21"/>
        <v>0.6412507603</v>
      </c>
      <c r="V189" s="277"/>
      <c r="W189" s="249">
        <f t="shared" si="22"/>
        <v>-654072.4068</v>
      </c>
      <c r="X189" s="252">
        <f t="shared" si="23"/>
        <v>1.56632331</v>
      </c>
      <c r="Y189" s="249">
        <f t="shared" si="24"/>
        <v>867741.8589</v>
      </c>
      <c r="Z189" s="249">
        <f t="shared" si="25"/>
        <v>213669.4521</v>
      </c>
      <c r="AA189" s="254">
        <f t="shared" si="26"/>
        <v>1180290.128</v>
      </c>
      <c r="AB189" s="252">
        <f t="shared" si="27"/>
        <v>1.180290128</v>
      </c>
      <c r="AC189" s="270">
        <f t="shared" si="28"/>
        <v>526217.7212</v>
      </c>
      <c r="AD189" s="252">
        <f t="shared" si="29"/>
        <v>0.4783797465</v>
      </c>
      <c r="AE189" s="175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7"/>
    </row>
    <row r="190" ht="19.5" customHeight="1">
      <c r="A190" s="271" t="s">
        <v>278</v>
      </c>
      <c r="B190" s="272">
        <v>87.529999</v>
      </c>
      <c r="C190" s="273">
        <v>91.449997</v>
      </c>
      <c r="D190" s="273">
        <v>85.529999</v>
      </c>
      <c r="E190" s="273">
        <v>91.309998</v>
      </c>
      <c r="F190" s="273">
        <v>84.261452</v>
      </c>
      <c r="G190" s="273">
        <v>7.891937E8</v>
      </c>
      <c r="H190" s="278" t="s">
        <v>278</v>
      </c>
      <c r="I190" s="273">
        <v>6.163125</v>
      </c>
      <c r="J190" s="273">
        <v>6.72125</v>
      </c>
      <c r="K190" s="273">
        <v>5.8875</v>
      </c>
      <c r="L190" s="273">
        <v>6.700625</v>
      </c>
      <c r="M190" s="273">
        <v>6.608448</v>
      </c>
      <c r="N190" s="273">
        <v>6.280752E8</v>
      </c>
      <c r="O190" s="273"/>
      <c r="P190" s="249">
        <f t="shared" si="31"/>
        <v>457289.1036</v>
      </c>
      <c r="Q190" s="249">
        <f t="shared" si="135"/>
        <v>164166.4396</v>
      </c>
      <c r="R190" s="249">
        <f t="shared" si="136"/>
        <v>580436.1848</v>
      </c>
      <c r="S190" s="249">
        <f t="shared" si="34"/>
        <v>-455869.2378</v>
      </c>
      <c r="T190" s="249">
        <f t="shared" si="35"/>
        <v>-202761.8041</v>
      </c>
      <c r="U190" s="267">
        <f t="shared" si="21"/>
        <v>0.6536545385</v>
      </c>
      <c r="V190" s="277"/>
      <c r="W190" s="249">
        <f t="shared" si="22"/>
        <v>-658631.0419</v>
      </c>
      <c r="X190" s="252">
        <f t="shared" si="23"/>
        <v>1.575579076</v>
      </c>
      <c r="Y190" s="249">
        <f t="shared" si="24"/>
        <v>877321.1099</v>
      </c>
      <c r="Z190" s="249">
        <f t="shared" si="25"/>
        <v>218690.068</v>
      </c>
      <c r="AA190" s="254">
        <f t="shared" si="26"/>
        <v>1201891.728</v>
      </c>
      <c r="AB190" s="252">
        <f t="shared" si="27"/>
        <v>1.201891728</v>
      </c>
      <c r="AC190" s="270">
        <f t="shared" si="28"/>
        <v>543260.6861</v>
      </c>
      <c r="AD190" s="252">
        <f t="shared" si="29"/>
        <v>0.493873351</v>
      </c>
      <c r="AE190" s="175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7"/>
    </row>
    <row r="191" ht="19.5" customHeight="1">
      <c r="A191" s="271" t="s">
        <v>279</v>
      </c>
      <c r="B191" s="272">
        <v>91.419998</v>
      </c>
      <c r="C191" s="273">
        <v>94.139999</v>
      </c>
      <c r="D191" s="273">
        <v>90.639999</v>
      </c>
      <c r="E191" s="273">
        <v>93.910004</v>
      </c>
      <c r="F191" s="273">
        <v>86.660728</v>
      </c>
      <c r="G191" s="273">
        <v>5.670129E8</v>
      </c>
      <c r="H191" s="278" t="s">
        <v>279</v>
      </c>
      <c r="I191" s="273">
        <v>6.715625</v>
      </c>
      <c r="J191" s="273">
        <v>7.139375</v>
      </c>
      <c r="K191" s="273">
        <v>6.601875</v>
      </c>
      <c r="L191" s="273">
        <v>7.10625</v>
      </c>
      <c r="M191" s="273">
        <v>7.008492</v>
      </c>
      <c r="N191" s="273">
        <v>3.869664E8</v>
      </c>
      <c r="O191" s="273"/>
      <c r="P191" s="249">
        <f t="shared" si="31"/>
        <v>484609.8956</v>
      </c>
      <c r="Q191" s="249">
        <f t="shared" si="135"/>
        <v>184085.998</v>
      </c>
      <c r="R191" s="249">
        <f t="shared" si="136"/>
        <v>581645.4268</v>
      </c>
      <c r="S191" s="249">
        <f t="shared" si="34"/>
        <v>-459602.0263</v>
      </c>
      <c r="T191" s="249">
        <f t="shared" si="35"/>
        <v>-203606.6449</v>
      </c>
      <c r="U191" s="267">
        <f t="shared" si="21"/>
        <v>0.6820392781</v>
      </c>
      <c r="V191" s="277"/>
      <c r="W191" s="249">
        <f t="shared" si="22"/>
        <v>-663208.6712</v>
      </c>
      <c r="X191" s="252">
        <f t="shared" si="23"/>
        <v>1.607722228</v>
      </c>
      <c r="Y191" s="249">
        <f t="shared" si="24"/>
        <v>897606.5367</v>
      </c>
      <c r="Z191" s="249">
        <f t="shared" si="25"/>
        <v>234397.8655</v>
      </c>
      <c r="AA191" s="254">
        <f t="shared" si="26"/>
        <v>1250341.32</v>
      </c>
      <c r="AB191" s="252">
        <f t="shared" si="27"/>
        <v>1.25034132</v>
      </c>
      <c r="AC191" s="270">
        <f t="shared" si="28"/>
        <v>587132.6493</v>
      </c>
      <c r="AD191" s="252">
        <f t="shared" si="29"/>
        <v>0.5337569539</v>
      </c>
      <c r="AE191" s="175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7"/>
    </row>
    <row r="192" ht="19.5" customHeight="1">
      <c r="A192" s="271" t="s">
        <v>280</v>
      </c>
      <c r="B192" s="272">
        <v>94.239998</v>
      </c>
      <c r="C192" s="273">
        <v>97.510002</v>
      </c>
      <c r="D192" s="273">
        <v>93.629997</v>
      </c>
      <c r="E192" s="273">
        <v>95.019997</v>
      </c>
      <c r="F192" s="273">
        <v>87.920654</v>
      </c>
      <c r="G192" s="273">
        <v>6.615304E8</v>
      </c>
      <c r="H192" s="278" t="s">
        <v>280</v>
      </c>
      <c r="I192" s="273">
        <v>7.150625</v>
      </c>
      <c r="J192" s="273">
        <v>7.64625</v>
      </c>
      <c r="K192" s="273">
        <v>7.05625</v>
      </c>
      <c r="L192" s="273">
        <v>7.255</v>
      </c>
      <c r="M192" s="273">
        <v>7.166822</v>
      </c>
      <c r="N192" s="273">
        <v>4.590912E8</v>
      </c>
      <c r="O192" s="273"/>
      <c r="P192" s="249">
        <f t="shared" si="31"/>
        <v>500596.0236</v>
      </c>
      <c r="Q192" s="249">
        <f t="shared" si="135"/>
        <v>196755.7434</v>
      </c>
      <c r="R192" s="249">
        <f t="shared" si="136"/>
        <v>582857.1882</v>
      </c>
      <c r="S192" s="249">
        <f t="shared" si="34"/>
        <v>-463350.368</v>
      </c>
      <c r="T192" s="249">
        <f t="shared" si="35"/>
        <v>-204455.006</v>
      </c>
      <c r="U192" s="267">
        <f t="shared" si="21"/>
        <v>0.6984074801</v>
      </c>
      <c r="V192" s="277"/>
      <c r="W192" s="249">
        <f t="shared" si="22"/>
        <v>-667805.374</v>
      </c>
      <c r="X192" s="252">
        <f t="shared" si="23"/>
        <v>1.622408645</v>
      </c>
      <c r="Y192" s="249">
        <f t="shared" si="24"/>
        <v>909960.1171</v>
      </c>
      <c r="Z192" s="249">
        <f t="shared" si="25"/>
        <v>242154.7431</v>
      </c>
      <c r="AA192" s="254">
        <f t="shared" si="26"/>
        <v>1280208.955</v>
      </c>
      <c r="AB192" s="252">
        <f t="shared" si="27"/>
        <v>1.280208955</v>
      </c>
      <c r="AC192" s="270">
        <f t="shared" si="28"/>
        <v>612403.5811</v>
      </c>
      <c r="AD192" s="252">
        <f t="shared" si="29"/>
        <v>0.5567305283</v>
      </c>
      <c r="AE192" s="175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7"/>
    </row>
    <row r="193" ht="19.5" customHeight="1">
      <c r="A193" s="271" t="s">
        <v>281</v>
      </c>
      <c r="B193" s="272">
        <v>94.82</v>
      </c>
      <c r="C193" s="273">
        <v>99.910004</v>
      </c>
      <c r="D193" s="273">
        <v>93.889999</v>
      </c>
      <c r="E193" s="273">
        <v>99.779999</v>
      </c>
      <c r="F193" s="273">
        <v>92.324989</v>
      </c>
      <c r="G193" s="273">
        <v>6.459047E8</v>
      </c>
      <c r="H193" s="278" t="s">
        <v>281</v>
      </c>
      <c r="I193" s="273">
        <v>7.2275</v>
      </c>
      <c r="J193" s="273">
        <v>7.991875</v>
      </c>
      <c r="K193" s="273">
        <v>7.080625</v>
      </c>
      <c r="L193" s="273">
        <v>7.99125</v>
      </c>
      <c r="M193" s="273">
        <v>7.894124</v>
      </c>
      <c r="N193" s="273">
        <v>3.72584E8</v>
      </c>
      <c r="O193" s="273"/>
      <c r="P193" s="249">
        <f t="shared" si="31"/>
        <v>501986.1333</v>
      </c>
      <c r="Q193" s="249">
        <f t="shared" si="135"/>
        <v>197435.4134</v>
      </c>
      <c r="R193" s="249">
        <f t="shared" si="136"/>
        <v>584071.474</v>
      </c>
      <c r="S193" s="249">
        <f t="shared" si="34"/>
        <v>-467114.3279</v>
      </c>
      <c r="T193" s="249">
        <f t="shared" si="35"/>
        <v>-205306.9018</v>
      </c>
      <c r="U193" s="267">
        <f t="shared" si="21"/>
        <v>0.698762631</v>
      </c>
      <c r="V193" s="277"/>
      <c r="W193" s="249">
        <f t="shared" si="22"/>
        <v>-672421.2297</v>
      </c>
      <c r="X193" s="252">
        <f t="shared" si="23"/>
        <v>1.615144733</v>
      </c>
      <c r="Y193" s="249">
        <f t="shared" si="24"/>
        <v>912098.9083</v>
      </c>
      <c r="Z193" s="249">
        <f t="shared" si="25"/>
        <v>239677.6786</v>
      </c>
      <c r="AA193" s="254">
        <f t="shared" si="26"/>
        <v>1283493.021</v>
      </c>
      <c r="AB193" s="252">
        <f t="shared" si="27"/>
        <v>1.283493021</v>
      </c>
      <c r="AC193" s="270">
        <f t="shared" si="28"/>
        <v>611071.7909</v>
      </c>
      <c r="AD193" s="252">
        <f t="shared" si="29"/>
        <v>0.5555198099</v>
      </c>
      <c r="AE193" s="175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7"/>
    </row>
    <row r="194" ht="19.5" customHeight="1">
      <c r="A194" s="271" t="s">
        <v>282</v>
      </c>
      <c r="B194" s="272">
        <v>100.019997</v>
      </c>
      <c r="C194" s="273">
        <v>100.559998</v>
      </c>
      <c r="D194" s="273">
        <v>97.699997</v>
      </c>
      <c r="E194" s="273">
        <v>98.790001</v>
      </c>
      <c r="F194" s="273">
        <v>91.408981</v>
      </c>
      <c r="G194" s="273">
        <v>7.559587E8</v>
      </c>
      <c r="H194" s="278" t="s">
        <v>282</v>
      </c>
      <c r="I194" s="273">
        <v>8.030625</v>
      </c>
      <c r="J194" s="273">
        <v>8.130625</v>
      </c>
      <c r="K194" s="273">
        <v>7.683125</v>
      </c>
      <c r="L194" s="273">
        <v>7.8575</v>
      </c>
      <c r="M194" s="273">
        <v>7.762</v>
      </c>
      <c r="N194" s="273">
        <v>5.165328E8</v>
      </c>
      <c r="O194" s="273"/>
      <c r="P194" s="249">
        <f t="shared" si="31"/>
        <v>522356.4196</v>
      </c>
      <c r="Q194" s="249">
        <f t="shared" si="135"/>
        <v>214235.4609</v>
      </c>
      <c r="R194" s="249">
        <f t="shared" si="136"/>
        <v>585288.2895</v>
      </c>
      <c r="S194" s="249">
        <f t="shared" si="34"/>
        <v>-470893.9709</v>
      </c>
      <c r="T194" s="249">
        <f t="shared" si="35"/>
        <v>-206162.3473</v>
      </c>
      <c r="U194" s="267">
        <f t="shared" si="21"/>
        <v>0.7192991944</v>
      </c>
      <c r="V194" s="277"/>
      <c r="W194" s="249">
        <f t="shared" si="22"/>
        <v>-677056.3182</v>
      </c>
      <c r="X194" s="252">
        <f t="shared" si="23"/>
        <v>1.635971306</v>
      </c>
      <c r="Y194" s="249">
        <f t="shared" si="24"/>
        <v>927526.2517</v>
      </c>
      <c r="Z194" s="249">
        <f t="shared" si="25"/>
        <v>250469.9335</v>
      </c>
      <c r="AA194" s="254">
        <f t="shared" si="26"/>
        <v>1321880.17</v>
      </c>
      <c r="AB194" s="252">
        <f t="shared" si="27"/>
        <v>1.32188017</v>
      </c>
      <c r="AC194" s="270">
        <f t="shared" si="28"/>
        <v>644823.8518</v>
      </c>
      <c r="AD194" s="252">
        <f t="shared" si="29"/>
        <v>0.5862035017</v>
      </c>
      <c r="AE194" s="175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7"/>
    </row>
    <row r="195" ht="19.5" customHeight="1">
      <c r="A195" s="271" t="s">
        <v>283</v>
      </c>
      <c r="B195" s="272">
        <v>98.510002</v>
      </c>
      <c r="C195" s="273">
        <v>101.75</v>
      </c>
      <c r="D195" s="273">
        <v>90.239998</v>
      </c>
      <c r="E195" s="273">
        <v>101.400002</v>
      </c>
      <c r="F195" s="273">
        <v>94.047188</v>
      </c>
      <c r="G195" s="273">
        <v>1.2850375E9</v>
      </c>
      <c r="H195" s="278" t="s">
        <v>283</v>
      </c>
      <c r="I195" s="273">
        <v>7.8125</v>
      </c>
      <c r="J195" s="273">
        <v>8.284375</v>
      </c>
      <c r="K195" s="273">
        <v>6.528125</v>
      </c>
      <c r="L195" s="273">
        <v>8.22875</v>
      </c>
      <c r="M195" s="273">
        <v>8.128737</v>
      </c>
      <c r="N195" s="273">
        <v>1.031152E9</v>
      </c>
      <c r="O195" s="273"/>
      <c r="P195" s="249">
        <f t="shared" si="31"/>
        <v>482471.2764</v>
      </c>
      <c r="Q195" s="249">
        <f t="shared" si="135"/>
        <v>182029.5606</v>
      </c>
      <c r="R195" s="249">
        <f t="shared" si="136"/>
        <v>586507.6401</v>
      </c>
      <c r="S195" s="249">
        <f t="shared" si="34"/>
        <v>-474689.3625</v>
      </c>
      <c r="T195" s="249">
        <f t="shared" si="35"/>
        <v>-207021.357</v>
      </c>
      <c r="U195" s="267">
        <f t="shared" si="21"/>
        <v>0.6766783864</v>
      </c>
      <c r="V195" s="277"/>
      <c r="W195" s="249">
        <f t="shared" si="22"/>
        <v>-681710.7195</v>
      </c>
      <c r="X195" s="252">
        <f t="shared" si="23"/>
        <v>1.568082892</v>
      </c>
      <c r="Y195" s="249">
        <f t="shared" si="24"/>
        <v>900777.228</v>
      </c>
      <c r="Z195" s="249">
        <f t="shared" si="25"/>
        <v>219066.5085</v>
      </c>
      <c r="AA195" s="254">
        <f t="shared" si="26"/>
        <v>1251008.477</v>
      </c>
      <c r="AB195" s="252">
        <f t="shared" si="27"/>
        <v>1.251008477</v>
      </c>
      <c r="AC195" s="270">
        <f t="shared" si="28"/>
        <v>569297.7577</v>
      </c>
      <c r="AD195" s="252">
        <f t="shared" si="29"/>
        <v>0.5175434161</v>
      </c>
      <c r="AE195" s="175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7"/>
    </row>
    <row r="196" ht="19.5" customHeight="1">
      <c r="A196" s="271" t="s">
        <v>284</v>
      </c>
      <c r="B196" s="272">
        <v>101.580002</v>
      </c>
      <c r="C196" s="273">
        <v>106.25</v>
      </c>
      <c r="D196" s="273">
        <v>100.669998</v>
      </c>
      <c r="E196" s="273">
        <v>106.010002</v>
      </c>
      <c r="F196" s="273">
        <v>98.322922</v>
      </c>
      <c r="G196" s="273">
        <v>4.349901E8</v>
      </c>
      <c r="H196" s="278" t="s">
        <v>284</v>
      </c>
      <c r="I196" s="273">
        <v>8.245</v>
      </c>
      <c r="J196" s="273">
        <v>9.02625</v>
      </c>
      <c r="K196" s="273">
        <v>8.11</v>
      </c>
      <c r="L196" s="273">
        <v>8.985</v>
      </c>
      <c r="M196" s="273">
        <v>8.875795</v>
      </c>
      <c r="N196" s="273">
        <v>3.266832E8</v>
      </c>
      <c r="O196" s="273"/>
      <c r="P196" s="249">
        <f t="shared" si="31"/>
        <v>538235.6329</v>
      </c>
      <c r="Q196" s="249">
        <f t="shared" si="135"/>
        <v>226138.3991</v>
      </c>
      <c r="R196" s="249">
        <f t="shared" si="136"/>
        <v>587729.5311</v>
      </c>
      <c r="S196" s="249">
        <f t="shared" si="34"/>
        <v>-478500.5682</v>
      </c>
      <c r="T196" s="249">
        <f t="shared" si="35"/>
        <v>-207883.946</v>
      </c>
      <c r="U196" s="267">
        <f t="shared" si="21"/>
        <v>0.7325714229</v>
      </c>
      <c r="V196" s="277"/>
      <c r="W196" s="249">
        <f t="shared" si="22"/>
        <v>-686384.5142</v>
      </c>
      <c r="X196" s="252">
        <f t="shared" si="23"/>
        <v>1.640429148</v>
      </c>
      <c r="Y196" s="249">
        <f t="shared" si="24"/>
        <v>940985.2928</v>
      </c>
      <c r="Z196" s="249">
        <f t="shared" si="25"/>
        <v>254600.7786</v>
      </c>
      <c r="AA196" s="254">
        <f t="shared" si="26"/>
        <v>1352103.563</v>
      </c>
      <c r="AB196" s="252">
        <f t="shared" si="27"/>
        <v>1.352103563</v>
      </c>
      <c r="AC196" s="270">
        <f t="shared" si="28"/>
        <v>665719.0489</v>
      </c>
      <c r="AD196" s="252">
        <f t="shared" si="29"/>
        <v>0.6051991353</v>
      </c>
      <c r="AE196" s="175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7"/>
    </row>
    <row r="197" ht="19.5" customHeight="1">
      <c r="A197" s="274" t="s">
        <v>285</v>
      </c>
      <c r="B197" s="275">
        <v>105.720001</v>
      </c>
      <c r="C197" s="276">
        <v>105.919998</v>
      </c>
      <c r="D197" s="276">
        <v>99.919998</v>
      </c>
      <c r="E197" s="276">
        <v>103.25</v>
      </c>
      <c r="F197" s="276">
        <v>95.763062</v>
      </c>
      <c r="G197" s="276">
        <v>8.157022E8</v>
      </c>
      <c r="H197" s="279" t="s">
        <v>285</v>
      </c>
      <c r="I197" s="276">
        <v>8.93625</v>
      </c>
      <c r="J197" s="276">
        <v>8.96875</v>
      </c>
      <c r="K197" s="276">
        <v>7.96875</v>
      </c>
      <c r="L197" s="276">
        <v>8.54625</v>
      </c>
      <c r="M197" s="276">
        <v>8.44238</v>
      </c>
      <c r="N197" s="276">
        <v>4.611296E8</v>
      </c>
      <c r="O197" s="276"/>
      <c r="P197" s="249">
        <f t="shared" si="31"/>
        <v>534225.7319</v>
      </c>
      <c r="Q197" s="249">
        <f t="shared" si="135"/>
        <v>222199.7988</v>
      </c>
      <c r="R197" s="249">
        <f t="shared" si="136"/>
        <v>588953.9676</v>
      </c>
      <c r="S197" s="249">
        <f t="shared" si="34"/>
        <v>-482327.6539</v>
      </c>
      <c r="T197" s="249">
        <f t="shared" si="35"/>
        <v>-208750.1291</v>
      </c>
      <c r="U197" s="267">
        <f t="shared" si="21"/>
        <v>0.7273972368</v>
      </c>
      <c r="V197" s="252">
        <f>(E197-B186)/B186</f>
        <v>0.179326059</v>
      </c>
      <c r="W197" s="249">
        <f t="shared" si="22"/>
        <v>-691077.783</v>
      </c>
      <c r="X197" s="252">
        <f t="shared" si="23"/>
        <v>1.625258006</v>
      </c>
      <c r="Y197" s="249">
        <f t="shared" si="24"/>
        <v>939353.8212</v>
      </c>
      <c r="Z197" s="249">
        <f t="shared" si="25"/>
        <v>248276.0382</v>
      </c>
      <c r="AA197" s="254">
        <f t="shared" si="26"/>
        <v>1345379.498</v>
      </c>
      <c r="AB197" s="252">
        <f t="shared" si="27"/>
        <v>1.345379498</v>
      </c>
      <c r="AC197" s="270">
        <f t="shared" si="28"/>
        <v>654301.7152</v>
      </c>
      <c r="AD197" s="252">
        <f t="shared" si="29"/>
        <v>0.5948197411</v>
      </c>
      <c r="AE197" s="175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7"/>
    </row>
    <row r="198" ht="19.5" customHeight="1">
      <c r="A198" s="271" t="s">
        <v>286</v>
      </c>
      <c r="B198" s="272">
        <v>103.760002</v>
      </c>
      <c r="C198" s="273">
        <v>104.580002</v>
      </c>
      <c r="D198" s="273">
        <v>99.360001</v>
      </c>
      <c r="E198" s="273">
        <v>101.099998</v>
      </c>
      <c r="F198" s="273">
        <v>94.118324</v>
      </c>
      <c r="G198" s="273">
        <v>8.262916E8</v>
      </c>
      <c r="H198" s="278" t="s">
        <v>286</v>
      </c>
      <c r="I198" s="273">
        <v>8.63125</v>
      </c>
      <c r="J198" s="273">
        <v>8.75125</v>
      </c>
      <c r="K198" s="273">
        <v>7.908125</v>
      </c>
      <c r="L198" s="273">
        <v>8.174375</v>
      </c>
      <c r="M198" s="273">
        <v>8.079652</v>
      </c>
      <c r="N198" s="273">
        <v>5.83728E8</v>
      </c>
      <c r="O198" s="273"/>
      <c r="P198" s="249">
        <f t="shared" si="31"/>
        <v>531231.6885</v>
      </c>
      <c r="Q198" s="249">
        <f>(Q186+(Q197-Q186)*(1-$Q$3))*K198/K197</f>
        <v>190044.4593</v>
      </c>
      <c r="R198" s="249">
        <f>R197*(1+($S$5/2/12))+(Q197-Q186)*($Q$3)</f>
        <v>620879.3821</v>
      </c>
      <c r="S198" s="249">
        <f t="shared" si="34"/>
        <v>-486170.6857</v>
      </c>
      <c r="T198" s="249">
        <f t="shared" si="35"/>
        <v>-209619.9213</v>
      </c>
      <c r="U198" s="267">
        <f t="shared" si="21"/>
        <v>0.6789977665</v>
      </c>
      <c r="V198" s="277"/>
      <c r="W198" s="249">
        <f t="shared" si="22"/>
        <v>-695790.6071</v>
      </c>
      <c r="X198" s="252">
        <f t="shared" si="23"/>
        <v>1.655830158</v>
      </c>
      <c r="Y198" s="249">
        <f t="shared" si="24"/>
        <v>967906.3888</v>
      </c>
      <c r="Z198" s="249">
        <f t="shared" si="25"/>
        <v>272115.7817</v>
      </c>
      <c r="AA198" s="254">
        <f t="shared" si="26"/>
        <v>1342155.53</v>
      </c>
      <c r="AB198" s="252">
        <f t="shared" si="27"/>
        <v>1.34215553</v>
      </c>
      <c r="AC198" s="270">
        <f t="shared" si="28"/>
        <v>646364.9228</v>
      </c>
      <c r="AD198" s="252">
        <f t="shared" si="29"/>
        <v>0.5876044753</v>
      </c>
      <c r="AE198" s="175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7"/>
    </row>
    <row r="199" ht="19.5" customHeight="1">
      <c r="A199" s="271" t="s">
        <v>287</v>
      </c>
      <c r="B199" s="272">
        <v>101.330002</v>
      </c>
      <c r="C199" s="273">
        <v>108.940002</v>
      </c>
      <c r="D199" s="273">
        <v>99.75</v>
      </c>
      <c r="E199" s="273">
        <v>108.400002</v>
      </c>
      <c r="F199" s="273">
        <v>100.91423</v>
      </c>
      <c r="G199" s="273">
        <v>4.724565E8</v>
      </c>
      <c r="H199" s="278" t="s">
        <v>287</v>
      </c>
      <c r="I199" s="273">
        <v>8.204375</v>
      </c>
      <c r="J199" s="273">
        <v>9.47</v>
      </c>
      <c r="K199" s="273">
        <v>7.955625</v>
      </c>
      <c r="L199" s="273">
        <v>9.37875</v>
      </c>
      <c r="M199" s="273">
        <v>9.270071</v>
      </c>
      <c r="N199" s="273">
        <v>3.683216E8</v>
      </c>
      <c r="O199" s="273"/>
      <c r="P199" s="249">
        <f t="shared" si="31"/>
        <v>533316.8317</v>
      </c>
      <c r="Q199" s="249">
        <f t="shared" ref="Q199:Q209" si="137">Q198*K199/K198</f>
        <v>191185.9576</v>
      </c>
      <c r="R199" s="249">
        <f t="shared" ref="R199:R209" si="138">R198*(1+$S$5/2/12)</f>
        <v>622172.8808</v>
      </c>
      <c r="S199" s="249">
        <f t="shared" si="34"/>
        <v>-490029.7303</v>
      </c>
      <c r="T199" s="249">
        <f t="shared" si="35"/>
        <v>-210493.3377</v>
      </c>
      <c r="U199" s="267">
        <f t="shared" si="21"/>
        <v>0.6799623453</v>
      </c>
      <c r="V199" s="277"/>
      <c r="W199" s="249">
        <f t="shared" si="22"/>
        <v>-700523.0679</v>
      </c>
      <c r="X199" s="252">
        <f t="shared" si="23"/>
        <v>1.649467042</v>
      </c>
      <c r="Y199" s="249">
        <f t="shared" si="24"/>
        <v>970607.7478</v>
      </c>
      <c r="Z199" s="249">
        <f t="shared" si="25"/>
        <v>270084.6798</v>
      </c>
      <c r="AA199" s="254">
        <f t="shared" si="26"/>
        <v>1346675.67</v>
      </c>
      <c r="AB199" s="252">
        <f t="shared" si="27"/>
        <v>1.34667567</v>
      </c>
      <c r="AC199" s="270">
        <f t="shared" si="28"/>
        <v>646152.6022</v>
      </c>
      <c r="AD199" s="252">
        <f t="shared" si="29"/>
        <v>0.5874114566</v>
      </c>
      <c r="AE199" s="175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7"/>
    </row>
    <row r="200" ht="19.5" customHeight="1">
      <c r="A200" s="271" t="s">
        <v>288</v>
      </c>
      <c r="B200" s="272">
        <v>108.610001</v>
      </c>
      <c r="C200" s="273">
        <v>109.419998</v>
      </c>
      <c r="D200" s="273">
        <v>104.239998</v>
      </c>
      <c r="E200" s="273">
        <v>105.599998</v>
      </c>
      <c r="F200" s="273">
        <v>98.307579</v>
      </c>
      <c r="G200" s="273">
        <v>6.336356E8</v>
      </c>
      <c r="H200" s="278" t="s">
        <v>288</v>
      </c>
      <c r="I200" s="273">
        <v>9.410625</v>
      </c>
      <c r="J200" s="273">
        <v>9.5525</v>
      </c>
      <c r="K200" s="273">
        <v>8.685625</v>
      </c>
      <c r="L200" s="273">
        <v>8.909375</v>
      </c>
      <c r="M200" s="273">
        <v>8.806135</v>
      </c>
      <c r="N200" s="273">
        <v>4.663744E8</v>
      </c>
      <c r="O200" s="273"/>
      <c r="P200" s="249">
        <f t="shared" si="31"/>
        <v>557322.7616</v>
      </c>
      <c r="Q200" s="249">
        <f t="shared" si="137"/>
        <v>208728.9853</v>
      </c>
      <c r="R200" s="249">
        <f t="shared" si="138"/>
        <v>623469.0743</v>
      </c>
      <c r="S200" s="249">
        <f t="shared" si="34"/>
        <v>-493904.8541</v>
      </c>
      <c r="T200" s="249">
        <f t="shared" si="35"/>
        <v>-211370.3932</v>
      </c>
      <c r="U200" s="267">
        <f t="shared" si="21"/>
        <v>0.7015229403</v>
      </c>
      <c r="V200" s="277"/>
      <c r="W200" s="249">
        <f t="shared" si="22"/>
        <v>-705275.2474</v>
      </c>
      <c r="X200" s="252">
        <f t="shared" si="23"/>
        <v>1.674228381</v>
      </c>
      <c r="Y200" s="249">
        <f t="shared" si="24"/>
        <v>988656.2445</v>
      </c>
      <c r="Z200" s="249">
        <f t="shared" si="25"/>
        <v>283380.9971</v>
      </c>
      <c r="AA200" s="254">
        <f t="shared" si="26"/>
        <v>1389520.821</v>
      </c>
      <c r="AB200" s="252">
        <f t="shared" si="27"/>
        <v>1.389520821</v>
      </c>
      <c r="AC200" s="270">
        <f t="shared" si="28"/>
        <v>684245.5738</v>
      </c>
      <c r="AD200" s="252">
        <f t="shared" si="29"/>
        <v>0.6220414307</v>
      </c>
      <c r="AE200" s="175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7"/>
    </row>
    <row r="201" ht="19.5" customHeight="1">
      <c r="A201" s="271" t="s">
        <v>289</v>
      </c>
      <c r="B201" s="272">
        <v>105.599998</v>
      </c>
      <c r="C201" s="273">
        <v>111.160004</v>
      </c>
      <c r="D201" s="273">
        <v>104.339996</v>
      </c>
      <c r="E201" s="273">
        <v>107.629997</v>
      </c>
      <c r="F201" s="273">
        <v>100.427818</v>
      </c>
      <c r="G201" s="273">
        <v>5.686993E8</v>
      </c>
      <c r="H201" s="278" t="s">
        <v>289</v>
      </c>
      <c r="I201" s="273">
        <v>8.90625</v>
      </c>
      <c r="J201" s="273">
        <v>9.8525</v>
      </c>
      <c r="K201" s="273">
        <v>8.6975</v>
      </c>
      <c r="L201" s="273">
        <v>9.22875</v>
      </c>
      <c r="M201" s="273">
        <v>9.126643</v>
      </c>
      <c r="N201" s="273">
        <v>4.135088E8</v>
      </c>
      <c r="O201" s="273"/>
      <c r="P201" s="249">
        <f t="shared" si="31"/>
        <v>557857.4044</v>
      </c>
      <c r="Q201" s="249">
        <f t="shared" si="137"/>
        <v>209014.3599</v>
      </c>
      <c r="R201" s="249">
        <f t="shared" si="138"/>
        <v>624767.9682</v>
      </c>
      <c r="S201" s="249">
        <f t="shared" si="34"/>
        <v>-497796.1244</v>
      </c>
      <c r="T201" s="249">
        <f t="shared" si="35"/>
        <v>-212251.1032</v>
      </c>
      <c r="U201" s="267">
        <f t="shared" si="21"/>
        <v>0.7012491102</v>
      </c>
      <c r="V201" s="277"/>
      <c r="W201" s="249">
        <f t="shared" si="22"/>
        <v>-710047.2276</v>
      </c>
      <c r="X201" s="252">
        <f t="shared" si="23"/>
        <v>1.66555875</v>
      </c>
      <c r="Y201" s="249">
        <f t="shared" si="24"/>
        <v>990277.4326</v>
      </c>
      <c r="Z201" s="249">
        <f t="shared" si="25"/>
        <v>280230.205</v>
      </c>
      <c r="AA201" s="254">
        <f t="shared" si="26"/>
        <v>1391639.732</v>
      </c>
      <c r="AB201" s="252">
        <f t="shared" si="27"/>
        <v>1.391639732</v>
      </c>
      <c r="AC201" s="270">
        <f t="shared" si="28"/>
        <v>681592.5049</v>
      </c>
      <c r="AD201" s="252">
        <f t="shared" si="29"/>
        <v>0.6196295499</v>
      </c>
      <c r="AE201" s="175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7"/>
    </row>
    <row r="202" ht="19.5" customHeight="1">
      <c r="A202" s="271" t="s">
        <v>290</v>
      </c>
      <c r="B202" s="272">
        <v>108.050003</v>
      </c>
      <c r="C202" s="273">
        <v>111.080002</v>
      </c>
      <c r="D202" s="273">
        <v>106.0</v>
      </c>
      <c r="E202" s="273">
        <v>110.050003</v>
      </c>
      <c r="F202" s="273">
        <v>102.685875</v>
      </c>
      <c r="G202" s="273">
        <v>5.182335E8</v>
      </c>
      <c r="H202" s="278" t="s">
        <v>290</v>
      </c>
      <c r="I202" s="273">
        <v>9.304375</v>
      </c>
      <c r="J202" s="273">
        <v>9.81125</v>
      </c>
      <c r="K202" s="273">
        <v>8.948125</v>
      </c>
      <c r="L202" s="273">
        <v>9.6375</v>
      </c>
      <c r="M202" s="273">
        <v>9.530869</v>
      </c>
      <c r="N202" s="273">
        <v>3.268368E8</v>
      </c>
      <c r="O202" s="273"/>
      <c r="P202" s="249">
        <f t="shared" si="31"/>
        <v>566732.6733</v>
      </c>
      <c r="Q202" s="249">
        <f t="shared" si="137"/>
        <v>215037.2657</v>
      </c>
      <c r="R202" s="249">
        <f t="shared" si="138"/>
        <v>626069.5682</v>
      </c>
      <c r="S202" s="249">
        <f t="shared" si="34"/>
        <v>-501703.6082</v>
      </c>
      <c r="T202" s="249">
        <f t="shared" si="35"/>
        <v>-213135.4828</v>
      </c>
      <c r="U202" s="267">
        <f t="shared" si="21"/>
        <v>0.7080403694</v>
      </c>
      <c r="V202" s="277"/>
      <c r="W202" s="249">
        <f t="shared" si="22"/>
        <v>-714839.091</v>
      </c>
      <c r="X202" s="252">
        <f t="shared" si="23"/>
        <v>1.668630404</v>
      </c>
      <c r="Y202" s="249">
        <f t="shared" si="24"/>
        <v>997739.6567</v>
      </c>
      <c r="Z202" s="249">
        <f t="shared" si="25"/>
        <v>282900.5657</v>
      </c>
      <c r="AA202" s="254">
        <f t="shared" si="26"/>
        <v>1407839.507</v>
      </c>
      <c r="AB202" s="252">
        <f t="shared" si="27"/>
        <v>1.407839507</v>
      </c>
      <c r="AC202" s="270">
        <f t="shared" si="28"/>
        <v>693000.4161</v>
      </c>
      <c r="AD202" s="252">
        <f t="shared" si="29"/>
        <v>0.6300003783</v>
      </c>
      <c r="AE202" s="175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  <c r="AU202" s="176"/>
      <c r="AV202" s="176"/>
      <c r="AW202" s="177"/>
    </row>
    <row r="203" ht="19.5" customHeight="1">
      <c r="A203" s="271" t="s">
        <v>291</v>
      </c>
      <c r="B203" s="272">
        <v>110.639999</v>
      </c>
      <c r="C203" s="273">
        <v>111.129997</v>
      </c>
      <c r="D203" s="273">
        <v>106.639999</v>
      </c>
      <c r="E203" s="273">
        <v>107.07</v>
      </c>
      <c r="F203" s="273">
        <v>99.905289</v>
      </c>
      <c r="G203" s="273">
        <v>5.770306E8</v>
      </c>
      <c r="H203" s="278" t="s">
        <v>291</v>
      </c>
      <c r="I203" s="273">
        <v>9.73125</v>
      </c>
      <c r="J203" s="273">
        <v>9.84875</v>
      </c>
      <c r="K203" s="273">
        <v>9.06625</v>
      </c>
      <c r="L203" s="273">
        <v>9.14375</v>
      </c>
      <c r="M203" s="273">
        <v>9.042585</v>
      </c>
      <c r="N203" s="273">
        <v>3.028272E8</v>
      </c>
      <c r="O203" s="273"/>
      <c r="P203" s="249">
        <f t="shared" si="31"/>
        <v>570154.4501</v>
      </c>
      <c r="Q203" s="249">
        <f t="shared" si="137"/>
        <v>217875.992</v>
      </c>
      <c r="R203" s="249">
        <f t="shared" si="138"/>
        <v>627373.8798</v>
      </c>
      <c r="S203" s="249">
        <f t="shared" si="34"/>
        <v>-505627.3733</v>
      </c>
      <c r="T203" s="249">
        <f t="shared" si="35"/>
        <v>-214023.5473</v>
      </c>
      <c r="U203" s="267">
        <f t="shared" si="21"/>
        <v>0.7106848683</v>
      </c>
      <c r="V203" s="277"/>
      <c r="W203" s="249">
        <f t="shared" si="22"/>
        <v>-719650.9206</v>
      </c>
      <c r="X203" s="252">
        <f t="shared" si="23"/>
        <v>1.664040572</v>
      </c>
      <c r="Y203" s="249">
        <f t="shared" si="24"/>
        <v>1001387.04</v>
      </c>
      <c r="Z203" s="249">
        <f t="shared" si="25"/>
        <v>281736.1191</v>
      </c>
      <c r="AA203" s="254">
        <f t="shared" si="26"/>
        <v>1415404.322</v>
      </c>
      <c r="AB203" s="252">
        <f t="shared" si="27"/>
        <v>1.415404322</v>
      </c>
      <c r="AC203" s="270">
        <f t="shared" si="28"/>
        <v>695753.4012</v>
      </c>
      <c r="AD203" s="252">
        <f t="shared" si="29"/>
        <v>0.632503092</v>
      </c>
      <c r="AE203" s="175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7"/>
    </row>
    <row r="204" ht="19.5" customHeight="1">
      <c r="A204" s="271" t="s">
        <v>292</v>
      </c>
      <c r="B204" s="272">
        <v>108.129997</v>
      </c>
      <c r="C204" s="273">
        <v>114.389999</v>
      </c>
      <c r="D204" s="273">
        <v>105.830002</v>
      </c>
      <c r="E204" s="273">
        <v>111.949997</v>
      </c>
      <c r="F204" s="273">
        <v>104.698997</v>
      </c>
      <c r="G204" s="273">
        <v>6.448857E8</v>
      </c>
      <c r="H204" s="278" t="s">
        <v>292</v>
      </c>
      <c r="I204" s="273">
        <v>9.32125</v>
      </c>
      <c r="J204" s="273">
        <v>10.4075</v>
      </c>
      <c r="K204" s="273">
        <v>8.9225</v>
      </c>
      <c r="L204" s="273">
        <v>9.95875</v>
      </c>
      <c r="M204" s="273">
        <v>9.848567</v>
      </c>
      <c r="N204" s="273">
        <v>3.287216E8</v>
      </c>
      <c r="O204" s="273"/>
      <c r="P204" s="249">
        <f t="shared" si="31"/>
        <v>565823.7731</v>
      </c>
      <c r="Q204" s="249">
        <f t="shared" si="137"/>
        <v>214421.4574</v>
      </c>
      <c r="R204" s="249">
        <f t="shared" si="138"/>
        <v>628680.9087</v>
      </c>
      <c r="S204" s="249">
        <f t="shared" si="34"/>
        <v>-509567.4873</v>
      </c>
      <c r="T204" s="249">
        <f t="shared" si="35"/>
        <v>-214915.3121</v>
      </c>
      <c r="U204" s="267">
        <f t="shared" si="21"/>
        <v>0.7059750403</v>
      </c>
      <c r="V204" s="277"/>
      <c r="W204" s="249">
        <f t="shared" si="22"/>
        <v>-724482.7994</v>
      </c>
      <c r="X204" s="252">
        <f t="shared" si="23"/>
        <v>1.648768863</v>
      </c>
      <c r="Y204" s="249">
        <f t="shared" si="24"/>
        <v>999610.3135</v>
      </c>
      <c r="Z204" s="249">
        <f t="shared" si="25"/>
        <v>275127.5141</v>
      </c>
      <c r="AA204" s="254">
        <f t="shared" si="26"/>
        <v>1408926.139</v>
      </c>
      <c r="AB204" s="252">
        <f t="shared" si="27"/>
        <v>1.408926139</v>
      </c>
      <c r="AC204" s="270">
        <f t="shared" si="28"/>
        <v>684443.3397</v>
      </c>
      <c r="AD204" s="252">
        <f t="shared" si="29"/>
        <v>0.6222212179</v>
      </c>
      <c r="AE204" s="175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7"/>
    </row>
    <row r="205" ht="19.5" customHeight="1">
      <c r="A205" s="271" t="s">
        <v>293</v>
      </c>
      <c r="B205" s="272">
        <v>111.970001</v>
      </c>
      <c r="C205" s="273">
        <v>113.0</v>
      </c>
      <c r="D205" s="273">
        <v>84.739998</v>
      </c>
      <c r="E205" s="273">
        <v>104.309998</v>
      </c>
      <c r="F205" s="273">
        <v>97.553833</v>
      </c>
      <c r="G205" s="273">
        <v>1.0103048E9</v>
      </c>
      <c r="H205" s="278" t="s">
        <v>293</v>
      </c>
      <c r="I205" s="273">
        <v>9.96125</v>
      </c>
      <c r="J205" s="273">
        <v>10.14125</v>
      </c>
      <c r="K205" s="273">
        <v>6.875</v>
      </c>
      <c r="L205" s="273">
        <v>8.56375</v>
      </c>
      <c r="M205" s="273">
        <v>8.469001</v>
      </c>
      <c r="N205" s="273">
        <v>4.280792E8</v>
      </c>
      <c r="O205" s="273"/>
      <c r="P205" s="249">
        <f t="shared" si="31"/>
        <v>453065.3358</v>
      </c>
      <c r="Q205" s="249">
        <f t="shared" si="137"/>
        <v>165216.8697</v>
      </c>
      <c r="R205" s="249">
        <f t="shared" si="138"/>
        <v>629990.6606</v>
      </c>
      <c r="S205" s="249">
        <f t="shared" si="34"/>
        <v>-513524.0185</v>
      </c>
      <c r="T205" s="249">
        <f t="shared" si="35"/>
        <v>-215810.7926</v>
      </c>
      <c r="U205" s="267">
        <f t="shared" si="21"/>
        <v>0.6276665114</v>
      </c>
      <c r="V205" s="277"/>
      <c r="W205" s="249">
        <f t="shared" si="22"/>
        <v>-729334.8111</v>
      </c>
      <c r="X205" s="252">
        <f t="shared" si="23"/>
        <v>1.484991502</v>
      </c>
      <c r="Y205" s="249">
        <f t="shared" si="24"/>
        <v>921936.7692</v>
      </c>
      <c r="Z205" s="249">
        <f t="shared" si="25"/>
        <v>192601.9582</v>
      </c>
      <c r="AA205" s="254">
        <f t="shared" si="26"/>
        <v>1248272.866</v>
      </c>
      <c r="AB205" s="252">
        <f t="shared" si="27"/>
        <v>1.248272866</v>
      </c>
      <c r="AC205" s="270">
        <f t="shared" si="28"/>
        <v>518938.055</v>
      </c>
      <c r="AD205" s="252">
        <f t="shared" si="29"/>
        <v>0.4717618682</v>
      </c>
      <c r="AE205" s="175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7"/>
    </row>
    <row r="206" ht="19.5" customHeight="1">
      <c r="A206" s="271" t="s">
        <v>294</v>
      </c>
      <c r="B206" s="272">
        <v>101.709999</v>
      </c>
      <c r="C206" s="273">
        <v>108.730003</v>
      </c>
      <c r="D206" s="273">
        <v>98.75</v>
      </c>
      <c r="E206" s="273">
        <v>101.760002</v>
      </c>
      <c r="F206" s="273">
        <v>95.169006</v>
      </c>
      <c r="G206" s="273">
        <v>8.812015E8</v>
      </c>
      <c r="H206" s="278" t="s">
        <v>294</v>
      </c>
      <c r="I206" s="273">
        <v>8.145</v>
      </c>
      <c r="J206" s="273">
        <v>9.265</v>
      </c>
      <c r="K206" s="273">
        <v>7.66875</v>
      </c>
      <c r="L206" s="273">
        <v>8.13125</v>
      </c>
      <c r="M206" s="273">
        <v>8.041286</v>
      </c>
      <c r="N206" s="273">
        <v>3.535144E8</v>
      </c>
      <c r="O206" s="273"/>
      <c r="P206" s="249">
        <f t="shared" si="31"/>
        <v>527970.297</v>
      </c>
      <c r="Q206" s="249">
        <f t="shared" si="137"/>
        <v>184291.9083</v>
      </c>
      <c r="R206" s="249">
        <f t="shared" si="138"/>
        <v>631303.1411</v>
      </c>
      <c r="S206" s="249">
        <f t="shared" si="34"/>
        <v>-517497.0353</v>
      </c>
      <c r="T206" s="249">
        <f t="shared" si="35"/>
        <v>-216710.0042</v>
      </c>
      <c r="U206" s="267">
        <f t="shared" si="21"/>
        <v>0.6672947587</v>
      </c>
      <c r="V206" s="277"/>
      <c r="W206" s="249">
        <f t="shared" si="22"/>
        <v>-734207.0395</v>
      </c>
      <c r="X206" s="252">
        <f t="shared" si="23"/>
        <v>1.578946232</v>
      </c>
      <c r="Y206" s="249">
        <f t="shared" si="24"/>
        <v>975630.2234</v>
      </c>
      <c r="Z206" s="249">
        <f t="shared" si="25"/>
        <v>241423.1839</v>
      </c>
      <c r="AA206" s="254">
        <f t="shared" si="26"/>
        <v>1343565.346</v>
      </c>
      <c r="AB206" s="252">
        <f t="shared" si="27"/>
        <v>1.343565346</v>
      </c>
      <c r="AC206" s="270">
        <f t="shared" si="28"/>
        <v>609358.307</v>
      </c>
      <c r="AD206" s="252">
        <f t="shared" si="29"/>
        <v>0.5539620972</v>
      </c>
      <c r="AE206" s="175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7"/>
    </row>
    <row r="207" ht="19.5" customHeight="1">
      <c r="A207" s="271" t="s">
        <v>295</v>
      </c>
      <c r="B207" s="272">
        <v>101.940002</v>
      </c>
      <c r="C207" s="273">
        <v>114.080002</v>
      </c>
      <c r="D207" s="273">
        <v>100.480003</v>
      </c>
      <c r="E207" s="273">
        <v>113.330002</v>
      </c>
      <c r="F207" s="273">
        <v>106.24749</v>
      </c>
      <c r="G207" s="273">
        <v>7.406272E8</v>
      </c>
      <c r="H207" s="278" t="s">
        <v>295</v>
      </c>
      <c r="I207" s="273">
        <v>8.16125</v>
      </c>
      <c r="J207" s="273">
        <v>10.19875</v>
      </c>
      <c r="K207" s="273">
        <v>7.93375</v>
      </c>
      <c r="L207" s="273">
        <v>10.0675</v>
      </c>
      <c r="M207" s="273">
        <v>9.956113</v>
      </c>
      <c r="N207" s="273">
        <v>3.188688E8</v>
      </c>
      <c r="O207" s="273"/>
      <c r="P207" s="249">
        <f t="shared" si="31"/>
        <v>537219.818</v>
      </c>
      <c r="Q207" s="249">
        <f t="shared" si="137"/>
        <v>190660.2676</v>
      </c>
      <c r="R207" s="249">
        <f t="shared" si="138"/>
        <v>632618.356</v>
      </c>
      <c r="S207" s="249">
        <f t="shared" si="34"/>
        <v>-521486.6062</v>
      </c>
      <c r="T207" s="249">
        <f t="shared" si="35"/>
        <v>-217612.9626</v>
      </c>
      <c r="U207" s="267">
        <f t="shared" si="21"/>
        <v>0.6751498753</v>
      </c>
      <c r="V207" s="277"/>
      <c r="W207" s="249">
        <f t="shared" si="22"/>
        <v>-739099.5688</v>
      </c>
      <c r="X207" s="252">
        <f t="shared" si="23"/>
        <v>1.582788332</v>
      </c>
      <c r="Y207" s="249">
        <f t="shared" si="24"/>
        <v>983367.4944</v>
      </c>
      <c r="Z207" s="249">
        <f t="shared" si="25"/>
        <v>244267.9256</v>
      </c>
      <c r="AA207" s="254">
        <f t="shared" si="26"/>
        <v>1360498.442</v>
      </c>
      <c r="AB207" s="252">
        <f t="shared" si="27"/>
        <v>1.360498442</v>
      </c>
      <c r="AC207" s="270">
        <f t="shared" si="28"/>
        <v>621398.8728</v>
      </c>
      <c r="AD207" s="252">
        <f t="shared" si="29"/>
        <v>0.5649080662</v>
      </c>
      <c r="AE207" s="175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7"/>
    </row>
    <row r="208" ht="19.5" customHeight="1">
      <c r="A208" s="271" t="s">
        <v>296</v>
      </c>
      <c r="B208" s="272">
        <v>113.629997</v>
      </c>
      <c r="C208" s="273">
        <v>115.470001</v>
      </c>
      <c r="D208" s="273">
        <v>109.480003</v>
      </c>
      <c r="E208" s="273">
        <v>114.019997</v>
      </c>
      <c r="F208" s="273">
        <v>106.894386</v>
      </c>
      <c r="G208" s="273">
        <v>5.434133E8</v>
      </c>
      <c r="H208" s="278" t="s">
        <v>296</v>
      </c>
      <c r="I208" s="273">
        <v>10.12125</v>
      </c>
      <c r="J208" s="273">
        <v>10.4425</v>
      </c>
      <c r="K208" s="273">
        <v>9.38375</v>
      </c>
      <c r="L208" s="273">
        <v>10.16375</v>
      </c>
      <c r="M208" s="273">
        <v>10.051297</v>
      </c>
      <c r="N208" s="273">
        <v>1.950984E8</v>
      </c>
      <c r="O208" s="273"/>
      <c r="P208" s="249">
        <f t="shared" si="31"/>
        <v>585338.6299</v>
      </c>
      <c r="Q208" s="249">
        <f t="shared" si="137"/>
        <v>225506.0074</v>
      </c>
      <c r="R208" s="249">
        <f t="shared" si="138"/>
        <v>633936.3109</v>
      </c>
      <c r="S208" s="249">
        <f t="shared" si="34"/>
        <v>-525492.8004</v>
      </c>
      <c r="T208" s="249">
        <f t="shared" si="35"/>
        <v>-218519.6832</v>
      </c>
      <c r="U208" s="267">
        <f t="shared" si="21"/>
        <v>0.7173064166</v>
      </c>
      <c r="V208" s="277"/>
      <c r="W208" s="249">
        <f t="shared" si="22"/>
        <v>-744012.4837</v>
      </c>
      <c r="X208" s="252">
        <f t="shared" si="23"/>
        <v>1.638782907</v>
      </c>
      <c r="Y208" s="249">
        <f t="shared" si="24"/>
        <v>1018315.899</v>
      </c>
      <c r="Z208" s="249">
        <f t="shared" si="25"/>
        <v>274303.4157</v>
      </c>
      <c r="AA208" s="254">
        <f t="shared" si="26"/>
        <v>1444780.948</v>
      </c>
      <c r="AB208" s="252">
        <f t="shared" si="27"/>
        <v>1.444780948</v>
      </c>
      <c r="AC208" s="270">
        <f t="shared" si="28"/>
        <v>700768.4645</v>
      </c>
      <c r="AD208" s="252">
        <f t="shared" si="29"/>
        <v>0.6370622405</v>
      </c>
      <c r="AE208" s="175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7"/>
    </row>
    <row r="209" ht="19.5" customHeight="1">
      <c r="A209" s="274" t="s">
        <v>297</v>
      </c>
      <c r="B209" s="275">
        <v>114.480003</v>
      </c>
      <c r="C209" s="276">
        <v>115.75</v>
      </c>
      <c r="D209" s="276">
        <v>109.379997</v>
      </c>
      <c r="E209" s="276">
        <v>111.860001</v>
      </c>
      <c r="F209" s="276">
        <v>104.86937</v>
      </c>
      <c r="G209" s="276">
        <v>7.574975E8</v>
      </c>
      <c r="H209" s="279" t="s">
        <v>297</v>
      </c>
      <c r="I209" s="276">
        <v>10.24125</v>
      </c>
      <c r="J209" s="276">
        <v>10.47125</v>
      </c>
      <c r="K209" s="276">
        <v>9.33</v>
      </c>
      <c r="L209" s="276">
        <v>9.795</v>
      </c>
      <c r="M209" s="276">
        <v>9.686628</v>
      </c>
      <c r="N209" s="276">
        <v>2.490936E8</v>
      </c>
      <c r="O209" s="276"/>
      <c r="P209" s="249">
        <f t="shared" si="31"/>
        <v>584803.9444</v>
      </c>
      <c r="Q209" s="249">
        <f t="shared" si="137"/>
        <v>224214.3119</v>
      </c>
      <c r="R209" s="249">
        <f t="shared" si="138"/>
        <v>635257.0116</v>
      </c>
      <c r="S209" s="249">
        <f t="shared" si="34"/>
        <v>-529515.6871</v>
      </c>
      <c r="T209" s="249">
        <f t="shared" si="35"/>
        <v>-219430.1819</v>
      </c>
      <c r="U209" s="267">
        <f t="shared" si="21"/>
        <v>0.715398644</v>
      </c>
      <c r="V209" s="252">
        <f>(E209-B198)/B198</f>
        <v>0.0780647537</v>
      </c>
      <c r="W209" s="249">
        <f t="shared" si="22"/>
        <v>-748945.869</v>
      </c>
      <c r="X209" s="252">
        <f t="shared" si="23"/>
        <v>1.629037567</v>
      </c>
      <c r="Y209" s="249">
        <f t="shared" si="24"/>
        <v>1019209.492</v>
      </c>
      <c r="Z209" s="249">
        <f t="shared" si="25"/>
        <v>270263.6231</v>
      </c>
      <c r="AA209" s="254">
        <f t="shared" si="26"/>
        <v>1444275.268</v>
      </c>
      <c r="AB209" s="252">
        <f t="shared" si="27"/>
        <v>1.444275268</v>
      </c>
      <c r="AC209" s="270">
        <f t="shared" si="28"/>
        <v>695329.3988</v>
      </c>
      <c r="AD209" s="252">
        <f t="shared" si="29"/>
        <v>0.6321176352</v>
      </c>
      <c r="AE209" s="175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7"/>
    </row>
    <row r="210" ht="19.5" customHeight="1">
      <c r="A210" s="271" t="s">
        <v>298</v>
      </c>
      <c r="B210" s="272">
        <v>109.449997</v>
      </c>
      <c r="C210" s="273">
        <v>110.18</v>
      </c>
      <c r="D210" s="273">
        <v>97.25</v>
      </c>
      <c r="E210" s="273">
        <v>104.129997</v>
      </c>
      <c r="F210" s="273">
        <v>97.920593</v>
      </c>
      <c r="G210" s="273">
        <v>1.0773082E9</v>
      </c>
      <c r="H210" s="278" t="s">
        <v>298</v>
      </c>
      <c r="I210" s="273">
        <v>9.3575</v>
      </c>
      <c r="J210" s="273">
        <v>9.4925</v>
      </c>
      <c r="K210" s="273">
        <v>7.35</v>
      </c>
      <c r="L210" s="273">
        <v>8.415</v>
      </c>
      <c r="M210" s="273">
        <v>8.32685</v>
      </c>
      <c r="N210" s="273">
        <v>3.941464E8</v>
      </c>
      <c r="O210" s="273"/>
      <c r="P210" s="249">
        <f t="shared" si="31"/>
        <v>519950.495</v>
      </c>
      <c r="Q210" s="249">
        <f>(Q198+(Q209-Q198)*(1-$Q$3))*K210/K209</f>
        <v>163172.6671</v>
      </c>
      <c r="R210" s="249">
        <f>R209*(1+($S$5/2/12))+(Q209-Q198)*($Q$3)</f>
        <v>653665.39</v>
      </c>
      <c r="S210" s="249">
        <f t="shared" si="34"/>
        <v>-533555.3358</v>
      </c>
      <c r="T210" s="249">
        <f t="shared" si="35"/>
        <v>-220344.4743</v>
      </c>
      <c r="U210" s="267">
        <f t="shared" si="21"/>
        <v>0.6330812961</v>
      </c>
      <c r="V210" s="277"/>
      <c r="W210" s="249">
        <f t="shared" si="22"/>
        <v>-753899.8101</v>
      </c>
      <c r="X210" s="252">
        <f t="shared" si="23"/>
        <v>1.556726596</v>
      </c>
      <c r="Y210" s="249">
        <f t="shared" si="24"/>
        <v>991484.1209</v>
      </c>
      <c r="Z210" s="249">
        <f t="shared" si="25"/>
        <v>237584.3108</v>
      </c>
      <c r="AA210" s="254">
        <f t="shared" si="26"/>
        <v>1336788.552</v>
      </c>
      <c r="AB210" s="252">
        <f t="shared" si="27"/>
        <v>1.336788552</v>
      </c>
      <c r="AC210" s="270">
        <f t="shared" si="28"/>
        <v>582888.742</v>
      </c>
      <c r="AD210" s="252">
        <f t="shared" si="29"/>
        <v>0.5298988563</v>
      </c>
      <c r="AE210" s="175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7"/>
    </row>
    <row r="211" ht="19.5" customHeight="1">
      <c r="A211" s="271" t="s">
        <v>299</v>
      </c>
      <c r="B211" s="272">
        <v>103.629997</v>
      </c>
      <c r="C211" s="273">
        <v>104.800003</v>
      </c>
      <c r="D211" s="273">
        <v>94.839996</v>
      </c>
      <c r="E211" s="273">
        <v>102.5</v>
      </c>
      <c r="F211" s="273">
        <v>96.387787</v>
      </c>
      <c r="G211" s="273">
        <v>9.422596E8</v>
      </c>
      <c r="H211" s="278" t="s">
        <v>299</v>
      </c>
      <c r="I211" s="273">
        <v>8.32875</v>
      </c>
      <c r="J211" s="273">
        <v>8.5225</v>
      </c>
      <c r="K211" s="273">
        <v>6.95375</v>
      </c>
      <c r="L211" s="273">
        <v>8.11</v>
      </c>
      <c r="M211" s="273">
        <v>8.025043</v>
      </c>
      <c r="N211" s="273">
        <v>4.445416E8</v>
      </c>
      <c r="O211" s="273"/>
      <c r="P211" s="249">
        <f t="shared" si="31"/>
        <v>507065.3251</v>
      </c>
      <c r="Q211" s="249">
        <f t="shared" ref="Q211:Q221" si="139">Q210*K211/K210</f>
        <v>154375.7733</v>
      </c>
      <c r="R211" s="249">
        <f t="shared" ref="R211:R221" si="140">R210*(1+$S$5/2/12)</f>
        <v>655027.1929</v>
      </c>
      <c r="S211" s="249">
        <f t="shared" si="34"/>
        <v>-537611.8164</v>
      </c>
      <c r="T211" s="249">
        <f t="shared" si="35"/>
        <v>-221262.5763</v>
      </c>
      <c r="U211" s="267">
        <f t="shared" si="21"/>
        <v>0.6197011179</v>
      </c>
      <c r="V211" s="277"/>
      <c r="W211" s="249">
        <f t="shared" si="22"/>
        <v>-758874.3927</v>
      </c>
      <c r="X211" s="252">
        <f t="shared" si="23"/>
        <v>1.531337108</v>
      </c>
      <c r="Y211" s="249">
        <f t="shared" si="24"/>
        <v>983771.8327</v>
      </c>
      <c r="Z211" s="249">
        <f t="shared" si="25"/>
        <v>224897.4401</v>
      </c>
      <c r="AA211" s="254">
        <f t="shared" si="26"/>
        <v>1316468.291</v>
      </c>
      <c r="AB211" s="252">
        <f t="shared" si="27"/>
        <v>1.316468291</v>
      </c>
      <c r="AC211" s="270">
        <f t="shared" si="28"/>
        <v>557593.8986</v>
      </c>
      <c r="AD211" s="252">
        <f t="shared" si="29"/>
        <v>0.5069035442</v>
      </c>
      <c r="AE211" s="175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7"/>
    </row>
    <row r="212" ht="19.5" customHeight="1">
      <c r="A212" s="271" t="s">
        <v>300</v>
      </c>
      <c r="B212" s="272">
        <v>103.480003</v>
      </c>
      <c r="C212" s="273">
        <v>110.040001</v>
      </c>
      <c r="D212" s="273">
        <v>103.160004</v>
      </c>
      <c r="E212" s="273">
        <v>109.199997</v>
      </c>
      <c r="F212" s="273">
        <v>102.688255</v>
      </c>
      <c r="G212" s="273">
        <v>6.016051E8</v>
      </c>
      <c r="H212" s="278" t="s">
        <v>300</v>
      </c>
      <c r="I212" s="273">
        <v>8.25625</v>
      </c>
      <c r="J212" s="273">
        <v>9.3625</v>
      </c>
      <c r="K212" s="273">
        <v>8.215</v>
      </c>
      <c r="L212" s="273">
        <v>9.225</v>
      </c>
      <c r="M212" s="273">
        <v>9.128366</v>
      </c>
      <c r="N212" s="273">
        <v>3.035736E8</v>
      </c>
      <c r="O212" s="273"/>
      <c r="P212" s="249">
        <f t="shared" si="31"/>
        <v>551548.5362</v>
      </c>
      <c r="Q212" s="249">
        <f t="shared" si="139"/>
        <v>182375.981</v>
      </c>
      <c r="R212" s="249">
        <f t="shared" si="140"/>
        <v>656391.8328</v>
      </c>
      <c r="S212" s="249">
        <f t="shared" si="34"/>
        <v>-541685.1989</v>
      </c>
      <c r="T212" s="249">
        <f t="shared" si="35"/>
        <v>-222184.5037</v>
      </c>
      <c r="U212" s="267">
        <f t="shared" si="21"/>
        <v>0.6590589963</v>
      </c>
      <c r="V212" s="277"/>
      <c r="W212" s="249">
        <f t="shared" si="22"/>
        <v>-763869.7026</v>
      </c>
      <c r="X212" s="252">
        <f t="shared" si="23"/>
        <v>1.581343474</v>
      </c>
      <c r="Y212" s="249">
        <f t="shared" si="24"/>
        <v>1016220.135</v>
      </c>
      <c r="Z212" s="249">
        <f t="shared" si="25"/>
        <v>252350.4322</v>
      </c>
      <c r="AA212" s="254">
        <f t="shared" si="26"/>
        <v>1390316.35</v>
      </c>
      <c r="AB212" s="252">
        <f t="shared" si="27"/>
        <v>1.39031635</v>
      </c>
      <c r="AC212" s="270">
        <f t="shared" si="28"/>
        <v>626446.6474</v>
      </c>
      <c r="AD212" s="252">
        <f t="shared" si="29"/>
        <v>0.5694969522</v>
      </c>
      <c r="AE212" s="175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7"/>
    </row>
    <row r="213" ht="19.5" customHeight="1">
      <c r="A213" s="271" t="s">
        <v>301</v>
      </c>
      <c r="B213" s="272">
        <v>108.540001</v>
      </c>
      <c r="C213" s="273">
        <v>111.440002</v>
      </c>
      <c r="D213" s="273">
        <v>104.879997</v>
      </c>
      <c r="E213" s="273">
        <v>105.720001</v>
      </c>
      <c r="F213" s="273">
        <v>99.71067</v>
      </c>
      <c r="G213" s="273">
        <v>5.592538E8</v>
      </c>
      <c r="H213" s="278" t="s">
        <v>301</v>
      </c>
      <c r="I213" s="273">
        <v>9.11</v>
      </c>
      <c r="J213" s="273">
        <v>9.61</v>
      </c>
      <c r="K213" s="273">
        <v>8.48875</v>
      </c>
      <c r="L213" s="273">
        <v>8.62</v>
      </c>
      <c r="M213" s="273">
        <v>8.529703</v>
      </c>
      <c r="N213" s="273">
        <v>2.323536E8</v>
      </c>
      <c r="O213" s="273"/>
      <c r="P213" s="249">
        <f t="shared" si="31"/>
        <v>560744.5384</v>
      </c>
      <c r="Q213" s="249">
        <f t="shared" si="139"/>
        <v>188453.3303</v>
      </c>
      <c r="R213" s="249">
        <f t="shared" si="140"/>
        <v>657759.3158</v>
      </c>
      <c r="S213" s="249">
        <f t="shared" si="34"/>
        <v>-545775.5539</v>
      </c>
      <c r="T213" s="249">
        <f t="shared" si="35"/>
        <v>-223110.2725</v>
      </c>
      <c r="U213" s="267">
        <f t="shared" si="21"/>
        <v>0.6664390426</v>
      </c>
      <c r="V213" s="277"/>
      <c r="W213" s="249">
        <f t="shared" si="22"/>
        <v>-768885.8264</v>
      </c>
      <c r="X213" s="252">
        <f t="shared" si="23"/>
        <v>1.58476566</v>
      </c>
      <c r="Y213" s="249">
        <f t="shared" si="24"/>
        <v>1023970.12</v>
      </c>
      <c r="Z213" s="249">
        <f t="shared" si="25"/>
        <v>255084.2937</v>
      </c>
      <c r="AA213" s="254">
        <f t="shared" si="26"/>
        <v>1406957.185</v>
      </c>
      <c r="AB213" s="252">
        <f t="shared" si="27"/>
        <v>1.406957185</v>
      </c>
      <c r="AC213" s="270">
        <f t="shared" si="28"/>
        <v>638071.3581</v>
      </c>
      <c r="AD213" s="252">
        <f t="shared" si="29"/>
        <v>0.580064871</v>
      </c>
      <c r="AE213" s="175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7"/>
    </row>
    <row r="214" ht="19.5" customHeight="1">
      <c r="A214" s="271" t="s">
        <v>302</v>
      </c>
      <c r="B214" s="272">
        <v>105.989998</v>
      </c>
      <c r="C214" s="273">
        <v>110.510002</v>
      </c>
      <c r="D214" s="273">
        <v>104.400002</v>
      </c>
      <c r="E214" s="273">
        <v>110.339996</v>
      </c>
      <c r="F214" s="273">
        <v>104.068062</v>
      </c>
      <c r="G214" s="273">
        <v>5.364827E8</v>
      </c>
      <c r="H214" s="278" t="s">
        <v>302</v>
      </c>
      <c r="I214" s="273">
        <v>8.65375</v>
      </c>
      <c r="J214" s="273">
        <v>9.39375</v>
      </c>
      <c r="K214" s="273">
        <v>8.4025</v>
      </c>
      <c r="L214" s="273">
        <v>9.3675</v>
      </c>
      <c r="M214" s="273">
        <v>9.269373</v>
      </c>
      <c r="N214" s="273">
        <v>1.860816E8</v>
      </c>
      <c r="O214" s="273"/>
      <c r="P214" s="249">
        <f t="shared" si="31"/>
        <v>558178.2285</v>
      </c>
      <c r="Q214" s="249">
        <f t="shared" si="139"/>
        <v>186538.549</v>
      </c>
      <c r="R214" s="249">
        <f t="shared" si="140"/>
        <v>659129.6477</v>
      </c>
      <c r="S214" s="249">
        <f t="shared" si="34"/>
        <v>-549882.9521</v>
      </c>
      <c r="T214" s="249">
        <f t="shared" si="35"/>
        <v>-224039.8986</v>
      </c>
      <c r="U214" s="267">
        <f t="shared" si="21"/>
        <v>0.6633598304</v>
      </c>
      <c r="V214" s="277"/>
      <c r="W214" s="249">
        <f t="shared" si="22"/>
        <v>-773922.8507</v>
      </c>
      <c r="X214" s="252">
        <f t="shared" si="23"/>
        <v>1.572905975</v>
      </c>
      <c r="Y214" s="249">
        <f t="shared" si="24"/>
        <v>1023489.222</v>
      </c>
      <c r="Z214" s="249">
        <f t="shared" si="25"/>
        <v>249566.3711</v>
      </c>
      <c r="AA214" s="254">
        <f t="shared" si="26"/>
        <v>1403846.425</v>
      </c>
      <c r="AB214" s="252">
        <f t="shared" si="27"/>
        <v>1.403846425</v>
      </c>
      <c r="AC214" s="270">
        <f t="shared" si="28"/>
        <v>629923.5746</v>
      </c>
      <c r="AD214" s="252">
        <f t="shared" si="29"/>
        <v>0.5726577951</v>
      </c>
      <c r="AE214" s="175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7"/>
    </row>
    <row r="215" ht="19.5" customHeight="1">
      <c r="A215" s="271" t="s">
        <v>303</v>
      </c>
      <c r="B215" s="272">
        <v>110.0</v>
      </c>
      <c r="C215" s="273">
        <v>110.75</v>
      </c>
      <c r="D215" s="273">
        <v>101.75</v>
      </c>
      <c r="E215" s="273">
        <v>107.540001</v>
      </c>
      <c r="F215" s="273">
        <v>101.427223</v>
      </c>
      <c r="G215" s="273">
        <v>5.779263E8</v>
      </c>
      <c r="H215" s="278" t="s">
        <v>303</v>
      </c>
      <c r="I215" s="273">
        <v>9.30375</v>
      </c>
      <c r="J215" s="273">
        <v>9.43125</v>
      </c>
      <c r="K215" s="273">
        <v>7.9725</v>
      </c>
      <c r="L215" s="273">
        <v>8.895</v>
      </c>
      <c r="M215" s="273">
        <v>8.801822</v>
      </c>
      <c r="N215" s="273">
        <v>2.15028E8</v>
      </c>
      <c r="O215" s="273"/>
      <c r="P215" s="249">
        <f t="shared" si="31"/>
        <v>544009.901</v>
      </c>
      <c r="Q215" s="249">
        <f t="shared" si="139"/>
        <v>176992.393</v>
      </c>
      <c r="R215" s="249">
        <f t="shared" si="140"/>
        <v>660502.8345</v>
      </c>
      <c r="S215" s="249">
        <f t="shared" si="34"/>
        <v>-554007.4644</v>
      </c>
      <c r="T215" s="249">
        <f t="shared" si="35"/>
        <v>-224973.3982</v>
      </c>
      <c r="U215" s="267">
        <f t="shared" si="21"/>
        <v>0.6500118374</v>
      </c>
      <c r="V215" s="277"/>
      <c r="W215" s="249">
        <f t="shared" si="22"/>
        <v>-778980.8626</v>
      </c>
      <c r="X215" s="252">
        <f t="shared" si="23"/>
        <v>1.546267429</v>
      </c>
      <c r="Y215" s="249">
        <f t="shared" si="24"/>
        <v>1014889.652</v>
      </c>
      <c r="Z215" s="249">
        <f t="shared" si="25"/>
        <v>235908.7892</v>
      </c>
      <c r="AA215" s="254">
        <f t="shared" si="26"/>
        <v>1381505.128</v>
      </c>
      <c r="AB215" s="252">
        <f t="shared" si="27"/>
        <v>1.381505128</v>
      </c>
      <c r="AC215" s="270">
        <f t="shared" si="28"/>
        <v>602524.2659</v>
      </c>
      <c r="AD215" s="252">
        <f t="shared" si="29"/>
        <v>0.5477493326</v>
      </c>
      <c r="AE215" s="175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7"/>
    </row>
    <row r="216" ht="19.5" customHeight="1">
      <c r="A216" s="271" t="s">
        <v>304</v>
      </c>
      <c r="B216" s="272">
        <v>107.489998</v>
      </c>
      <c r="C216" s="273">
        <v>115.540001</v>
      </c>
      <c r="D216" s="273">
        <v>106.57</v>
      </c>
      <c r="E216" s="273">
        <v>115.230003</v>
      </c>
      <c r="F216" s="273">
        <v>108.969566</v>
      </c>
      <c r="G216" s="273">
        <v>4.210726E8</v>
      </c>
      <c r="H216" s="278" t="s">
        <v>304</v>
      </c>
      <c r="I216" s="273">
        <v>8.8925</v>
      </c>
      <c r="J216" s="273">
        <v>10.24875</v>
      </c>
      <c r="K216" s="273">
        <v>8.735</v>
      </c>
      <c r="L216" s="273">
        <v>10.19375</v>
      </c>
      <c r="M216" s="273">
        <v>10.092622</v>
      </c>
      <c r="N216" s="273">
        <v>1.512384E8</v>
      </c>
      <c r="O216" s="273"/>
      <c r="P216" s="249">
        <f t="shared" si="31"/>
        <v>569780.198</v>
      </c>
      <c r="Q216" s="249">
        <f t="shared" si="139"/>
        <v>193920.1697</v>
      </c>
      <c r="R216" s="249">
        <f t="shared" si="140"/>
        <v>661878.8821</v>
      </c>
      <c r="S216" s="249">
        <f t="shared" si="34"/>
        <v>-558149.1621</v>
      </c>
      <c r="T216" s="249">
        <f t="shared" si="35"/>
        <v>-225910.7874</v>
      </c>
      <c r="U216" s="267">
        <f t="shared" si="21"/>
        <v>0.6717413553</v>
      </c>
      <c r="V216" s="277"/>
      <c r="W216" s="249">
        <f t="shared" si="22"/>
        <v>-784059.9495</v>
      </c>
      <c r="X216" s="252">
        <f t="shared" si="23"/>
        <v>1.570873606</v>
      </c>
      <c r="Y216" s="249">
        <f t="shared" si="24"/>
        <v>1034249.865</v>
      </c>
      <c r="Z216" s="249">
        <f t="shared" si="25"/>
        <v>250189.9159</v>
      </c>
      <c r="AA216" s="254">
        <f t="shared" si="26"/>
        <v>1425579.25</v>
      </c>
      <c r="AB216" s="252">
        <f t="shared" si="27"/>
        <v>1.42557925</v>
      </c>
      <c r="AC216" s="270">
        <f t="shared" si="28"/>
        <v>641519.3003</v>
      </c>
      <c r="AD216" s="252">
        <f t="shared" si="29"/>
        <v>0.5831993639</v>
      </c>
      <c r="AE216" s="175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7"/>
    </row>
    <row r="217" ht="19.5" customHeight="1">
      <c r="A217" s="271" t="s">
        <v>305</v>
      </c>
      <c r="B217" s="272">
        <v>115.309998</v>
      </c>
      <c r="C217" s="273">
        <v>118.010002</v>
      </c>
      <c r="D217" s="273">
        <v>114.220001</v>
      </c>
      <c r="E217" s="273">
        <v>116.440002</v>
      </c>
      <c r="F217" s="273">
        <v>110.113861</v>
      </c>
      <c r="G217" s="273">
        <v>3.692699E8</v>
      </c>
      <c r="H217" s="278" t="s">
        <v>305</v>
      </c>
      <c r="I217" s="273">
        <v>10.20875</v>
      </c>
      <c r="J217" s="273">
        <v>10.68125</v>
      </c>
      <c r="K217" s="273">
        <v>10.01375</v>
      </c>
      <c r="L217" s="273">
        <v>10.38875</v>
      </c>
      <c r="M217" s="273">
        <v>10.285686</v>
      </c>
      <c r="N217" s="273">
        <v>1.53288E8</v>
      </c>
      <c r="O217" s="273"/>
      <c r="P217" s="249">
        <f t="shared" si="31"/>
        <v>610681.1935</v>
      </c>
      <c r="Q217" s="249">
        <f t="shared" si="139"/>
        <v>222308.8837</v>
      </c>
      <c r="R217" s="249">
        <f t="shared" si="140"/>
        <v>663257.7964</v>
      </c>
      <c r="S217" s="249">
        <f t="shared" si="34"/>
        <v>-562308.117</v>
      </c>
      <c r="T217" s="249">
        <f t="shared" si="35"/>
        <v>-226852.0823</v>
      </c>
      <c r="U217" s="267">
        <f t="shared" si="21"/>
        <v>0.7052968826</v>
      </c>
      <c r="V217" s="277"/>
      <c r="W217" s="249">
        <f t="shared" si="22"/>
        <v>-789160.1993</v>
      </c>
      <c r="X217" s="252">
        <f t="shared" si="23"/>
        <v>1.61429706</v>
      </c>
      <c r="Y217" s="249">
        <f t="shared" si="24"/>
        <v>1064204.32</v>
      </c>
      <c r="Z217" s="249">
        <f t="shared" si="25"/>
        <v>275044.1207</v>
      </c>
      <c r="AA217" s="254">
        <f t="shared" si="26"/>
        <v>1496247.874</v>
      </c>
      <c r="AB217" s="252">
        <f t="shared" si="27"/>
        <v>1.496247874</v>
      </c>
      <c r="AC217" s="270">
        <f t="shared" si="28"/>
        <v>707087.6743</v>
      </c>
      <c r="AD217" s="252">
        <f t="shared" si="29"/>
        <v>0.6428069766</v>
      </c>
      <c r="AE217" s="175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7"/>
    </row>
    <row r="218" ht="19.5" customHeight="1">
      <c r="A218" s="271" t="s">
        <v>306</v>
      </c>
      <c r="B218" s="272">
        <v>116.480003</v>
      </c>
      <c r="C218" s="273">
        <v>119.220001</v>
      </c>
      <c r="D218" s="273">
        <v>113.629997</v>
      </c>
      <c r="E218" s="273">
        <v>118.720001</v>
      </c>
      <c r="F218" s="273">
        <v>112.269974</v>
      </c>
      <c r="G218" s="273">
        <v>5.407566E8</v>
      </c>
      <c r="H218" s="278" t="s">
        <v>306</v>
      </c>
      <c r="I218" s="273">
        <v>10.4025</v>
      </c>
      <c r="J218" s="273">
        <v>10.92375</v>
      </c>
      <c r="K218" s="273">
        <v>9.885</v>
      </c>
      <c r="L218" s="273">
        <v>10.8175</v>
      </c>
      <c r="M218" s="273">
        <v>10.710185</v>
      </c>
      <c r="N218" s="273">
        <v>2.0234E8</v>
      </c>
      <c r="O218" s="273"/>
      <c r="P218" s="249">
        <f t="shared" si="31"/>
        <v>607526.7166</v>
      </c>
      <c r="Q218" s="249">
        <f t="shared" si="139"/>
        <v>219450.587</v>
      </c>
      <c r="R218" s="249">
        <f t="shared" si="140"/>
        <v>664639.5835</v>
      </c>
      <c r="S218" s="249">
        <f t="shared" si="34"/>
        <v>-566484.4008</v>
      </c>
      <c r="T218" s="249">
        <f t="shared" si="35"/>
        <v>-227797.2993</v>
      </c>
      <c r="U218" s="267">
        <f t="shared" si="21"/>
        <v>0.7015393159</v>
      </c>
      <c r="V218" s="277"/>
      <c r="W218" s="249">
        <f t="shared" si="22"/>
        <v>-794281.7001</v>
      </c>
      <c r="X218" s="252">
        <f t="shared" si="23"/>
        <v>1.601656314</v>
      </c>
      <c r="Y218" s="249">
        <f t="shared" si="24"/>
        <v>1063322.702</v>
      </c>
      <c r="Z218" s="249">
        <f t="shared" si="25"/>
        <v>269041.0017</v>
      </c>
      <c r="AA218" s="254">
        <f t="shared" si="26"/>
        <v>1491616.887</v>
      </c>
      <c r="AB218" s="252">
        <f t="shared" si="27"/>
        <v>1.491616887</v>
      </c>
      <c r="AC218" s="270">
        <f t="shared" si="28"/>
        <v>697335.187</v>
      </c>
      <c r="AD218" s="252">
        <f t="shared" si="29"/>
        <v>0.6339410791</v>
      </c>
      <c r="AE218" s="175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7"/>
    </row>
    <row r="219" ht="19.5" customHeight="1">
      <c r="A219" s="271" t="s">
        <v>307</v>
      </c>
      <c r="B219" s="272">
        <v>118.57</v>
      </c>
      <c r="C219" s="273">
        <v>119.660004</v>
      </c>
      <c r="D219" s="273">
        <v>115.940002</v>
      </c>
      <c r="E219" s="273">
        <v>116.989998</v>
      </c>
      <c r="F219" s="273">
        <v>110.911156</v>
      </c>
      <c r="G219" s="273">
        <v>4.069418E8</v>
      </c>
      <c r="H219" s="278" t="s">
        <v>307</v>
      </c>
      <c r="I219" s="273">
        <v>10.7875</v>
      </c>
      <c r="J219" s="273">
        <v>10.98</v>
      </c>
      <c r="K219" s="273">
        <v>10.31625</v>
      </c>
      <c r="L219" s="273">
        <v>10.48625</v>
      </c>
      <c r="M219" s="273">
        <v>10.382219</v>
      </c>
      <c r="N219" s="273">
        <v>1.57292E8</v>
      </c>
      <c r="O219" s="273"/>
      <c r="P219" s="249">
        <f t="shared" si="31"/>
        <v>619877.2384</v>
      </c>
      <c r="Q219" s="249">
        <f t="shared" si="139"/>
        <v>229024.4935</v>
      </c>
      <c r="R219" s="249">
        <f t="shared" si="140"/>
        <v>666024.2493</v>
      </c>
      <c r="S219" s="249">
        <f t="shared" si="34"/>
        <v>-570678.0858</v>
      </c>
      <c r="T219" s="249">
        <f t="shared" si="35"/>
        <v>-228746.4547</v>
      </c>
      <c r="U219" s="267">
        <f t="shared" si="21"/>
        <v>0.7115372228</v>
      </c>
      <c r="V219" s="277"/>
      <c r="W219" s="249">
        <f t="shared" si="22"/>
        <v>-799424.5405</v>
      </c>
      <c r="X219" s="252">
        <f t="shared" si="23"/>
        <v>1.608533917</v>
      </c>
      <c r="Y219" s="249">
        <f t="shared" si="24"/>
        <v>1073297.346</v>
      </c>
      <c r="Z219" s="249">
        <f t="shared" si="25"/>
        <v>273872.8057</v>
      </c>
      <c r="AA219" s="254">
        <f t="shared" si="26"/>
        <v>1514925.981</v>
      </c>
      <c r="AB219" s="252">
        <f t="shared" si="27"/>
        <v>1.514925981</v>
      </c>
      <c r="AC219" s="270">
        <f t="shared" si="28"/>
        <v>715501.4406</v>
      </c>
      <c r="AD219" s="252">
        <f t="shared" si="29"/>
        <v>0.6504558551</v>
      </c>
      <c r="AE219" s="175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7"/>
    </row>
    <row r="220" ht="19.5" customHeight="1">
      <c r="A220" s="271" t="s">
        <v>308</v>
      </c>
      <c r="B220" s="272">
        <v>117.190002</v>
      </c>
      <c r="C220" s="273">
        <v>119.510002</v>
      </c>
      <c r="D220" s="273">
        <v>113.449997</v>
      </c>
      <c r="E220" s="273">
        <v>117.5</v>
      </c>
      <c r="F220" s="273">
        <v>111.394638</v>
      </c>
      <c r="G220" s="273">
        <v>5.981188E8</v>
      </c>
      <c r="H220" s="278" t="s">
        <v>308</v>
      </c>
      <c r="I220" s="273">
        <v>10.525</v>
      </c>
      <c r="J220" s="273">
        <v>10.91625</v>
      </c>
      <c r="K220" s="273">
        <v>9.86</v>
      </c>
      <c r="L220" s="273">
        <v>10.54625</v>
      </c>
      <c r="M220" s="273">
        <v>10.441625</v>
      </c>
      <c r="N220" s="273">
        <v>1.861656E8</v>
      </c>
      <c r="O220" s="273"/>
      <c r="P220" s="249">
        <f t="shared" si="31"/>
        <v>606564.3404</v>
      </c>
      <c r="Q220" s="249">
        <f t="shared" si="139"/>
        <v>218895.5779</v>
      </c>
      <c r="R220" s="249">
        <f t="shared" si="140"/>
        <v>667411.7998</v>
      </c>
      <c r="S220" s="249">
        <f t="shared" si="34"/>
        <v>-574889.2445</v>
      </c>
      <c r="T220" s="249">
        <f t="shared" si="35"/>
        <v>-229699.565</v>
      </c>
      <c r="U220" s="267">
        <f t="shared" si="21"/>
        <v>0.6995614449</v>
      </c>
      <c r="V220" s="277"/>
      <c r="W220" s="249">
        <f t="shared" si="22"/>
        <v>-804588.8094</v>
      </c>
      <c r="X220" s="252">
        <f t="shared" si="23"/>
        <v>1.583387844</v>
      </c>
      <c r="Y220" s="249">
        <f t="shared" si="24"/>
        <v>1065310.366</v>
      </c>
      <c r="Z220" s="249">
        <f t="shared" si="25"/>
        <v>260721.5566</v>
      </c>
      <c r="AA220" s="254">
        <f t="shared" si="26"/>
        <v>1492871.718</v>
      </c>
      <c r="AB220" s="252">
        <f t="shared" si="27"/>
        <v>1.492871718</v>
      </c>
      <c r="AC220" s="270">
        <f t="shared" si="28"/>
        <v>688282.9086</v>
      </c>
      <c r="AD220" s="252">
        <f t="shared" si="29"/>
        <v>0.6257117351</v>
      </c>
      <c r="AE220" s="175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177"/>
    </row>
    <row r="221" ht="19.5" customHeight="1">
      <c r="A221" s="274" t="s">
        <v>309</v>
      </c>
      <c r="B221" s="275">
        <v>117.459999</v>
      </c>
      <c r="C221" s="276">
        <v>121.519997</v>
      </c>
      <c r="D221" s="276">
        <v>115.220001</v>
      </c>
      <c r="E221" s="276">
        <v>118.480003</v>
      </c>
      <c r="F221" s="276">
        <v>112.323723</v>
      </c>
      <c r="G221" s="276">
        <v>4.984143E8</v>
      </c>
      <c r="H221" s="279" t="s">
        <v>309</v>
      </c>
      <c r="I221" s="276">
        <v>10.54625</v>
      </c>
      <c r="J221" s="276">
        <v>11.31875</v>
      </c>
      <c r="K221" s="276">
        <v>10.14125</v>
      </c>
      <c r="L221" s="276">
        <v>10.765</v>
      </c>
      <c r="M221" s="276">
        <v>10.658204</v>
      </c>
      <c r="N221" s="276">
        <v>1.538632E8</v>
      </c>
      <c r="O221" s="276"/>
      <c r="P221" s="249">
        <f t="shared" si="31"/>
        <v>616027.7281</v>
      </c>
      <c r="Q221" s="249">
        <f t="shared" si="139"/>
        <v>225139.43</v>
      </c>
      <c r="R221" s="249">
        <f t="shared" si="140"/>
        <v>668802.241</v>
      </c>
      <c r="S221" s="249">
        <f t="shared" si="34"/>
        <v>-579117.9497</v>
      </c>
      <c r="T221" s="249">
        <f t="shared" si="35"/>
        <v>-230656.6465</v>
      </c>
      <c r="U221" s="267">
        <f t="shared" si="21"/>
        <v>0.7061776144</v>
      </c>
      <c r="V221" s="252">
        <f>(E221-B210)/B210</f>
        <v>0.0825034833</v>
      </c>
      <c r="W221" s="249">
        <f t="shared" si="22"/>
        <v>-809774.5962</v>
      </c>
      <c r="X221" s="252">
        <f t="shared" si="23"/>
        <v>1.586651366</v>
      </c>
      <c r="Y221" s="249">
        <f t="shared" si="24"/>
        <v>1073269.561</v>
      </c>
      <c r="Z221" s="249">
        <f t="shared" si="25"/>
        <v>263494.9649</v>
      </c>
      <c r="AA221" s="254">
        <f t="shared" si="26"/>
        <v>1509969.399</v>
      </c>
      <c r="AB221" s="252">
        <f t="shared" si="27"/>
        <v>1.509969399</v>
      </c>
      <c r="AC221" s="270">
        <f t="shared" si="28"/>
        <v>700194.803</v>
      </c>
      <c r="AD221" s="252">
        <f t="shared" si="29"/>
        <v>0.63654073</v>
      </c>
      <c r="AE221" s="175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176"/>
      <c r="AT221" s="176"/>
      <c r="AU221" s="176"/>
      <c r="AV221" s="176"/>
      <c r="AW221" s="177"/>
    </row>
    <row r="222" ht="19.5" customHeight="1">
      <c r="A222" s="271" t="s">
        <v>310</v>
      </c>
      <c r="B222" s="272">
        <v>119.269997</v>
      </c>
      <c r="C222" s="273">
        <v>125.919998</v>
      </c>
      <c r="D222" s="273">
        <v>118.889999</v>
      </c>
      <c r="E222" s="273">
        <v>124.57</v>
      </c>
      <c r="F222" s="273">
        <v>118.446533</v>
      </c>
      <c r="G222" s="273">
        <v>3.662546E8</v>
      </c>
      <c r="H222" s="278" t="s">
        <v>310</v>
      </c>
      <c r="I222" s="273">
        <v>10.90875</v>
      </c>
      <c r="J222" s="273">
        <v>12.12875</v>
      </c>
      <c r="K222" s="273">
        <v>10.83375</v>
      </c>
      <c r="L222" s="273">
        <v>11.87125</v>
      </c>
      <c r="M222" s="273">
        <v>11.761251</v>
      </c>
      <c r="N222" s="273">
        <v>1.295288E8</v>
      </c>
      <c r="O222" s="273"/>
      <c r="P222" s="249">
        <f t="shared" si="31"/>
        <v>635649.4996</v>
      </c>
      <c r="Q222" s="249">
        <f>(Q210+(Q221-Q210)*(1-$Q$3))*K222/K221</f>
        <v>207414.0851</v>
      </c>
      <c r="R222" s="249">
        <f>R221*(1+($S$5/2/12))+(Q221-Q210)*($Q$3)</f>
        <v>701178.9605</v>
      </c>
      <c r="S222" s="249">
        <f t="shared" si="34"/>
        <v>-583364.2745</v>
      </c>
      <c r="T222" s="249">
        <f t="shared" si="35"/>
        <v>-231617.7158</v>
      </c>
      <c r="U222" s="267">
        <f t="shared" si="21"/>
        <v>0.6802543247</v>
      </c>
      <c r="V222" s="277"/>
      <c r="W222" s="249">
        <f t="shared" si="22"/>
        <v>-814981.9903</v>
      </c>
      <c r="X222" s="252">
        <f t="shared" si="23"/>
        <v>1.640316566</v>
      </c>
      <c r="Y222" s="249">
        <f t="shared" si="24"/>
        <v>1118086.452</v>
      </c>
      <c r="Z222" s="249">
        <f t="shared" si="25"/>
        <v>303104.4615</v>
      </c>
      <c r="AA222" s="254">
        <f t="shared" si="26"/>
        <v>1544242.545</v>
      </c>
      <c r="AB222" s="252">
        <f t="shared" si="27"/>
        <v>1.544242545</v>
      </c>
      <c r="AC222" s="270">
        <f t="shared" si="28"/>
        <v>729260.5549</v>
      </c>
      <c r="AD222" s="252">
        <f t="shared" si="29"/>
        <v>0.6629641408</v>
      </c>
      <c r="AE222" s="175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176"/>
      <c r="AT222" s="176"/>
      <c r="AU222" s="176"/>
      <c r="AV222" s="176"/>
      <c r="AW222" s="177"/>
    </row>
    <row r="223" ht="19.5" customHeight="1">
      <c r="A223" s="271" t="s">
        <v>311</v>
      </c>
      <c r="B223" s="272">
        <v>125.449997</v>
      </c>
      <c r="C223" s="273">
        <v>130.699997</v>
      </c>
      <c r="D223" s="273">
        <v>124.860001</v>
      </c>
      <c r="E223" s="273">
        <v>130.020004</v>
      </c>
      <c r="F223" s="273">
        <v>123.628624</v>
      </c>
      <c r="G223" s="273">
        <v>3.074376E8</v>
      </c>
      <c r="H223" s="278" t="s">
        <v>311</v>
      </c>
      <c r="I223" s="273">
        <v>12.02875</v>
      </c>
      <c r="J223" s="273">
        <v>13.04625</v>
      </c>
      <c r="K223" s="273">
        <v>11.9225</v>
      </c>
      <c r="L223" s="273">
        <v>12.91125</v>
      </c>
      <c r="M223" s="273">
        <v>12.791615</v>
      </c>
      <c r="N223" s="273">
        <v>1.395168E8</v>
      </c>
      <c r="O223" s="273"/>
      <c r="P223" s="249">
        <f t="shared" si="31"/>
        <v>667568.3222</v>
      </c>
      <c r="Q223" s="249">
        <f t="shared" ref="Q223:Q233" si="141">Q222*K223/K222</f>
        <v>228258.399</v>
      </c>
      <c r="R223" s="249">
        <f t="shared" ref="R223:R233" si="142">R222*(1+$S$5/2/12)</f>
        <v>702639.75</v>
      </c>
      <c r="S223" s="249">
        <f t="shared" si="34"/>
        <v>-587628.2923</v>
      </c>
      <c r="T223" s="249">
        <f t="shared" si="35"/>
        <v>-232582.7897</v>
      </c>
      <c r="U223" s="267">
        <f t="shared" si="21"/>
        <v>0.7032272121</v>
      </c>
      <c r="V223" s="277"/>
      <c r="W223" s="249">
        <f t="shared" si="22"/>
        <v>-820211.0819</v>
      </c>
      <c r="X223" s="252">
        <f t="shared" si="23"/>
        <v>1.670555425</v>
      </c>
      <c r="Y223" s="249">
        <f t="shared" si="24"/>
        <v>1141831.986</v>
      </c>
      <c r="Z223" s="249">
        <f t="shared" si="25"/>
        <v>321620.9036</v>
      </c>
      <c r="AA223" s="254">
        <f t="shared" si="26"/>
        <v>1598466.471</v>
      </c>
      <c r="AB223" s="252">
        <f t="shared" si="27"/>
        <v>1.598466471</v>
      </c>
      <c r="AC223" s="270">
        <f t="shared" si="28"/>
        <v>778255.3892</v>
      </c>
      <c r="AD223" s="252">
        <f t="shared" si="29"/>
        <v>0.7075048993</v>
      </c>
      <c r="AE223" s="175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176"/>
      <c r="AT223" s="176"/>
      <c r="AU223" s="176"/>
      <c r="AV223" s="176"/>
      <c r="AW223" s="177"/>
    </row>
    <row r="224" ht="19.5" customHeight="1">
      <c r="A224" s="271" t="s">
        <v>312</v>
      </c>
      <c r="B224" s="272">
        <v>130.850006</v>
      </c>
      <c r="C224" s="273">
        <v>132.740005</v>
      </c>
      <c r="D224" s="273">
        <v>129.399994</v>
      </c>
      <c r="E224" s="273">
        <v>132.380005</v>
      </c>
      <c r="F224" s="273">
        <v>125.872597</v>
      </c>
      <c r="G224" s="273">
        <v>4.429635E8</v>
      </c>
      <c r="H224" s="278" t="s">
        <v>312</v>
      </c>
      <c r="I224" s="273">
        <v>13.07</v>
      </c>
      <c r="J224" s="273">
        <v>13.4775</v>
      </c>
      <c r="K224" s="273">
        <v>12.815</v>
      </c>
      <c r="L224" s="273">
        <v>13.4075</v>
      </c>
      <c r="M224" s="273">
        <v>13.283266</v>
      </c>
      <c r="N224" s="273">
        <v>1.309488E8</v>
      </c>
      <c r="O224" s="273"/>
      <c r="P224" s="249">
        <f t="shared" si="31"/>
        <v>691841.5521</v>
      </c>
      <c r="Q224" s="249">
        <f t="shared" si="141"/>
        <v>245345.4714</v>
      </c>
      <c r="R224" s="249">
        <f t="shared" si="142"/>
        <v>704103.5828</v>
      </c>
      <c r="S224" s="249">
        <f t="shared" si="34"/>
        <v>-591910.0768</v>
      </c>
      <c r="T224" s="249">
        <f t="shared" si="35"/>
        <v>-233551.8846</v>
      </c>
      <c r="U224" s="267">
        <f t="shared" si="21"/>
        <v>0.7204894065</v>
      </c>
      <c r="V224" s="277"/>
      <c r="W224" s="249">
        <f t="shared" si="22"/>
        <v>-825461.9614</v>
      </c>
      <c r="X224" s="252">
        <f t="shared" si="23"/>
        <v>1.691107768</v>
      </c>
      <c r="Y224" s="249">
        <f t="shared" si="24"/>
        <v>1160228.526</v>
      </c>
      <c r="Z224" s="249">
        <f t="shared" si="25"/>
        <v>334766.5645</v>
      </c>
      <c r="AA224" s="254">
        <f t="shared" si="26"/>
        <v>1641290.606</v>
      </c>
      <c r="AB224" s="252">
        <f t="shared" si="27"/>
        <v>1.641290606</v>
      </c>
      <c r="AC224" s="270">
        <f t="shared" si="28"/>
        <v>815828.6448</v>
      </c>
      <c r="AD224" s="252">
        <f t="shared" si="29"/>
        <v>0.7416624044</v>
      </c>
      <c r="AE224" s="175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7"/>
    </row>
    <row r="225" ht="19.5" customHeight="1">
      <c r="A225" s="271" t="s">
        <v>313</v>
      </c>
      <c r="B225" s="272">
        <v>132.490005</v>
      </c>
      <c r="C225" s="273">
        <v>136.339996</v>
      </c>
      <c r="D225" s="273">
        <v>130.380005</v>
      </c>
      <c r="E225" s="273">
        <v>135.990005</v>
      </c>
      <c r="F225" s="273">
        <v>129.574097</v>
      </c>
      <c r="G225" s="273">
        <v>3.882481E8</v>
      </c>
      <c r="H225" s="278" t="s">
        <v>313</v>
      </c>
      <c r="I225" s="273">
        <v>13.42875</v>
      </c>
      <c r="J225" s="273">
        <v>14.19375</v>
      </c>
      <c r="K225" s="273">
        <v>12.995</v>
      </c>
      <c r="L225" s="273">
        <v>14.12125</v>
      </c>
      <c r="M225" s="273">
        <v>13.992979</v>
      </c>
      <c r="N225" s="273">
        <v>1.0924E8</v>
      </c>
      <c r="O225" s="273"/>
      <c r="P225" s="249">
        <f t="shared" si="31"/>
        <v>697081.2149</v>
      </c>
      <c r="Q225" s="249">
        <f t="shared" si="141"/>
        <v>248791.6037</v>
      </c>
      <c r="R225" s="249">
        <f t="shared" si="142"/>
        <v>705570.4653</v>
      </c>
      <c r="S225" s="249">
        <f t="shared" si="34"/>
        <v>-596209.7021</v>
      </c>
      <c r="T225" s="249">
        <f t="shared" si="35"/>
        <v>-234525.0175</v>
      </c>
      <c r="U225" s="267">
        <f t="shared" si="21"/>
        <v>0.7234062677</v>
      </c>
      <c r="V225" s="277"/>
      <c r="W225" s="249">
        <f t="shared" si="22"/>
        <v>-830734.7196</v>
      </c>
      <c r="X225" s="252">
        <f t="shared" si="23"/>
        <v>1.688447162</v>
      </c>
      <c r="Y225" s="249">
        <f t="shared" si="24"/>
        <v>1165304.497</v>
      </c>
      <c r="Z225" s="249">
        <f t="shared" si="25"/>
        <v>334569.7774</v>
      </c>
      <c r="AA225" s="254">
        <f t="shared" si="26"/>
        <v>1651443.284</v>
      </c>
      <c r="AB225" s="252">
        <f t="shared" si="27"/>
        <v>1.651443284</v>
      </c>
      <c r="AC225" s="270">
        <f t="shared" si="28"/>
        <v>820708.5642</v>
      </c>
      <c r="AD225" s="252">
        <f t="shared" si="29"/>
        <v>0.7460986947</v>
      </c>
      <c r="AE225" s="175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7"/>
    </row>
    <row r="226" ht="19.5" customHeight="1">
      <c r="A226" s="271" t="s">
        <v>314</v>
      </c>
      <c r="B226" s="272">
        <v>136.440002</v>
      </c>
      <c r="C226" s="273">
        <v>141.839996</v>
      </c>
      <c r="D226" s="273">
        <v>135.869995</v>
      </c>
      <c r="E226" s="273">
        <v>141.289993</v>
      </c>
      <c r="F226" s="273">
        <v>134.624054</v>
      </c>
      <c r="G226" s="273">
        <v>5.324897E8</v>
      </c>
      <c r="H226" s="278" t="s">
        <v>314</v>
      </c>
      <c r="I226" s="273">
        <v>14.21375</v>
      </c>
      <c r="J226" s="273">
        <v>15.3175</v>
      </c>
      <c r="K226" s="273">
        <v>14.07125</v>
      </c>
      <c r="L226" s="273">
        <v>15.1975</v>
      </c>
      <c r="M226" s="273">
        <v>15.059453</v>
      </c>
      <c r="N226" s="273">
        <v>1.168984E8</v>
      </c>
      <c r="O226" s="273"/>
      <c r="P226" s="249">
        <f t="shared" si="31"/>
        <v>726433.6366</v>
      </c>
      <c r="Q226" s="249">
        <f t="shared" si="141"/>
        <v>269396.6028</v>
      </c>
      <c r="R226" s="249">
        <f t="shared" si="142"/>
        <v>707040.4037</v>
      </c>
      <c r="S226" s="249">
        <f t="shared" si="34"/>
        <v>-600527.2426</v>
      </c>
      <c r="T226" s="249">
        <f t="shared" si="35"/>
        <v>-235502.205</v>
      </c>
      <c r="U226" s="267">
        <f t="shared" si="21"/>
        <v>0.7429964497</v>
      </c>
      <c r="V226" s="277"/>
      <c r="W226" s="249">
        <f t="shared" si="22"/>
        <v>-836029.4476</v>
      </c>
      <c r="X226" s="252">
        <f t="shared" si="23"/>
        <v>1.71462147</v>
      </c>
      <c r="Y226" s="249">
        <f t="shared" si="24"/>
        <v>1187262.333</v>
      </c>
      <c r="Z226" s="249">
        <f t="shared" si="25"/>
        <v>351232.8856</v>
      </c>
      <c r="AA226" s="254">
        <f t="shared" si="26"/>
        <v>1702870.643</v>
      </c>
      <c r="AB226" s="252">
        <f t="shared" si="27"/>
        <v>1.702870643</v>
      </c>
      <c r="AC226" s="270">
        <f t="shared" si="28"/>
        <v>866841.1955</v>
      </c>
      <c r="AD226" s="252">
        <f t="shared" si="29"/>
        <v>0.7880374505</v>
      </c>
      <c r="AE226" s="175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7"/>
    </row>
    <row r="227" ht="19.5" customHeight="1">
      <c r="A227" s="271" t="s">
        <v>315</v>
      </c>
      <c r="B227" s="272">
        <v>141.580002</v>
      </c>
      <c r="C227" s="273">
        <v>143.899994</v>
      </c>
      <c r="D227" s="273">
        <v>136.25</v>
      </c>
      <c r="E227" s="273">
        <v>137.639999</v>
      </c>
      <c r="F227" s="273">
        <v>131.146271</v>
      </c>
      <c r="G227" s="273">
        <v>1.0460032E9</v>
      </c>
      <c r="H227" s="278" t="s">
        <v>315</v>
      </c>
      <c r="I227" s="273">
        <v>15.265</v>
      </c>
      <c r="J227" s="273">
        <v>15.75875</v>
      </c>
      <c r="K227" s="273">
        <v>14.14875</v>
      </c>
      <c r="L227" s="273">
        <v>14.415</v>
      </c>
      <c r="M227" s="273">
        <v>14.284061</v>
      </c>
      <c r="N227" s="273">
        <v>2.258592E8</v>
      </c>
      <c r="O227" s="273"/>
      <c r="P227" s="249">
        <f t="shared" si="31"/>
        <v>728465.3465</v>
      </c>
      <c r="Q227" s="249">
        <f t="shared" si="141"/>
        <v>270880.3541</v>
      </c>
      <c r="R227" s="249">
        <f t="shared" si="142"/>
        <v>708513.4046</v>
      </c>
      <c r="S227" s="249">
        <f t="shared" si="34"/>
        <v>-604862.7728</v>
      </c>
      <c r="T227" s="249">
        <f t="shared" si="35"/>
        <v>-236483.4642</v>
      </c>
      <c r="U227" s="267">
        <f t="shared" si="21"/>
        <v>0.7437534226</v>
      </c>
      <c r="V227" s="277"/>
      <c r="W227" s="249">
        <f t="shared" si="22"/>
        <v>-841346.237</v>
      </c>
      <c r="X227" s="252">
        <f t="shared" si="23"/>
        <v>1.707951718</v>
      </c>
      <c r="Y227" s="249">
        <f t="shared" si="24"/>
        <v>1190098.611</v>
      </c>
      <c r="Z227" s="249">
        <f t="shared" si="25"/>
        <v>348752.374</v>
      </c>
      <c r="AA227" s="254">
        <f t="shared" si="26"/>
        <v>1707859.105</v>
      </c>
      <c r="AB227" s="252">
        <f t="shared" si="27"/>
        <v>1.707859105</v>
      </c>
      <c r="AC227" s="270">
        <f t="shared" si="28"/>
        <v>866512.8683</v>
      </c>
      <c r="AD227" s="252">
        <f t="shared" si="29"/>
        <v>0.7877389712</v>
      </c>
      <c r="AE227" s="175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7"/>
    </row>
    <row r="228" ht="19.5" customHeight="1">
      <c r="A228" s="271" t="s">
        <v>316</v>
      </c>
      <c r="B228" s="272">
        <v>138.270004</v>
      </c>
      <c r="C228" s="273">
        <v>145.960007</v>
      </c>
      <c r="D228" s="273">
        <v>135.800003</v>
      </c>
      <c r="E228" s="273">
        <v>143.229996</v>
      </c>
      <c r="F228" s="273">
        <v>136.844269</v>
      </c>
      <c r="G228" s="273">
        <v>7.050023E8</v>
      </c>
      <c r="H228" s="278" t="s">
        <v>316</v>
      </c>
      <c r="I228" s="273">
        <v>14.56625</v>
      </c>
      <c r="J228" s="273">
        <v>16.202499</v>
      </c>
      <c r="K228" s="273">
        <v>14.05125</v>
      </c>
      <c r="L228" s="273">
        <v>15.5975</v>
      </c>
      <c r="M228" s="273">
        <v>15.456731</v>
      </c>
      <c r="N228" s="273">
        <v>1.152524E8</v>
      </c>
      <c r="O228" s="273"/>
      <c r="P228" s="249">
        <f t="shared" si="31"/>
        <v>726059.422</v>
      </c>
      <c r="Q228" s="249">
        <f t="shared" si="141"/>
        <v>269013.6992</v>
      </c>
      <c r="R228" s="249">
        <f t="shared" si="142"/>
        <v>709989.4742</v>
      </c>
      <c r="S228" s="249">
        <f t="shared" si="34"/>
        <v>-609216.3676</v>
      </c>
      <c r="T228" s="249">
        <f t="shared" si="35"/>
        <v>-237468.812</v>
      </c>
      <c r="U228" s="267">
        <f t="shared" si="21"/>
        <v>0.7413726768</v>
      </c>
      <c r="V228" s="277"/>
      <c r="W228" s="249">
        <f t="shared" si="22"/>
        <v>-846685.1796</v>
      </c>
      <c r="X228" s="252">
        <f t="shared" si="23"/>
        <v>1.696083657</v>
      </c>
      <c r="Y228" s="249">
        <f t="shared" si="24"/>
        <v>1189831.491</v>
      </c>
      <c r="Z228" s="249">
        <f t="shared" si="25"/>
        <v>343146.311</v>
      </c>
      <c r="AA228" s="254">
        <f t="shared" si="26"/>
        <v>1705062.595</v>
      </c>
      <c r="AB228" s="252">
        <f t="shared" si="27"/>
        <v>1.705062595</v>
      </c>
      <c r="AC228" s="270">
        <f t="shared" si="28"/>
        <v>858377.4157</v>
      </c>
      <c r="AD228" s="252">
        <f t="shared" si="29"/>
        <v>0.7803431052</v>
      </c>
      <c r="AE228" s="175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7"/>
    </row>
    <row r="229" ht="19.5" customHeight="1">
      <c r="A229" s="271" t="s">
        <v>317</v>
      </c>
      <c r="B229" s="272">
        <v>143.720001</v>
      </c>
      <c r="C229" s="273">
        <v>146.210007</v>
      </c>
      <c r="D229" s="273">
        <v>140.179993</v>
      </c>
      <c r="E229" s="273">
        <v>146.199997</v>
      </c>
      <c r="F229" s="273">
        <v>139.681915</v>
      </c>
      <c r="G229" s="273">
        <v>8.107719E8</v>
      </c>
      <c r="H229" s="278" t="s">
        <v>317</v>
      </c>
      <c r="I229" s="273">
        <v>15.695</v>
      </c>
      <c r="J229" s="273">
        <v>16.192499</v>
      </c>
      <c r="K229" s="273">
        <v>14.9025</v>
      </c>
      <c r="L229" s="273">
        <v>16.155001</v>
      </c>
      <c r="M229" s="273">
        <v>16.009197</v>
      </c>
      <c r="N229" s="273">
        <v>1.393044E8</v>
      </c>
      <c r="O229" s="273"/>
      <c r="P229" s="249">
        <f t="shared" si="31"/>
        <v>749477.1903</v>
      </c>
      <c r="Q229" s="249">
        <f t="shared" si="141"/>
        <v>285311.033</v>
      </c>
      <c r="R229" s="249">
        <f t="shared" si="142"/>
        <v>711468.6189</v>
      </c>
      <c r="S229" s="249">
        <f t="shared" si="34"/>
        <v>-613588.1025</v>
      </c>
      <c r="T229" s="249">
        <f t="shared" si="35"/>
        <v>-238458.2654</v>
      </c>
      <c r="U229" s="267">
        <f t="shared" si="21"/>
        <v>0.7559593895</v>
      </c>
      <c r="V229" s="277"/>
      <c r="W229" s="249">
        <f t="shared" si="22"/>
        <v>-852046.3679</v>
      </c>
      <c r="X229" s="252">
        <f t="shared" si="23"/>
        <v>1.714631814</v>
      </c>
      <c r="Y229" s="249">
        <f t="shared" si="24"/>
        <v>1207643.907</v>
      </c>
      <c r="Z229" s="249">
        <f t="shared" si="25"/>
        <v>355597.5395</v>
      </c>
      <c r="AA229" s="254">
        <f t="shared" si="26"/>
        <v>1746256.842</v>
      </c>
      <c r="AB229" s="252">
        <f t="shared" si="27"/>
        <v>1.746256842</v>
      </c>
      <c r="AC229" s="270">
        <f t="shared" si="28"/>
        <v>894210.4743</v>
      </c>
      <c r="AD229" s="252">
        <f t="shared" si="29"/>
        <v>0.812918613</v>
      </c>
      <c r="AE229" s="175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7"/>
    </row>
    <row r="230" ht="19.5" customHeight="1">
      <c r="A230" s="271" t="s">
        <v>318</v>
      </c>
      <c r="B230" s="272">
        <v>146.389999</v>
      </c>
      <c r="C230" s="273">
        <v>146.589996</v>
      </c>
      <c r="D230" s="273">
        <v>142.100006</v>
      </c>
      <c r="E230" s="273">
        <v>145.449997</v>
      </c>
      <c r="F230" s="273">
        <v>138.965317</v>
      </c>
      <c r="G230" s="273">
        <v>6.31562E8</v>
      </c>
      <c r="H230" s="278" t="s">
        <v>318</v>
      </c>
      <c r="I230" s="273">
        <v>16.235001</v>
      </c>
      <c r="J230" s="273">
        <v>16.2775</v>
      </c>
      <c r="K230" s="273">
        <v>15.3325</v>
      </c>
      <c r="L230" s="273">
        <v>16.055</v>
      </c>
      <c r="M230" s="273">
        <v>15.910101</v>
      </c>
      <c r="N230" s="273">
        <v>8.72872E7</v>
      </c>
      <c r="O230" s="273"/>
      <c r="P230" s="249">
        <f t="shared" si="31"/>
        <v>759742.6063</v>
      </c>
      <c r="Q230" s="249">
        <f t="shared" si="141"/>
        <v>293543.46</v>
      </c>
      <c r="R230" s="249">
        <f t="shared" si="142"/>
        <v>712950.8452</v>
      </c>
      <c r="S230" s="249">
        <f t="shared" si="34"/>
        <v>-617978.0529</v>
      </c>
      <c r="T230" s="249">
        <f t="shared" si="35"/>
        <v>-239451.8415</v>
      </c>
      <c r="U230" s="267">
        <f t="shared" si="21"/>
        <v>0.7625418298</v>
      </c>
      <c r="V230" s="277"/>
      <c r="W230" s="249">
        <f t="shared" si="22"/>
        <v>-857429.8944</v>
      </c>
      <c r="X230" s="252">
        <f t="shared" si="23"/>
        <v>1.717567187</v>
      </c>
      <c r="Y230" s="249">
        <f t="shared" si="24"/>
        <v>1216252.636</v>
      </c>
      <c r="Z230" s="249">
        <f t="shared" si="25"/>
        <v>358822.7414</v>
      </c>
      <c r="AA230" s="254">
        <f t="shared" si="26"/>
        <v>1766236.912</v>
      </c>
      <c r="AB230" s="252">
        <f t="shared" si="27"/>
        <v>1.766236912</v>
      </c>
      <c r="AC230" s="270">
        <f t="shared" si="28"/>
        <v>908807.0171</v>
      </c>
      <c r="AD230" s="252">
        <f t="shared" si="29"/>
        <v>0.8261881974</v>
      </c>
      <c r="AE230" s="175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7"/>
    </row>
    <row r="231" ht="19.5" customHeight="1">
      <c r="A231" s="271" t="s">
        <v>319</v>
      </c>
      <c r="B231" s="272">
        <v>145.669998</v>
      </c>
      <c r="C231" s="273">
        <v>152.369995</v>
      </c>
      <c r="D231" s="273">
        <v>144.929993</v>
      </c>
      <c r="E231" s="273">
        <v>152.149994</v>
      </c>
      <c r="F231" s="273">
        <v>145.684814</v>
      </c>
      <c r="G231" s="273">
        <v>5.490946E8</v>
      </c>
      <c r="H231" s="278" t="s">
        <v>319</v>
      </c>
      <c r="I231" s="273">
        <v>16.1075</v>
      </c>
      <c r="J231" s="273">
        <v>17.57</v>
      </c>
      <c r="K231" s="273">
        <v>15.945</v>
      </c>
      <c r="L231" s="273">
        <v>17.52</v>
      </c>
      <c r="M231" s="273">
        <v>17.361881</v>
      </c>
      <c r="N231" s="273">
        <v>7.9744E7</v>
      </c>
      <c r="O231" s="273"/>
      <c r="P231" s="249">
        <f t="shared" si="31"/>
        <v>774873.2299</v>
      </c>
      <c r="Q231" s="249">
        <f t="shared" si="141"/>
        <v>305269.8823</v>
      </c>
      <c r="R231" s="249">
        <f t="shared" si="142"/>
        <v>714436.1594</v>
      </c>
      <c r="S231" s="249">
        <f t="shared" si="34"/>
        <v>-622386.2948</v>
      </c>
      <c r="T231" s="249">
        <f t="shared" si="35"/>
        <v>-240449.5575</v>
      </c>
      <c r="U231" s="267">
        <f t="shared" si="21"/>
        <v>0.7719987723</v>
      </c>
      <c r="V231" s="277"/>
      <c r="W231" s="249">
        <f t="shared" si="22"/>
        <v>-862835.8523</v>
      </c>
      <c r="X231" s="252">
        <f t="shared" si="23"/>
        <v>1.726063405</v>
      </c>
      <c r="Y231" s="249">
        <f t="shared" si="24"/>
        <v>1228269.974</v>
      </c>
      <c r="Z231" s="249">
        <f t="shared" si="25"/>
        <v>365434.1217</v>
      </c>
      <c r="AA231" s="254">
        <f t="shared" si="26"/>
        <v>1794579.272</v>
      </c>
      <c r="AB231" s="252">
        <f t="shared" si="27"/>
        <v>1.794579272</v>
      </c>
      <c r="AC231" s="270">
        <f t="shared" si="28"/>
        <v>931743.4193</v>
      </c>
      <c r="AD231" s="252">
        <f t="shared" si="29"/>
        <v>0.8470394721</v>
      </c>
      <c r="AE231" s="175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7"/>
    </row>
    <row r="232" ht="19.5" customHeight="1">
      <c r="A232" s="271" t="s">
        <v>320</v>
      </c>
      <c r="B232" s="272">
        <v>152.759995</v>
      </c>
      <c r="C232" s="273">
        <v>156.690002</v>
      </c>
      <c r="D232" s="273">
        <v>150.770004</v>
      </c>
      <c r="E232" s="273">
        <v>155.149994</v>
      </c>
      <c r="F232" s="273">
        <v>148.557297</v>
      </c>
      <c r="G232" s="273">
        <v>5.841984E8</v>
      </c>
      <c r="H232" s="278" t="s">
        <v>320</v>
      </c>
      <c r="I232" s="273">
        <v>17.65</v>
      </c>
      <c r="J232" s="273">
        <v>18.535</v>
      </c>
      <c r="K232" s="273">
        <v>17.205</v>
      </c>
      <c r="L232" s="273">
        <v>18.17</v>
      </c>
      <c r="M232" s="273">
        <v>18.006014</v>
      </c>
      <c r="N232" s="273">
        <v>8.29024E7</v>
      </c>
      <c r="O232" s="273"/>
      <c r="P232" s="249">
        <f t="shared" si="31"/>
        <v>806097.0511</v>
      </c>
      <c r="Q232" s="249">
        <f t="shared" si="141"/>
        <v>329392.8081</v>
      </c>
      <c r="R232" s="249">
        <f t="shared" si="142"/>
        <v>715924.5681</v>
      </c>
      <c r="S232" s="249">
        <f t="shared" si="34"/>
        <v>-626812.9044</v>
      </c>
      <c r="T232" s="249">
        <f t="shared" si="35"/>
        <v>-241451.4306</v>
      </c>
      <c r="U232" s="267">
        <f t="shared" si="21"/>
        <v>0.7912235346</v>
      </c>
      <c r="V232" s="277"/>
      <c r="W232" s="249">
        <f t="shared" si="22"/>
        <v>-868264.335</v>
      </c>
      <c r="X232" s="252">
        <f t="shared" si="23"/>
        <v>1.752947297</v>
      </c>
      <c r="Y232" s="249">
        <f t="shared" si="24"/>
        <v>1251555.521</v>
      </c>
      <c r="Z232" s="249">
        <f t="shared" si="25"/>
        <v>383291.1861</v>
      </c>
      <c r="AA232" s="254">
        <f t="shared" si="26"/>
        <v>1851414.427</v>
      </c>
      <c r="AB232" s="252">
        <f t="shared" si="27"/>
        <v>1.851414427</v>
      </c>
      <c r="AC232" s="285">
        <f t="shared" si="28"/>
        <v>983150.0923</v>
      </c>
      <c r="AD232" s="252">
        <f t="shared" si="29"/>
        <v>0.8937728111</v>
      </c>
      <c r="AE232" s="175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7"/>
    </row>
    <row r="233" ht="19.5" customHeight="1">
      <c r="A233" s="274" t="s">
        <v>321</v>
      </c>
      <c r="B233" s="275">
        <v>154.199997</v>
      </c>
      <c r="C233" s="276">
        <v>158.770004</v>
      </c>
      <c r="D233" s="276">
        <v>152.059998</v>
      </c>
      <c r="E233" s="276">
        <v>155.759995</v>
      </c>
      <c r="F233" s="276">
        <v>149.141373</v>
      </c>
      <c r="G233" s="276">
        <v>6.223839E8</v>
      </c>
      <c r="H233" s="279" t="s">
        <v>321</v>
      </c>
      <c r="I233" s="276">
        <v>17.934999</v>
      </c>
      <c r="J233" s="276">
        <v>19.0725</v>
      </c>
      <c r="K233" s="276">
        <v>17.440001</v>
      </c>
      <c r="L233" s="276">
        <v>18.3325</v>
      </c>
      <c r="M233" s="276">
        <v>18.167048</v>
      </c>
      <c r="N233" s="276">
        <v>9.40588E7</v>
      </c>
      <c r="O233" s="276"/>
      <c r="P233" s="249">
        <f t="shared" si="31"/>
        <v>812994.0487</v>
      </c>
      <c r="Q233" s="249">
        <f t="shared" si="141"/>
        <v>333891.9443</v>
      </c>
      <c r="R233" s="249">
        <f t="shared" si="142"/>
        <v>717416.0776</v>
      </c>
      <c r="S233" s="249">
        <f t="shared" si="34"/>
        <v>-631257.9581</v>
      </c>
      <c r="T233" s="249">
        <f t="shared" si="35"/>
        <v>-242457.4783</v>
      </c>
      <c r="U233" s="267">
        <f t="shared" si="21"/>
        <v>0.7942800476</v>
      </c>
      <c r="V233" s="252">
        <f>(E233-B222)/B222</f>
        <v>0.3059444866</v>
      </c>
      <c r="W233" s="249">
        <f t="shared" si="22"/>
        <v>-873715.4364</v>
      </c>
      <c r="X233" s="252">
        <f t="shared" si="23"/>
        <v>1.751611638</v>
      </c>
      <c r="Y233" s="249">
        <f t="shared" si="24"/>
        <v>1257815.269</v>
      </c>
      <c r="Z233" s="249">
        <f t="shared" si="25"/>
        <v>384099.8322</v>
      </c>
      <c r="AA233" s="254">
        <f t="shared" si="26"/>
        <v>1864302.071</v>
      </c>
      <c r="AB233" s="252">
        <f t="shared" si="27"/>
        <v>1.864302071</v>
      </c>
      <c r="AC233" s="270">
        <f t="shared" si="28"/>
        <v>990586.6343</v>
      </c>
      <c r="AD233" s="252">
        <f t="shared" si="29"/>
        <v>0.9005333039</v>
      </c>
      <c r="AE233" s="175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7"/>
    </row>
    <row r="234" ht="19.5" customHeight="1">
      <c r="A234" s="271" t="s">
        <v>322</v>
      </c>
      <c r="B234" s="272">
        <v>156.559998</v>
      </c>
      <c r="C234" s="273">
        <v>170.949997</v>
      </c>
      <c r="D234" s="273">
        <v>156.169998</v>
      </c>
      <c r="E234" s="273">
        <v>169.399994</v>
      </c>
      <c r="F234" s="273">
        <v>162.541</v>
      </c>
      <c r="G234" s="273">
        <v>6.983949E8</v>
      </c>
      <c r="H234" s="278" t="s">
        <v>322</v>
      </c>
      <c r="I234" s="273">
        <v>18.514999</v>
      </c>
      <c r="J234" s="273">
        <v>22.002501</v>
      </c>
      <c r="K234" s="273">
        <v>18.434999</v>
      </c>
      <c r="L234" s="273">
        <v>21.602501</v>
      </c>
      <c r="M234" s="273">
        <v>21.407537</v>
      </c>
      <c r="N234" s="273">
        <v>1.2376E8</v>
      </c>
      <c r="O234" s="273"/>
      <c r="P234" s="249">
        <f t="shared" si="31"/>
        <v>834968.3061</v>
      </c>
      <c r="Q234" s="249">
        <f>(Q222+(Q233-Q222)*(1-$Q$3))*K234/K233</f>
        <v>286094.4822</v>
      </c>
      <c r="R234" s="249">
        <f>R233*(1+($S$5/2/12))+(Q233-Q222)*($Q$3)</f>
        <v>782149.6241</v>
      </c>
      <c r="S234" s="249">
        <f t="shared" si="34"/>
        <v>-635721.533</v>
      </c>
      <c r="T234" s="249">
        <f t="shared" si="35"/>
        <v>-243467.7178</v>
      </c>
      <c r="U234" s="267">
        <f t="shared" si="21"/>
        <v>0.7393590234</v>
      </c>
      <c r="V234" s="277"/>
      <c r="W234" s="249">
        <f t="shared" si="22"/>
        <v>-879189.2507</v>
      </c>
      <c r="X234" s="252">
        <f t="shared" si="23"/>
        <v>1.839328596</v>
      </c>
      <c r="Y234" s="249">
        <f t="shared" si="24"/>
        <v>1335341.453</v>
      </c>
      <c r="Z234" s="249">
        <f t="shared" si="25"/>
        <v>456152.2027</v>
      </c>
      <c r="AA234" s="254">
        <f t="shared" si="26"/>
        <v>1903212.412</v>
      </c>
      <c r="AB234" s="252">
        <f t="shared" si="27"/>
        <v>1.903212412</v>
      </c>
      <c r="AC234" s="270">
        <f t="shared" si="28"/>
        <v>1024023.162</v>
      </c>
      <c r="AD234" s="252">
        <f t="shared" si="29"/>
        <v>0.930930147</v>
      </c>
      <c r="AE234" s="175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7"/>
    </row>
    <row r="235" ht="19.5" customHeight="1">
      <c r="A235" s="271" t="s">
        <v>323</v>
      </c>
      <c r="B235" s="272">
        <v>168.100006</v>
      </c>
      <c r="C235" s="273">
        <v>170.729996</v>
      </c>
      <c r="D235" s="273">
        <v>150.130005</v>
      </c>
      <c r="E235" s="273">
        <v>167.210007</v>
      </c>
      <c r="F235" s="273">
        <v>160.439682</v>
      </c>
      <c r="G235" s="273">
        <v>1.1798412E9</v>
      </c>
      <c r="H235" s="278" t="s">
        <v>323</v>
      </c>
      <c r="I235" s="273">
        <v>21.280001</v>
      </c>
      <c r="J235" s="273">
        <v>21.76</v>
      </c>
      <c r="K235" s="273">
        <v>16.870001</v>
      </c>
      <c r="L235" s="273">
        <v>20.862499</v>
      </c>
      <c r="M235" s="273">
        <v>20.674213</v>
      </c>
      <c r="N235" s="273">
        <v>2.0399E8</v>
      </c>
      <c r="O235" s="273"/>
      <c r="P235" s="249">
        <f t="shared" si="31"/>
        <v>802675.2743</v>
      </c>
      <c r="Q235" s="249">
        <f t="shared" ref="Q235:Q245" si="143">Q234*K235/K234</f>
        <v>261807.1311</v>
      </c>
      <c r="R235" s="249">
        <f t="shared" ref="R235:R245" si="144">R234*(1+$S$5/2/12)</f>
        <v>783779.1024</v>
      </c>
      <c r="S235" s="249">
        <f t="shared" si="34"/>
        <v>-640203.706</v>
      </c>
      <c r="T235" s="249">
        <f t="shared" si="35"/>
        <v>-244482.1666</v>
      </c>
      <c r="U235" s="267">
        <f t="shared" si="21"/>
        <v>0.7175875984</v>
      </c>
      <c r="V235" s="277"/>
      <c r="W235" s="249">
        <f t="shared" si="22"/>
        <v>-884685.8726</v>
      </c>
      <c r="X235" s="252">
        <f t="shared" si="23"/>
        <v>1.793240319</v>
      </c>
      <c r="Y235" s="249">
        <f t="shared" si="24"/>
        <v>1314300.63</v>
      </c>
      <c r="Z235" s="249">
        <f t="shared" si="25"/>
        <v>429614.7577</v>
      </c>
      <c r="AA235" s="254">
        <f t="shared" si="26"/>
        <v>1848261.508</v>
      </c>
      <c r="AB235" s="252">
        <f t="shared" si="27"/>
        <v>1.848261508</v>
      </c>
      <c r="AC235" s="270">
        <f t="shared" si="28"/>
        <v>963575.6352</v>
      </c>
      <c r="AD235" s="252">
        <f t="shared" si="29"/>
        <v>0.8759778502</v>
      </c>
      <c r="AE235" s="175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7"/>
    </row>
    <row r="236" ht="19.5" customHeight="1">
      <c r="A236" s="271" t="s">
        <v>324</v>
      </c>
      <c r="B236" s="272">
        <v>167.300003</v>
      </c>
      <c r="C236" s="273">
        <v>175.210007</v>
      </c>
      <c r="D236" s="273">
        <v>156.039993</v>
      </c>
      <c r="E236" s="273">
        <v>160.130005</v>
      </c>
      <c r="F236" s="273">
        <v>153.646378</v>
      </c>
      <c r="G236" s="273">
        <v>1.0853067E9</v>
      </c>
      <c r="H236" s="278" t="s">
        <v>324</v>
      </c>
      <c r="I236" s="273">
        <v>20.8925</v>
      </c>
      <c r="J236" s="273">
        <v>22.870001</v>
      </c>
      <c r="K236" s="273">
        <v>18.09</v>
      </c>
      <c r="L236" s="273">
        <v>19.049999</v>
      </c>
      <c r="M236" s="273">
        <v>18.878073</v>
      </c>
      <c r="N236" s="273">
        <v>2.062544E8</v>
      </c>
      <c r="O236" s="273"/>
      <c r="P236" s="249">
        <f t="shared" si="31"/>
        <v>834273.2299</v>
      </c>
      <c r="Q236" s="249">
        <f t="shared" si="143"/>
        <v>280740.4103</v>
      </c>
      <c r="R236" s="249">
        <f t="shared" si="144"/>
        <v>785411.9756</v>
      </c>
      <c r="S236" s="249">
        <f t="shared" si="34"/>
        <v>-644704.5548</v>
      </c>
      <c r="T236" s="249">
        <f t="shared" si="35"/>
        <v>-245500.8423</v>
      </c>
      <c r="U236" s="267">
        <f t="shared" si="21"/>
        <v>0.7344428737</v>
      </c>
      <c r="V236" s="277"/>
      <c r="W236" s="249">
        <f t="shared" si="22"/>
        <v>-890205.3971</v>
      </c>
      <c r="X236" s="252">
        <f t="shared" si="23"/>
        <v>1.819451119</v>
      </c>
      <c r="Y236" s="249">
        <f t="shared" si="24"/>
        <v>1337986.757</v>
      </c>
      <c r="Z236" s="249">
        <f t="shared" si="25"/>
        <v>447781.3604</v>
      </c>
      <c r="AA236" s="254">
        <f t="shared" si="26"/>
        <v>1900425.616</v>
      </c>
      <c r="AB236" s="252">
        <f t="shared" si="27"/>
        <v>1.900425616</v>
      </c>
      <c r="AC236" s="270">
        <f t="shared" si="28"/>
        <v>1010220.219</v>
      </c>
      <c r="AD236" s="252">
        <f t="shared" si="29"/>
        <v>0.918382017</v>
      </c>
      <c r="AE236" s="175"/>
      <c r="AF236" s="176"/>
      <c r="AG236" s="176"/>
      <c r="AH236" s="176"/>
      <c r="AI236" s="176"/>
      <c r="AJ236" s="176"/>
      <c r="AK236" s="176"/>
      <c r="AL236" s="176"/>
      <c r="AM236" s="176"/>
      <c r="AN236" s="176"/>
      <c r="AO236" s="176"/>
      <c r="AP236" s="176"/>
      <c r="AQ236" s="176"/>
      <c r="AR236" s="176"/>
      <c r="AS236" s="176"/>
      <c r="AT236" s="176"/>
      <c r="AU236" s="176"/>
      <c r="AV236" s="176"/>
      <c r="AW236" s="177"/>
    </row>
    <row r="237" ht="19.5" customHeight="1">
      <c r="A237" s="271" t="s">
        <v>325</v>
      </c>
      <c r="B237" s="272">
        <v>158.990005</v>
      </c>
      <c r="C237" s="273">
        <v>167.0</v>
      </c>
      <c r="D237" s="273">
        <v>153.880005</v>
      </c>
      <c r="E237" s="273">
        <v>160.940002</v>
      </c>
      <c r="F237" s="273">
        <v>154.674103</v>
      </c>
      <c r="G237" s="273">
        <v>9.873805E8</v>
      </c>
      <c r="H237" s="278" t="s">
        <v>325</v>
      </c>
      <c r="I237" s="273">
        <v>18.772499</v>
      </c>
      <c r="J237" s="273">
        <v>20.622499</v>
      </c>
      <c r="K237" s="273">
        <v>17.555</v>
      </c>
      <c r="L237" s="273">
        <v>19.1</v>
      </c>
      <c r="M237" s="273">
        <v>18.92762</v>
      </c>
      <c r="N237" s="273">
        <v>1.744092E8</v>
      </c>
      <c r="O237" s="273"/>
      <c r="P237" s="249">
        <f t="shared" si="31"/>
        <v>822724.7792</v>
      </c>
      <c r="Q237" s="249">
        <f t="shared" si="143"/>
        <v>272437.695</v>
      </c>
      <c r="R237" s="249">
        <f t="shared" si="144"/>
        <v>787048.2505</v>
      </c>
      <c r="S237" s="249">
        <f t="shared" si="34"/>
        <v>-649224.1571</v>
      </c>
      <c r="T237" s="249">
        <f t="shared" si="35"/>
        <v>-246523.7625</v>
      </c>
      <c r="U237" s="267">
        <f t="shared" si="21"/>
        <v>0.7265924858</v>
      </c>
      <c r="V237" s="277"/>
      <c r="W237" s="249">
        <f t="shared" si="22"/>
        <v>-895747.9196</v>
      </c>
      <c r="X237" s="252">
        <f t="shared" si="23"/>
        <v>1.797127288</v>
      </c>
      <c r="Y237" s="249">
        <f t="shared" si="24"/>
        <v>1331473.666</v>
      </c>
      <c r="Z237" s="249">
        <f t="shared" si="25"/>
        <v>435725.7464</v>
      </c>
      <c r="AA237" s="254">
        <f t="shared" si="26"/>
        <v>1882210.725</v>
      </c>
      <c r="AB237" s="252">
        <f t="shared" si="27"/>
        <v>1.882210725</v>
      </c>
      <c r="AC237" s="270">
        <f t="shared" si="28"/>
        <v>986462.8052</v>
      </c>
      <c r="AD237" s="252">
        <f t="shared" si="29"/>
        <v>0.8967843683</v>
      </c>
      <c r="AE237" s="175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6"/>
      <c r="AT237" s="176"/>
      <c r="AU237" s="176"/>
      <c r="AV237" s="176"/>
      <c r="AW237" s="177"/>
    </row>
    <row r="238" ht="19.5" customHeight="1">
      <c r="A238" s="271" t="s">
        <v>326</v>
      </c>
      <c r="B238" s="272">
        <v>160.520004</v>
      </c>
      <c r="C238" s="273">
        <v>171.199997</v>
      </c>
      <c r="D238" s="273">
        <v>159.220001</v>
      </c>
      <c r="E238" s="273">
        <v>170.070007</v>
      </c>
      <c r="F238" s="273">
        <v>163.448654</v>
      </c>
      <c r="G238" s="273">
        <v>6.87987E8</v>
      </c>
      <c r="H238" s="278" t="s">
        <v>326</v>
      </c>
      <c r="I238" s="273">
        <v>19.01</v>
      </c>
      <c r="J238" s="273">
        <v>21.532499</v>
      </c>
      <c r="K238" s="273">
        <v>18.684999</v>
      </c>
      <c r="L238" s="273">
        <v>21.252501</v>
      </c>
      <c r="M238" s="273">
        <v>21.060694</v>
      </c>
      <c r="N238" s="273">
        <v>1.287104E8</v>
      </c>
      <c r="O238" s="273"/>
      <c r="P238" s="249">
        <f t="shared" si="31"/>
        <v>851275.2529</v>
      </c>
      <c r="Q238" s="249">
        <f t="shared" si="143"/>
        <v>289974.2557</v>
      </c>
      <c r="R238" s="249">
        <f t="shared" si="144"/>
        <v>788687.9344</v>
      </c>
      <c r="S238" s="249">
        <f t="shared" si="34"/>
        <v>-653762.5911</v>
      </c>
      <c r="T238" s="249">
        <f t="shared" si="35"/>
        <v>-247550.9448</v>
      </c>
      <c r="U238" s="267">
        <f t="shared" si="21"/>
        <v>0.7415907544</v>
      </c>
      <c r="V238" s="277"/>
      <c r="W238" s="249">
        <f t="shared" si="22"/>
        <v>-901313.5359</v>
      </c>
      <c r="X238" s="252">
        <f t="shared" si="23"/>
        <v>1.81952575</v>
      </c>
      <c r="Y238" s="249">
        <f t="shared" si="24"/>
        <v>1353033.094</v>
      </c>
      <c r="Z238" s="249">
        <f t="shared" si="25"/>
        <v>451719.5581</v>
      </c>
      <c r="AA238" s="254">
        <f t="shared" si="26"/>
        <v>1929937.443</v>
      </c>
      <c r="AB238" s="252">
        <f t="shared" si="27"/>
        <v>1.929937443</v>
      </c>
      <c r="AC238" s="270">
        <f t="shared" si="28"/>
        <v>1028623.907</v>
      </c>
      <c r="AD238" s="252">
        <f t="shared" si="29"/>
        <v>0.9351126428</v>
      </c>
      <c r="AE238" s="175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6"/>
      <c r="AT238" s="176"/>
      <c r="AU238" s="176"/>
      <c r="AV238" s="176"/>
      <c r="AW238" s="177"/>
    </row>
    <row r="239" ht="19.5" customHeight="1">
      <c r="A239" s="271" t="s">
        <v>327</v>
      </c>
      <c r="B239" s="272">
        <v>170.919998</v>
      </c>
      <c r="C239" s="273">
        <v>177.979996</v>
      </c>
      <c r="D239" s="273">
        <v>169.169998</v>
      </c>
      <c r="E239" s="273">
        <v>171.649994</v>
      </c>
      <c r="F239" s="273">
        <v>164.967102</v>
      </c>
      <c r="G239" s="273">
        <v>7.843385E8</v>
      </c>
      <c r="H239" s="278" t="s">
        <v>327</v>
      </c>
      <c r="I239" s="273">
        <v>21.459999</v>
      </c>
      <c r="J239" s="273">
        <v>23.3225</v>
      </c>
      <c r="K239" s="273">
        <v>21.040001</v>
      </c>
      <c r="L239" s="273">
        <v>21.615</v>
      </c>
      <c r="M239" s="273">
        <v>21.419918</v>
      </c>
      <c r="N239" s="273">
        <v>1.172916E8</v>
      </c>
      <c r="O239" s="273"/>
      <c r="P239" s="249">
        <f t="shared" si="31"/>
        <v>904473.2566</v>
      </c>
      <c r="Q239" s="249">
        <f t="shared" si="143"/>
        <v>326521.7531</v>
      </c>
      <c r="R239" s="249">
        <f t="shared" si="144"/>
        <v>790331.0342</v>
      </c>
      <c r="S239" s="249">
        <f t="shared" si="34"/>
        <v>-658319.9352</v>
      </c>
      <c r="T239" s="249">
        <f t="shared" si="35"/>
        <v>-248582.4071</v>
      </c>
      <c r="U239" s="267">
        <f t="shared" si="21"/>
        <v>0.7705420743</v>
      </c>
      <c r="V239" s="277"/>
      <c r="W239" s="249">
        <f t="shared" si="22"/>
        <v>-906902.3423</v>
      </c>
      <c r="X239" s="252">
        <f t="shared" si="23"/>
        <v>1.868783674</v>
      </c>
      <c r="Y239" s="249">
        <f t="shared" si="24"/>
        <v>1391849.073</v>
      </c>
      <c r="Z239" s="249">
        <f t="shared" si="25"/>
        <v>484946.7302</v>
      </c>
      <c r="AA239" s="254">
        <f t="shared" si="26"/>
        <v>2021326.044</v>
      </c>
      <c r="AB239" s="252">
        <f t="shared" si="27"/>
        <v>2.021326044</v>
      </c>
      <c r="AC239" s="270">
        <f t="shared" si="28"/>
        <v>1114423.702</v>
      </c>
      <c r="AD239" s="252">
        <f t="shared" si="29"/>
        <v>1.013112456</v>
      </c>
      <c r="AE239" s="175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6"/>
      <c r="AT239" s="176"/>
      <c r="AU239" s="176"/>
      <c r="AV239" s="176"/>
      <c r="AW239" s="177"/>
    </row>
    <row r="240" ht="19.5" customHeight="1">
      <c r="A240" s="271" t="s">
        <v>328</v>
      </c>
      <c r="B240" s="272">
        <v>170.039993</v>
      </c>
      <c r="C240" s="273">
        <v>182.929993</v>
      </c>
      <c r="D240" s="273">
        <v>169.669998</v>
      </c>
      <c r="E240" s="273">
        <v>176.449997</v>
      </c>
      <c r="F240" s="273">
        <v>169.943237</v>
      </c>
      <c r="G240" s="273">
        <v>7.080105E8</v>
      </c>
      <c r="H240" s="278" t="s">
        <v>328</v>
      </c>
      <c r="I240" s="273">
        <v>21.247499</v>
      </c>
      <c r="J240" s="273">
        <v>24.5075</v>
      </c>
      <c r="K240" s="273">
        <v>21.157499</v>
      </c>
      <c r="L240" s="273">
        <v>22.705</v>
      </c>
      <c r="M240" s="273">
        <v>22.500082</v>
      </c>
      <c r="N240" s="273">
        <v>1.054764E8</v>
      </c>
      <c r="O240" s="273"/>
      <c r="P240" s="249">
        <f t="shared" si="31"/>
        <v>907146.524</v>
      </c>
      <c r="Q240" s="249">
        <f t="shared" si="143"/>
        <v>328345.2156</v>
      </c>
      <c r="R240" s="249">
        <f t="shared" si="144"/>
        <v>791977.5572</v>
      </c>
      <c r="S240" s="249">
        <f t="shared" si="34"/>
        <v>-662896.2683</v>
      </c>
      <c r="T240" s="249">
        <f t="shared" si="35"/>
        <v>-249618.1671</v>
      </c>
      <c r="U240" s="267">
        <f t="shared" si="21"/>
        <v>0.7713246053</v>
      </c>
      <c r="V240" s="277"/>
      <c r="W240" s="249">
        <f t="shared" si="22"/>
        <v>-912514.4354</v>
      </c>
      <c r="X240" s="252">
        <f t="shared" si="23"/>
        <v>1.862024331</v>
      </c>
      <c r="Y240" s="249">
        <f t="shared" si="24"/>
        <v>1395301.022</v>
      </c>
      <c r="Z240" s="249">
        <f t="shared" si="25"/>
        <v>482786.5863</v>
      </c>
      <c r="AA240" s="254">
        <f t="shared" si="26"/>
        <v>2027469.297</v>
      </c>
      <c r="AB240" s="252">
        <f t="shared" si="27"/>
        <v>2.027469297</v>
      </c>
      <c r="AC240" s="270">
        <f t="shared" si="28"/>
        <v>1114954.861</v>
      </c>
      <c r="AD240" s="252">
        <f t="shared" si="29"/>
        <v>1.013595329</v>
      </c>
      <c r="AE240" s="175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7"/>
    </row>
    <row r="241" ht="19.5" customHeight="1">
      <c r="A241" s="271" t="s">
        <v>329</v>
      </c>
      <c r="B241" s="272">
        <v>176.860001</v>
      </c>
      <c r="C241" s="273">
        <v>187.520004</v>
      </c>
      <c r="D241" s="273">
        <v>175.789993</v>
      </c>
      <c r="E241" s="273">
        <v>186.649994</v>
      </c>
      <c r="F241" s="273">
        <v>179.767044</v>
      </c>
      <c r="G241" s="273">
        <v>6.67523E8</v>
      </c>
      <c r="H241" s="278" t="s">
        <v>329</v>
      </c>
      <c r="I241" s="273">
        <v>22.889999</v>
      </c>
      <c r="J241" s="273">
        <v>25.627501</v>
      </c>
      <c r="K241" s="273">
        <v>22.6</v>
      </c>
      <c r="L241" s="273">
        <v>25.379999</v>
      </c>
      <c r="M241" s="273">
        <v>25.150936</v>
      </c>
      <c r="N241" s="273">
        <v>9.92216E7</v>
      </c>
      <c r="O241" s="273"/>
      <c r="P241" s="249">
        <f t="shared" si="31"/>
        <v>939867.2893</v>
      </c>
      <c r="Q241" s="249">
        <f t="shared" si="143"/>
        <v>350731.5242</v>
      </c>
      <c r="R241" s="249">
        <f t="shared" si="144"/>
        <v>793627.5105</v>
      </c>
      <c r="S241" s="249">
        <f t="shared" si="34"/>
        <v>-667491.6694</v>
      </c>
      <c r="T241" s="249">
        <f t="shared" si="35"/>
        <v>-250658.2428</v>
      </c>
      <c r="U241" s="267">
        <f t="shared" si="21"/>
        <v>0.7875010112</v>
      </c>
      <c r="V241" s="277"/>
      <c r="W241" s="249">
        <f t="shared" si="22"/>
        <v>-918149.9122</v>
      </c>
      <c r="X241" s="252">
        <f t="shared" si="23"/>
        <v>1.888030241</v>
      </c>
      <c r="Y241" s="249">
        <f t="shared" si="24"/>
        <v>1419789.513</v>
      </c>
      <c r="Z241" s="249">
        <f t="shared" si="25"/>
        <v>501639.6004</v>
      </c>
      <c r="AA241" s="254">
        <f t="shared" si="26"/>
        <v>2084226.324</v>
      </c>
      <c r="AB241" s="252">
        <f t="shared" si="27"/>
        <v>2.084226324</v>
      </c>
      <c r="AC241" s="270">
        <f t="shared" si="28"/>
        <v>1166076.412</v>
      </c>
      <c r="AD241" s="252">
        <f t="shared" si="29"/>
        <v>1.060069465</v>
      </c>
      <c r="AE241" s="175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7"/>
    </row>
    <row r="242" ht="19.5" customHeight="1">
      <c r="A242" s="271" t="s">
        <v>330</v>
      </c>
      <c r="B242" s="272">
        <v>186.080002</v>
      </c>
      <c r="C242" s="273">
        <v>186.490005</v>
      </c>
      <c r="D242" s="273">
        <v>180.440002</v>
      </c>
      <c r="E242" s="273">
        <v>185.789993</v>
      </c>
      <c r="F242" s="273">
        <v>178.938828</v>
      </c>
      <c r="G242" s="273">
        <v>6.455344E8</v>
      </c>
      <c r="H242" s="278" t="s">
        <v>330</v>
      </c>
      <c r="I242" s="273">
        <v>25.24</v>
      </c>
      <c r="J242" s="273">
        <v>25.344999</v>
      </c>
      <c r="K242" s="273">
        <v>23.7075</v>
      </c>
      <c r="L242" s="273">
        <v>25.17</v>
      </c>
      <c r="M242" s="273">
        <v>24.942839</v>
      </c>
      <c r="N242" s="273">
        <v>8.13508E7</v>
      </c>
      <c r="O242" s="273"/>
      <c r="P242" s="249">
        <f t="shared" si="31"/>
        <v>964728.7236</v>
      </c>
      <c r="Q242" s="249">
        <f t="shared" si="143"/>
        <v>367918.9208</v>
      </c>
      <c r="R242" s="249">
        <f t="shared" si="144"/>
        <v>795280.9011</v>
      </c>
      <c r="S242" s="249">
        <f t="shared" si="34"/>
        <v>-672106.218</v>
      </c>
      <c r="T242" s="249">
        <f t="shared" si="35"/>
        <v>-251702.6521</v>
      </c>
      <c r="U242" s="267">
        <f t="shared" si="21"/>
        <v>0.799165258</v>
      </c>
      <c r="V242" s="277"/>
      <c r="W242" s="249">
        <f t="shared" si="22"/>
        <v>-923808.8702</v>
      </c>
      <c r="X242" s="252">
        <f t="shared" si="23"/>
        <v>1.905166406</v>
      </c>
      <c r="Y242" s="249">
        <f t="shared" si="24"/>
        <v>1438779.772</v>
      </c>
      <c r="Z242" s="249">
        <f t="shared" si="25"/>
        <v>514970.9014</v>
      </c>
      <c r="AA242" s="254">
        <f t="shared" si="26"/>
        <v>2127928.545</v>
      </c>
      <c r="AB242" s="252">
        <f t="shared" si="27"/>
        <v>2.127928545</v>
      </c>
      <c r="AC242" s="270">
        <f t="shared" si="28"/>
        <v>1204119.675</v>
      </c>
      <c r="AD242" s="252">
        <f t="shared" si="29"/>
        <v>1.09465425</v>
      </c>
      <c r="AE242" s="175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7"/>
    </row>
    <row r="243" ht="19.5" customHeight="1">
      <c r="A243" s="271" t="s">
        <v>331</v>
      </c>
      <c r="B243" s="272">
        <v>186.869995</v>
      </c>
      <c r="C243" s="273">
        <v>187.529999</v>
      </c>
      <c r="D243" s="273">
        <v>160.089996</v>
      </c>
      <c r="E243" s="273">
        <v>169.820007</v>
      </c>
      <c r="F243" s="273">
        <v>163.85199</v>
      </c>
      <c r="G243" s="273">
        <v>1.8170706E9</v>
      </c>
      <c r="H243" s="278" t="s">
        <v>331</v>
      </c>
      <c r="I243" s="273">
        <v>25.442499</v>
      </c>
      <c r="J243" s="273">
        <v>25.625</v>
      </c>
      <c r="K243" s="273">
        <v>18.4275</v>
      </c>
      <c r="L243" s="273">
        <v>20.702499</v>
      </c>
      <c r="M243" s="273">
        <v>20.515654</v>
      </c>
      <c r="N243" s="273">
        <v>2.35472E8</v>
      </c>
      <c r="O243" s="273"/>
      <c r="P243" s="249">
        <f t="shared" si="31"/>
        <v>855926.7113</v>
      </c>
      <c r="Q243" s="249">
        <f t="shared" si="143"/>
        <v>285978.1045</v>
      </c>
      <c r="R243" s="249">
        <f t="shared" si="144"/>
        <v>796937.7363</v>
      </c>
      <c r="S243" s="249">
        <f t="shared" si="34"/>
        <v>-676739.9939</v>
      </c>
      <c r="T243" s="249">
        <f t="shared" si="35"/>
        <v>-252751.4132</v>
      </c>
      <c r="U243" s="267">
        <f t="shared" si="21"/>
        <v>0.7364615135</v>
      </c>
      <c r="V243" s="277"/>
      <c r="W243" s="249">
        <f t="shared" si="22"/>
        <v>-929491.4071</v>
      </c>
      <c r="X243" s="252">
        <f t="shared" si="23"/>
        <v>1.778246076</v>
      </c>
      <c r="Y243" s="249">
        <f t="shared" si="24"/>
        <v>1364208.925</v>
      </c>
      <c r="Z243" s="249">
        <f t="shared" si="25"/>
        <v>434717.5176</v>
      </c>
      <c r="AA243" s="254">
        <f t="shared" si="26"/>
        <v>1938842.552</v>
      </c>
      <c r="AB243" s="252">
        <f t="shared" si="27"/>
        <v>1.938842552</v>
      </c>
      <c r="AC243" s="270">
        <f t="shared" si="28"/>
        <v>1009351.145</v>
      </c>
      <c r="AD243" s="252">
        <f t="shared" si="29"/>
        <v>0.91759195</v>
      </c>
      <c r="AE243" s="175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7"/>
    </row>
    <row r="244" ht="19.5" customHeight="1">
      <c r="A244" s="271" t="s">
        <v>332</v>
      </c>
      <c r="B244" s="272">
        <v>170.070007</v>
      </c>
      <c r="C244" s="273">
        <v>175.580002</v>
      </c>
      <c r="D244" s="273">
        <v>157.130005</v>
      </c>
      <c r="E244" s="273">
        <v>169.369995</v>
      </c>
      <c r="F244" s="273">
        <v>163.417831</v>
      </c>
      <c r="G244" s="273">
        <v>1.1521215E9</v>
      </c>
      <c r="H244" s="278" t="s">
        <v>332</v>
      </c>
      <c r="I244" s="273">
        <v>20.805</v>
      </c>
      <c r="J244" s="273">
        <v>22.115</v>
      </c>
      <c r="K244" s="273">
        <v>17.625</v>
      </c>
      <c r="L244" s="273">
        <v>20.459999</v>
      </c>
      <c r="M244" s="273">
        <v>20.275343</v>
      </c>
      <c r="N244" s="273">
        <v>1.49764E8</v>
      </c>
      <c r="O244" s="273"/>
      <c r="P244" s="249">
        <f t="shared" si="31"/>
        <v>840101.0168</v>
      </c>
      <c r="Q244" s="249">
        <f t="shared" si="143"/>
        <v>273524.0316</v>
      </c>
      <c r="R244" s="249">
        <f t="shared" si="144"/>
        <v>798598.0233</v>
      </c>
      <c r="S244" s="249">
        <f t="shared" si="34"/>
        <v>-681393.0773</v>
      </c>
      <c r="T244" s="249">
        <f t="shared" si="35"/>
        <v>-253804.5441</v>
      </c>
      <c r="U244" s="267">
        <f t="shared" si="21"/>
        <v>0.7254117475</v>
      </c>
      <c r="V244" s="277"/>
      <c r="W244" s="249">
        <f t="shared" si="22"/>
        <v>-935197.6213</v>
      </c>
      <c r="X244" s="252">
        <f t="shared" si="23"/>
        <v>1.752248939</v>
      </c>
      <c r="Y244" s="249">
        <f t="shared" si="24"/>
        <v>1354724.814</v>
      </c>
      <c r="Z244" s="249">
        <f t="shared" si="25"/>
        <v>419527.1928</v>
      </c>
      <c r="AA244" s="254">
        <f t="shared" si="26"/>
        <v>1912223.072</v>
      </c>
      <c r="AB244" s="252">
        <f t="shared" si="27"/>
        <v>1.912223072</v>
      </c>
      <c r="AC244" s="270">
        <f t="shared" si="28"/>
        <v>977025.4504</v>
      </c>
      <c r="AD244" s="252">
        <f t="shared" si="29"/>
        <v>0.8882049549</v>
      </c>
      <c r="AE244" s="175"/>
      <c r="AF244" s="176"/>
      <c r="AG244" s="176"/>
      <c r="AH244" s="176"/>
      <c r="AI244" s="176"/>
      <c r="AJ244" s="176"/>
      <c r="AK244" s="176"/>
      <c r="AL244" s="176"/>
      <c r="AM244" s="176"/>
      <c r="AN244" s="176"/>
      <c r="AO244" s="176"/>
      <c r="AP244" s="176"/>
      <c r="AQ244" s="176"/>
      <c r="AR244" s="176"/>
      <c r="AS244" s="176"/>
      <c r="AT244" s="176"/>
      <c r="AU244" s="176"/>
      <c r="AV244" s="176"/>
      <c r="AW244" s="177"/>
    </row>
    <row r="245" ht="19.5" customHeight="1">
      <c r="A245" s="274" t="s">
        <v>333</v>
      </c>
      <c r="B245" s="275">
        <v>173.110001</v>
      </c>
      <c r="C245" s="276">
        <v>173.309998</v>
      </c>
      <c r="D245" s="276">
        <v>143.460007</v>
      </c>
      <c r="E245" s="276">
        <v>154.259995</v>
      </c>
      <c r="F245" s="276">
        <v>148.838852</v>
      </c>
      <c r="G245" s="276">
        <v>1.3955449E9</v>
      </c>
      <c r="H245" s="279" t="s">
        <v>333</v>
      </c>
      <c r="I245" s="276">
        <v>21.34</v>
      </c>
      <c r="J245" s="276">
        <v>21.385</v>
      </c>
      <c r="K245" s="276">
        <v>14.61</v>
      </c>
      <c r="L245" s="276">
        <v>16.797501</v>
      </c>
      <c r="M245" s="276">
        <v>16.645899</v>
      </c>
      <c r="N245" s="276">
        <v>2.174544E8</v>
      </c>
      <c r="O245" s="276"/>
      <c r="P245" s="249">
        <f t="shared" si="31"/>
        <v>767013.8988</v>
      </c>
      <c r="Q245" s="249">
        <f t="shared" si="143"/>
        <v>226733.9632</v>
      </c>
      <c r="R245" s="249">
        <f t="shared" si="144"/>
        <v>800261.7692</v>
      </c>
      <c r="S245" s="249">
        <f t="shared" si="34"/>
        <v>-686065.5484</v>
      </c>
      <c r="T245" s="249">
        <f t="shared" si="35"/>
        <v>-254862.063</v>
      </c>
      <c r="U245" s="267">
        <f t="shared" si="21"/>
        <v>0.6803095167</v>
      </c>
      <c r="V245" s="252">
        <f>(E245-B234)/B234</f>
        <v>-0.0146908727</v>
      </c>
      <c r="W245" s="249">
        <f t="shared" si="22"/>
        <v>-940927.6114</v>
      </c>
      <c r="X245" s="252">
        <f t="shared" si="23"/>
        <v>1.665670822</v>
      </c>
      <c r="Y245" s="249">
        <f t="shared" si="24"/>
        <v>1305161.028</v>
      </c>
      <c r="Z245" s="249">
        <f t="shared" si="25"/>
        <v>364233.4162</v>
      </c>
      <c r="AA245" s="254">
        <f t="shared" si="26"/>
        <v>1794009.631</v>
      </c>
      <c r="AB245" s="252">
        <f t="shared" si="27"/>
        <v>1.794009631</v>
      </c>
      <c r="AC245" s="270">
        <f t="shared" si="28"/>
        <v>853082.0198</v>
      </c>
      <c r="AD245" s="252">
        <f t="shared" si="29"/>
        <v>0.7755291089</v>
      </c>
      <c r="AE245" s="175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7"/>
    </row>
    <row r="246" ht="19.5" customHeight="1">
      <c r="A246" s="271" t="s">
        <v>334</v>
      </c>
      <c r="B246" s="272">
        <v>150.990005</v>
      </c>
      <c r="C246" s="273">
        <v>168.990005</v>
      </c>
      <c r="D246" s="273">
        <v>149.490005</v>
      </c>
      <c r="E246" s="273">
        <v>168.160004</v>
      </c>
      <c r="F246" s="273">
        <v>162.714554</v>
      </c>
      <c r="G246" s="273">
        <v>9.337065E8</v>
      </c>
      <c r="H246" s="278" t="s">
        <v>334</v>
      </c>
      <c r="I246" s="273">
        <v>16.084999</v>
      </c>
      <c r="J246" s="273">
        <v>19.967501</v>
      </c>
      <c r="K246" s="273">
        <v>15.7425</v>
      </c>
      <c r="L246" s="273">
        <v>19.7925</v>
      </c>
      <c r="M246" s="273">
        <v>19.627283</v>
      </c>
      <c r="N246" s="273">
        <v>1.66696E8</v>
      </c>
      <c r="O246" s="273"/>
      <c r="P246" s="249">
        <f t="shared" si="31"/>
        <v>799253.4921</v>
      </c>
      <c r="Q246" s="249">
        <f>(Q245+$S$3)*K246/K245</f>
        <v>268014.676</v>
      </c>
      <c r="R246" s="249">
        <f>R245*(1+($S$5)/2/12)-$S$3</f>
        <v>779928.9812</v>
      </c>
      <c r="S246" s="249">
        <f t="shared" si="34"/>
        <v>-690757.4882</v>
      </c>
      <c r="T246" s="249">
        <f t="shared" si="35"/>
        <v>-255923.9883</v>
      </c>
      <c r="U246" s="267">
        <f t="shared" si="21"/>
        <v>0.7228696972</v>
      </c>
      <c r="V246" s="277"/>
      <c r="W246" s="249">
        <f t="shared" si="22"/>
        <v>-946681.4765</v>
      </c>
      <c r="X246" s="252">
        <f t="shared" si="23"/>
        <v>1.668124404</v>
      </c>
      <c r="Y246" s="249">
        <f t="shared" si="24"/>
        <v>1308209.266</v>
      </c>
      <c r="Z246" s="249">
        <f t="shared" si="25"/>
        <v>361527.7899</v>
      </c>
      <c r="AA246" s="254">
        <f t="shared" si="26"/>
        <v>1847197.149</v>
      </c>
      <c r="AB246" s="252">
        <f t="shared" si="27"/>
        <v>1.847197149</v>
      </c>
      <c r="AC246" s="270">
        <f t="shared" si="28"/>
        <v>900515.6728</v>
      </c>
      <c r="AD246" s="252">
        <f t="shared" si="29"/>
        <v>0.8186506116</v>
      </c>
      <c r="AE246" s="175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7"/>
    </row>
    <row r="247" ht="19.5" customHeight="1">
      <c r="A247" s="271" t="s">
        <v>335</v>
      </c>
      <c r="B247" s="272">
        <v>167.330002</v>
      </c>
      <c r="C247" s="273">
        <v>174.660004</v>
      </c>
      <c r="D247" s="273">
        <v>166.570007</v>
      </c>
      <c r="E247" s="273">
        <v>173.190002</v>
      </c>
      <c r="F247" s="273">
        <v>167.581696</v>
      </c>
      <c r="G247" s="273">
        <v>5.359641E8</v>
      </c>
      <c r="H247" s="278" t="s">
        <v>335</v>
      </c>
      <c r="I247" s="273">
        <v>19.594999</v>
      </c>
      <c r="J247" s="273">
        <v>21.275</v>
      </c>
      <c r="K247" s="273">
        <v>19.3825</v>
      </c>
      <c r="L247" s="273">
        <v>20.905001</v>
      </c>
      <c r="M247" s="273">
        <v>20.730501</v>
      </c>
      <c r="N247" s="273">
        <v>1.092192E8</v>
      </c>
      <c r="O247" s="273"/>
      <c r="P247" s="249">
        <f t="shared" si="31"/>
        <v>890572.3147</v>
      </c>
      <c r="Q247" s="249">
        <f t="shared" ref="Q247:Q257" si="145">Q246*K247/K246</f>
        <v>329985.3554</v>
      </c>
      <c r="R247" s="249">
        <f t="shared" ref="R247:R257" si="146">R246*(1+$S$5/2/12)</f>
        <v>781553.8332</v>
      </c>
      <c r="S247" s="249">
        <f t="shared" si="34"/>
        <v>-695468.9777</v>
      </c>
      <c r="T247" s="249">
        <f t="shared" si="35"/>
        <v>-256990.3382</v>
      </c>
      <c r="U247" s="267">
        <f t="shared" si="21"/>
        <v>0.7744538817</v>
      </c>
      <c r="V247" s="277"/>
      <c r="W247" s="249">
        <f t="shared" si="22"/>
        <v>-952459.316</v>
      </c>
      <c r="X247" s="252">
        <f t="shared" si="23"/>
        <v>1.755588002</v>
      </c>
      <c r="Y247" s="249">
        <f t="shared" si="24"/>
        <v>1373692.3</v>
      </c>
      <c r="Z247" s="249">
        <f t="shared" si="25"/>
        <v>421232.9842</v>
      </c>
      <c r="AA247" s="254">
        <f t="shared" si="26"/>
        <v>2002111.503</v>
      </c>
      <c r="AB247" s="252">
        <f t="shared" si="27"/>
        <v>2.002111503</v>
      </c>
      <c r="AC247" s="270">
        <f t="shared" si="28"/>
        <v>1049652.187</v>
      </c>
      <c r="AD247" s="252">
        <f t="shared" si="29"/>
        <v>0.9542292612</v>
      </c>
      <c r="AE247" s="175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7"/>
    </row>
    <row r="248" ht="19.5" customHeight="1">
      <c r="A248" s="271" t="s">
        <v>336</v>
      </c>
      <c r="B248" s="272">
        <v>174.440002</v>
      </c>
      <c r="C248" s="273">
        <v>182.830002</v>
      </c>
      <c r="D248" s="273">
        <v>169.339996</v>
      </c>
      <c r="E248" s="273">
        <v>179.660004</v>
      </c>
      <c r="F248" s="273">
        <v>173.842194</v>
      </c>
      <c r="G248" s="273">
        <v>7.819727E8</v>
      </c>
      <c r="H248" s="278" t="s">
        <v>336</v>
      </c>
      <c r="I248" s="273">
        <v>21.2075</v>
      </c>
      <c r="J248" s="273">
        <v>23.290001</v>
      </c>
      <c r="K248" s="273">
        <v>19.9625</v>
      </c>
      <c r="L248" s="273">
        <v>22.4825</v>
      </c>
      <c r="M248" s="273">
        <v>22.29483</v>
      </c>
      <c r="N248" s="273">
        <v>1.219928E8</v>
      </c>
      <c r="O248" s="273"/>
      <c r="P248" s="249">
        <f t="shared" si="31"/>
        <v>905382.1568</v>
      </c>
      <c r="Q248" s="249">
        <f t="shared" si="145"/>
        <v>339859.8043</v>
      </c>
      <c r="R248" s="249">
        <f t="shared" si="146"/>
        <v>783182.0704</v>
      </c>
      <c r="S248" s="249">
        <f t="shared" si="34"/>
        <v>-700200.0985</v>
      </c>
      <c r="T248" s="249">
        <f t="shared" si="35"/>
        <v>-258061.1313</v>
      </c>
      <c r="U248" s="267">
        <f t="shared" si="21"/>
        <v>0.7814449744</v>
      </c>
      <c r="V248" s="277"/>
      <c r="W248" s="249">
        <f t="shared" si="22"/>
        <v>-958261.2298</v>
      </c>
      <c r="X248" s="252">
        <f t="shared" si="23"/>
        <v>1.762112642</v>
      </c>
      <c r="Y248" s="249">
        <f t="shared" si="24"/>
        <v>1385622.297</v>
      </c>
      <c r="Z248" s="249">
        <f t="shared" si="25"/>
        <v>427361.0676</v>
      </c>
      <c r="AA248" s="254">
        <f t="shared" si="26"/>
        <v>2028424.031</v>
      </c>
      <c r="AB248" s="252">
        <f t="shared" si="27"/>
        <v>2.028424031</v>
      </c>
      <c r="AC248" s="270">
        <f t="shared" si="28"/>
        <v>1070162.802</v>
      </c>
      <c r="AD248" s="252">
        <f t="shared" si="29"/>
        <v>0.9728752743</v>
      </c>
      <c r="AE248" s="175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7"/>
    </row>
    <row r="249" ht="19.5" customHeight="1">
      <c r="A249" s="271" t="s">
        <v>337</v>
      </c>
      <c r="B249" s="272">
        <v>181.509995</v>
      </c>
      <c r="C249" s="273">
        <v>191.320007</v>
      </c>
      <c r="D249" s="273">
        <v>180.770004</v>
      </c>
      <c r="E249" s="273">
        <v>189.539993</v>
      </c>
      <c r="F249" s="273">
        <v>183.735977</v>
      </c>
      <c r="G249" s="273">
        <v>5.501577E8</v>
      </c>
      <c r="H249" s="278" t="s">
        <v>337</v>
      </c>
      <c r="I249" s="273">
        <v>22.9025</v>
      </c>
      <c r="J249" s="273">
        <v>25.3825</v>
      </c>
      <c r="K249" s="273">
        <v>22.74</v>
      </c>
      <c r="L249" s="273">
        <v>24.92</v>
      </c>
      <c r="M249" s="273">
        <v>24.729399</v>
      </c>
      <c r="N249" s="273">
        <v>8.80632E7</v>
      </c>
      <c r="O249" s="273"/>
      <c r="P249" s="249">
        <f t="shared" si="31"/>
        <v>966493.0907</v>
      </c>
      <c r="Q249" s="249">
        <f t="shared" si="145"/>
        <v>387146.4971</v>
      </c>
      <c r="R249" s="249">
        <f t="shared" si="146"/>
        <v>784813.6997</v>
      </c>
      <c r="S249" s="249">
        <f t="shared" si="34"/>
        <v>-704950.9322</v>
      </c>
      <c r="T249" s="249">
        <f t="shared" si="35"/>
        <v>-259136.386</v>
      </c>
      <c r="U249" s="267">
        <f t="shared" si="21"/>
        <v>0.8140397993</v>
      </c>
      <c r="V249" s="277"/>
      <c r="W249" s="249">
        <f t="shared" si="22"/>
        <v>-964087.3182</v>
      </c>
      <c r="X249" s="252">
        <f t="shared" si="23"/>
        <v>1.816543748</v>
      </c>
      <c r="Y249" s="249">
        <f t="shared" si="24"/>
        <v>1429966.315</v>
      </c>
      <c r="Z249" s="249">
        <f t="shared" si="25"/>
        <v>465878.997</v>
      </c>
      <c r="AA249" s="254">
        <f t="shared" si="26"/>
        <v>2138453.288</v>
      </c>
      <c r="AB249" s="252">
        <f t="shared" si="27"/>
        <v>2.138453288</v>
      </c>
      <c r="AC249" s="270">
        <f t="shared" si="28"/>
        <v>1174365.969</v>
      </c>
      <c r="AD249" s="252">
        <f t="shared" si="29"/>
        <v>1.067605427</v>
      </c>
      <c r="AE249" s="175"/>
      <c r="AF249" s="176"/>
      <c r="AG249" s="176"/>
      <c r="AH249" s="176"/>
      <c r="AI249" s="176"/>
      <c r="AJ249" s="176"/>
      <c r="AK249" s="176"/>
      <c r="AL249" s="176"/>
      <c r="AM249" s="176"/>
      <c r="AN249" s="176"/>
      <c r="AO249" s="176"/>
      <c r="AP249" s="176"/>
      <c r="AQ249" s="176"/>
      <c r="AR249" s="176"/>
      <c r="AS249" s="176"/>
      <c r="AT249" s="176"/>
      <c r="AU249" s="176"/>
      <c r="AV249" s="176"/>
      <c r="AW249" s="177"/>
    </row>
    <row r="250" ht="19.5" customHeight="1">
      <c r="A250" s="271" t="s">
        <v>338</v>
      </c>
      <c r="B250" s="272">
        <v>190.779999</v>
      </c>
      <c r="C250" s="273">
        <v>191.320007</v>
      </c>
      <c r="D250" s="273">
        <v>173.869995</v>
      </c>
      <c r="E250" s="273">
        <v>173.949997</v>
      </c>
      <c r="F250" s="273">
        <v>168.623383</v>
      </c>
      <c r="G250" s="273">
        <v>9.01554E8</v>
      </c>
      <c r="H250" s="278" t="s">
        <v>338</v>
      </c>
      <c r="I250" s="273">
        <v>25.2325</v>
      </c>
      <c r="J250" s="273">
        <v>25.377501</v>
      </c>
      <c r="K250" s="273">
        <v>20.815001</v>
      </c>
      <c r="L250" s="273">
        <v>20.817499</v>
      </c>
      <c r="M250" s="273">
        <v>20.658276</v>
      </c>
      <c r="N250" s="273">
        <v>1.840024E8</v>
      </c>
      <c r="O250" s="273"/>
      <c r="P250" s="249">
        <f t="shared" si="31"/>
        <v>929601.9535</v>
      </c>
      <c r="Q250" s="249">
        <f t="shared" si="145"/>
        <v>354373.5587</v>
      </c>
      <c r="R250" s="249">
        <f t="shared" si="146"/>
        <v>786448.7282</v>
      </c>
      <c r="S250" s="249">
        <f t="shared" si="34"/>
        <v>-709721.5611</v>
      </c>
      <c r="T250" s="249">
        <f t="shared" si="35"/>
        <v>-260216.121</v>
      </c>
      <c r="U250" s="267">
        <f t="shared" si="21"/>
        <v>0.7913108043</v>
      </c>
      <c r="V250" s="277"/>
      <c r="W250" s="249">
        <f t="shared" si="22"/>
        <v>-969937.6821</v>
      </c>
      <c r="X250" s="252">
        <f t="shared" si="23"/>
        <v>1.769238079</v>
      </c>
      <c r="Y250" s="249">
        <f t="shared" si="24"/>
        <v>1405712.147</v>
      </c>
      <c r="Z250" s="249">
        <f t="shared" si="25"/>
        <v>435774.4645</v>
      </c>
      <c r="AA250" s="254">
        <f t="shared" si="26"/>
        <v>2070424.24</v>
      </c>
      <c r="AB250" s="252">
        <f t="shared" si="27"/>
        <v>2.07042424</v>
      </c>
      <c r="AC250" s="270">
        <f t="shared" si="28"/>
        <v>1100486.558</v>
      </c>
      <c r="AD250" s="252">
        <f t="shared" si="29"/>
        <v>1.000442326</v>
      </c>
      <c r="AE250" s="175"/>
      <c r="AF250" s="176"/>
      <c r="AG250" s="176"/>
      <c r="AH250" s="176"/>
      <c r="AI250" s="176"/>
      <c r="AJ250" s="176"/>
      <c r="AK250" s="176"/>
      <c r="AL250" s="176"/>
      <c r="AM250" s="176"/>
      <c r="AN250" s="176"/>
      <c r="AO250" s="176"/>
      <c r="AP250" s="176"/>
      <c r="AQ250" s="176"/>
      <c r="AR250" s="176"/>
      <c r="AS250" s="176"/>
      <c r="AT250" s="176"/>
      <c r="AU250" s="176"/>
      <c r="AV250" s="176"/>
      <c r="AW250" s="177"/>
    </row>
    <row r="251" ht="19.5" customHeight="1">
      <c r="A251" s="271" t="s">
        <v>339</v>
      </c>
      <c r="B251" s="272">
        <v>173.479996</v>
      </c>
      <c r="C251" s="273">
        <v>189.770004</v>
      </c>
      <c r="D251" s="273">
        <v>169.270004</v>
      </c>
      <c r="E251" s="273">
        <v>186.740005</v>
      </c>
      <c r="F251" s="273">
        <v>181.021744</v>
      </c>
      <c r="G251" s="273">
        <v>6.887304E8</v>
      </c>
      <c r="H251" s="278" t="s">
        <v>339</v>
      </c>
      <c r="I251" s="273">
        <v>20.727501</v>
      </c>
      <c r="J251" s="273">
        <v>24.695</v>
      </c>
      <c r="K251" s="273">
        <v>19.709999</v>
      </c>
      <c r="L251" s="273">
        <v>24.002501</v>
      </c>
      <c r="M251" s="273">
        <v>23.818918</v>
      </c>
      <c r="N251" s="273">
        <v>1.21086E8</v>
      </c>
      <c r="O251" s="273"/>
      <c r="P251" s="249">
        <f t="shared" si="31"/>
        <v>905007.9422</v>
      </c>
      <c r="Q251" s="249">
        <f t="shared" si="145"/>
        <v>335560.997</v>
      </c>
      <c r="R251" s="249">
        <f t="shared" si="146"/>
        <v>788087.1631</v>
      </c>
      <c r="S251" s="249">
        <f t="shared" si="34"/>
        <v>-714512.0676</v>
      </c>
      <c r="T251" s="249">
        <f t="shared" si="35"/>
        <v>-261300.3548</v>
      </c>
      <c r="U251" s="267">
        <f t="shared" si="21"/>
        <v>0.7769330319</v>
      </c>
      <c r="V251" s="277"/>
      <c r="W251" s="249">
        <f t="shared" si="22"/>
        <v>-975812.4224</v>
      </c>
      <c r="X251" s="252">
        <f t="shared" si="23"/>
        <v>1.735062053</v>
      </c>
      <c r="Y251" s="249">
        <f t="shared" si="24"/>
        <v>1390069.236</v>
      </c>
      <c r="Z251" s="249">
        <f t="shared" si="25"/>
        <v>414256.8137</v>
      </c>
      <c r="AA251" s="254">
        <f t="shared" si="26"/>
        <v>2028656.102</v>
      </c>
      <c r="AB251" s="252">
        <f t="shared" si="27"/>
        <v>2.028656102</v>
      </c>
      <c r="AC251" s="270">
        <f t="shared" si="28"/>
        <v>1052843.68</v>
      </c>
      <c r="AD251" s="252">
        <f t="shared" si="29"/>
        <v>0.9571306181</v>
      </c>
      <c r="AE251" s="175"/>
      <c r="AF251" s="176"/>
      <c r="AG251" s="176"/>
      <c r="AH251" s="176"/>
      <c r="AI251" s="176"/>
      <c r="AJ251" s="176"/>
      <c r="AK251" s="176"/>
      <c r="AL251" s="176"/>
      <c r="AM251" s="176"/>
      <c r="AN251" s="176"/>
      <c r="AO251" s="176"/>
      <c r="AP251" s="176"/>
      <c r="AQ251" s="176"/>
      <c r="AR251" s="176"/>
      <c r="AS251" s="176"/>
      <c r="AT251" s="176"/>
      <c r="AU251" s="176"/>
      <c r="AV251" s="176"/>
      <c r="AW251" s="177"/>
    </row>
    <row r="252" ht="19.5" customHeight="1">
      <c r="A252" s="271" t="s">
        <v>340</v>
      </c>
      <c r="B252" s="272">
        <v>190.320007</v>
      </c>
      <c r="C252" s="273">
        <v>195.550003</v>
      </c>
      <c r="D252" s="273">
        <v>188.380005</v>
      </c>
      <c r="E252" s="273">
        <v>191.100006</v>
      </c>
      <c r="F252" s="273">
        <v>185.657791</v>
      </c>
      <c r="G252" s="273">
        <v>4.940255E8</v>
      </c>
      <c r="H252" s="278" t="s">
        <v>340</v>
      </c>
      <c r="I252" s="273">
        <v>24.897499</v>
      </c>
      <c r="J252" s="273">
        <v>26.200001</v>
      </c>
      <c r="K252" s="273">
        <v>24.4025</v>
      </c>
      <c r="L252" s="273">
        <v>25.0375</v>
      </c>
      <c r="M252" s="273">
        <v>24.856449</v>
      </c>
      <c r="N252" s="273">
        <v>7.85968E7</v>
      </c>
      <c r="O252" s="273"/>
      <c r="P252" s="249">
        <f t="shared" si="31"/>
        <v>1007180.225</v>
      </c>
      <c r="Q252" s="249">
        <f t="shared" si="145"/>
        <v>415450.4132</v>
      </c>
      <c r="R252" s="249">
        <f t="shared" si="146"/>
        <v>789729.0113</v>
      </c>
      <c r="S252" s="249">
        <f t="shared" si="34"/>
        <v>-719322.5345</v>
      </c>
      <c r="T252" s="249">
        <f t="shared" si="35"/>
        <v>-262389.1063</v>
      </c>
      <c r="U252" s="267">
        <f t="shared" si="21"/>
        <v>0.8308238002</v>
      </c>
      <c r="V252" s="277"/>
      <c r="W252" s="249">
        <f t="shared" si="22"/>
        <v>-981711.6408</v>
      </c>
      <c r="X252" s="252">
        <f t="shared" si="23"/>
        <v>1.830383955</v>
      </c>
      <c r="Y252" s="249">
        <f t="shared" si="24"/>
        <v>1463166.008</v>
      </c>
      <c r="Z252" s="249">
        <f t="shared" si="25"/>
        <v>481454.3674</v>
      </c>
      <c r="AA252" s="254">
        <f t="shared" si="26"/>
        <v>2212359.649</v>
      </c>
      <c r="AB252" s="252">
        <f t="shared" si="27"/>
        <v>2.212359649</v>
      </c>
      <c r="AC252" s="270">
        <f t="shared" si="28"/>
        <v>1230648.008</v>
      </c>
      <c r="AD252" s="252">
        <f t="shared" si="29"/>
        <v>1.118770917</v>
      </c>
      <c r="AE252" s="175"/>
      <c r="AF252" s="176"/>
      <c r="AG252" s="176"/>
      <c r="AH252" s="176"/>
      <c r="AI252" s="176"/>
      <c r="AJ252" s="176"/>
      <c r="AK252" s="176"/>
      <c r="AL252" s="176"/>
      <c r="AM252" s="176"/>
      <c r="AN252" s="176"/>
      <c r="AO252" s="176"/>
      <c r="AP252" s="176"/>
      <c r="AQ252" s="176"/>
      <c r="AR252" s="176"/>
      <c r="AS252" s="176"/>
      <c r="AT252" s="176"/>
      <c r="AU252" s="176"/>
      <c r="AV252" s="176"/>
      <c r="AW252" s="177"/>
    </row>
    <row r="253" ht="19.5" customHeight="1">
      <c r="A253" s="271" t="s">
        <v>341</v>
      </c>
      <c r="B253" s="272">
        <v>191.429993</v>
      </c>
      <c r="C253" s="273">
        <v>194.979996</v>
      </c>
      <c r="D253" s="273">
        <v>179.199997</v>
      </c>
      <c r="E253" s="273">
        <v>187.470001</v>
      </c>
      <c r="F253" s="273">
        <v>182.131195</v>
      </c>
      <c r="G253" s="273">
        <v>8.142865E8</v>
      </c>
      <c r="H253" s="278" t="s">
        <v>341</v>
      </c>
      <c r="I253" s="273">
        <v>25.1075</v>
      </c>
      <c r="J253" s="273">
        <v>26.012501</v>
      </c>
      <c r="K253" s="273">
        <v>21.9275</v>
      </c>
      <c r="L253" s="273">
        <v>23.8575</v>
      </c>
      <c r="M253" s="273">
        <v>23.684978</v>
      </c>
      <c r="N253" s="273">
        <v>1.474268E8</v>
      </c>
      <c r="O253" s="273"/>
      <c r="P253" s="249">
        <f t="shared" si="31"/>
        <v>958098.9939</v>
      </c>
      <c r="Q253" s="249">
        <f t="shared" si="145"/>
        <v>373313.7562</v>
      </c>
      <c r="R253" s="249">
        <f t="shared" si="146"/>
        <v>791374.2801</v>
      </c>
      <c r="S253" s="249">
        <f t="shared" si="34"/>
        <v>-724153.0451</v>
      </c>
      <c r="T253" s="249">
        <f t="shared" si="35"/>
        <v>-263482.3942</v>
      </c>
      <c r="U253" s="267">
        <f t="shared" si="21"/>
        <v>0.8030605435</v>
      </c>
      <c r="V253" s="277"/>
      <c r="W253" s="249">
        <f t="shared" si="22"/>
        <v>-987635.4393</v>
      </c>
      <c r="X253" s="252">
        <f t="shared" si="23"/>
        <v>1.771375555</v>
      </c>
      <c r="Y253" s="249">
        <f t="shared" si="24"/>
        <v>1430388.605</v>
      </c>
      <c r="Z253" s="249">
        <f t="shared" si="25"/>
        <v>442753.1653</v>
      </c>
      <c r="AA253" s="254">
        <f t="shared" si="26"/>
        <v>2122787.03</v>
      </c>
      <c r="AB253" s="252">
        <f t="shared" si="27"/>
        <v>2.12278703</v>
      </c>
      <c r="AC253" s="270">
        <f t="shared" si="28"/>
        <v>1135151.591</v>
      </c>
      <c r="AD253" s="252">
        <f t="shared" si="29"/>
        <v>1.031955992</v>
      </c>
      <c r="AE253" s="175"/>
      <c r="AF253" s="176"/>
      <c r="AG253" s="176"/>
      <c r="AH253" s="176"/>
      <c r="AI253" s="176"/>
      <c r="AJ253" s="176"/>
      <c r="AK253" s="176"/>
      <c r="AL253" s="176"/>
      <c r="AM253" s="176"/>
      <c r="AN253" s="176"/>
      <c r="AO253" s="176"/>
      <c r="AP253" s="176"/>
      <c r="AQ253" s="176"/>
      <c r="AR253" s="176"/>
      <c r="AS253" s="176"/>
      <c r="AT253" s="176"/>
      <c r="AU253" s="176"/>
      <c r="AV253" s="176"/>
      <c r="AW253" s="177"/>
    </row>
    <row r="254" ht="19.5" customHeight="1">
      <c r="A254" s="271" t="s">
        <v>342</v>
      </c>
      <c r="B254" s="272">
        <v>186.220001</v>
      </c>
      <c r="C254" s="273">
        <v>194.710007</v>
      </c>
      <c r="D254" s="273">
        <v>185.029999</v>
      </c>
      <c r="E254" s="273">
        <v>188.809998</v>
      </c>
      <c r="F254" s="273">
        <v>183.433029</v>
      </c>
      <c r="G254" s="273">
        <v>5.506502E8</v>
      </c>
      <c r="H254" s="278" t="s">
        <v>342</v>
      </c>
      <c r="I254" s="273">
        <v>23.540001</v>
      </c>
      <c r="J254" s="273">
        <v>25.674999</v>
      </c>
      <c r="K254" s="273">
        <v>23.225</v>
      </c>
      <c r="L254" s="273">
        <v>24.182501</v>
      </c>
      <c r="M254" s="273">
        <v>24.007629</v>
      </c>
      <c r="N254" s="273">
        <v>7.9662E7</v>
      </c>
      <c r="O254" s="273"/>
      <c r="P254" s="249">
        <f t="shared" si="31"/>
        <v>989269.3016</v>
      </c>
      <c r="Q254" s="249">
        <f t="shared" si="145"/>
        <v>395403.5794</v>
      </c>
      <c r="R254" s="249">
        <f t="shared" si="146"/>
        <v>793022.9765</v>
      </c>
      <c r="S254" s="249">
        <f t="shared" si="34"/>
        <v>-729003.6828</v>
      </c>
      <c r="T254" s="249">
        <f t="shared" si="35"/>
        <v>-264580.2375</v>
      </c>
      <c r="U254" s="267">
        <f t="shared" si="21"/>
        <v>0.8174127963</v>
      </c>
      <c r="V254" s="277"/>
      <c r="W254" s="249">
        <f t="shared" si="22"/>
        <v>-993583.9203</v>
      </c>
      <c r="X254" s="252">
        <f t="shared" si="23"/>
        <v>1.793801451</v>
      </c>
      <c r="Y254" s="249">
        <f t="shared" si="24"/>
        <v>1453790.569</v>
      </c>
      <c r="Z254" s="249">
        <f t="shared" si="25"/>
        <v>460206.6483</v>
      </c>
      <c r="AA254" s="254">
        <f t="shared" si="26"/>
        <v>2177695.858</v>
      </c>
      <c r="AB254" s="252">
        <f t="shared" si="27"/>
        <v>2.177695858</v>
      </c>
      <c r="AC254" s="270">
        <f t="shared" si="28"/>
        <v>1184111.937</v>
      </c>
      <c r="AD254" s="252">
        <f t="shared" si="29"/>
        <v>1.076465397</v>
      </c>
      <c r="AE254" s="175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7"/>
    </row>
    <row r="255" ht="19.5" customHeight="1">
      <c r="A255" s="271" t="s">
        <v>343</v>
      </c>
      <c r="B255" s="272">
        <v>189.5</v>
      </c>
      <c r="C255" s="273">
        <v>197.830002</v>
      </c>
      <c r="D255" s="273">
        <v>181.820007</v>
      </c>
      <c r="E255" s="273">
        <v>197.080002</v>
      </c>
      <c r="F255" s="273">
        <v>191.853638</v>
      </c>
      <c r="G255" s="273">
        <v>5.769834E8</v>
      </c>
      <c r="H255" s="278" t="s">
        <v>343</v>
      </c>
      <c r="I255" s="273">
        <v>24.360001</v>
      </c>
      <c r="J255" s="273">
        <v>26.442499</v>
      </c>
      <c r="K255" s="273">
        <v>22.4125</v>
      </c>
      <c r="L255" s="273">
        <v>26.2225</v>
      </c>
      <c r="M255" s="273">
        <v>26.032879</v>
      </c>
      <c r="N255" s="273">
        <v>8.57292E7</v>
      </c>
      <c r="O255" s="273"/>
      <c r="P255" s="249">
        <f t="shared" si="31"/>
        <v>972106.9681</v>
      </c>
      <c r="Q255" s="249">
        <f t="shared" si="145"/>
        <v>381570.8385</v>
      </c>
      <c r="R255" s="249">
        <f t="shared" si="146"/>
        <v>794675.1077</v>
      </c>
      <c r="S255" s="249">
        <f t="shared" si="34"/>
        <v>-733874.5315</v>
      </c>
      <c r="T255" s="249">
        <f t="shared" si="35"/>
        <v>-265682.6552</v>
      </c>
      <c r="U255" s="267">
        <f t="shared" si="21"/>
        <v>0.8077111696</v>
      </c>
      <c r="V255" s="277"/>
      <c r="W255" s="249">
        <f t="shared" si="22"/>
        <v>-999557.1867</v>
      </c>
      <c r="X255" s="252">
        <f t="shared" si="23"/>
        <v>1.767564777</v>
      </c>
      <c r="Y255" s="249">
        <f t="shared" si="24"/>
        <v>1443362.981</v>
      </c>
      <c r="Z255" s="249">
        <f t="shared" si="25"/>
        <v>443805.7945</v>
      </c>
      <c r="AA255" s="254">
        <f t="shared" si="26"/>
        <v>2148352.914</v>
      </c>
      <c r="AB255" s="252">
        <f t="shared" si="27"/>
        <v>2.148352914</v>
      </c>
      <c r="AC255" s="270">
        <f t="shared" si="28"/>
        <v>1148795.728</v>
      </c>
      <c r="AD255" s="252">
        <f t="shared" si="29"/>
        <v>1.044359752</v>
      </c>
      <c r="AE255" s="175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7"/>
    </row>
    <row r="256" ht="19.5" customHeight="1">
      <c r="A256" s="271" t="s">
        <v>344</v>
      </c>
      <c r="B256" s="272">
        <v>197.929993</v>
      </c>
      <c r="C256" s="273">
        <v>206.050003</v>
      </c>
      <c r="D256" s="273">
        <v>197.630005</v>
      </c>
      <c r="E256" s="273">
        <v>205.100006</v>
      </c>
      <c r="F256" s="273">
        <v>199.66095</v>
      </c>
      <c r="G256" s="273">
        <v>3.514297E8</v>
      </c>
      <c r="H256" s="278" t="s">
        <v>344</v>
      </c>
      <c r="I256" s="273">
        <v>26.455</v>
      </c>
      <c r="J256" s="273">
        <v>28.6</v>
      </c>
      <c r="K256" s="273">
        <v>26.377501</v>
      </c>
      <c r="L256" s="273">
        <v>28.33</v>
      </c>
      <c r="M256" s="273">
        <v>28.125137</v>
      </c>
      <c r="N256" s="273">
        <v>5.32656E7</v>
      </c>
      <c r="O256" s="273"/>
      <c r="P256" s="249">
        <f t="shared" si="31"/>
        <v>1056635.67</v>
      </c>
      <c r="Q256" s="249">
        <f t="shared" si="145"/>
        <v>449074.6313</v>
      </c>
      <c r="R256" s="249">
        <f t="shared" si="146"/>
        <v>796330.6809</v>
      </c>
      <c r="S256" s="249">
        <f t="shared" si="34"/>
        <v>-738765.6754</v>
      </c>
      <c r="T256" s="249">
        <f t="shared" si="35"/>
        <v>-266789.6662</v>
      </c>
      <c r="U256" s="267">
        <f t="shared" si="21"/>
        <v>0.8491529681</v>
      </c>
      <c r="V256" s="277"/>
      <c r="W256" s="249">
        <f t="shared" si="22"/>
        <v>-1005555.342</v>
      </c>
      <c r="X256" s="252">
        <f t="shared" si="23"/>
        <v>1.84272936</v>
      </c>
      <c r="Y256" s="249">
        <f t="shared" si="24"/>
        <v>1504122.423</v>
      </c>
      <c r="Z256" s="249">
        <f t="shared" si="25"/>
        <v>498567.0813</v>
      </c>
      <c r="AA256" s="254">
        <f t="shared" si="26"/>
        <v>2302040.982</v>
      </c>
      <c r="AB256" s="252">
        <f t="shared" si="27"/>
        <v>2.302040982</v>
      </c>
      <c r="AC256" s="270">
        <f t="shared" si="28"/>
        <v>1296485.641</v>
      </c>
      <c r="AD256" s="252">
        <f t="shared" si="29"/>
        <v>1.17862331</v>
      </c>
      <c r="AE256" s="175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6"/>
      <c r="AT256" s="176"/>
      <c r="AU256" s="176"/>
      <c r="AV256" s="176"/>
      <c r="AW256" s="177"/>
    </row>
    <row r="257" ht="19.5" customHeight="1">
      <c r="A257" s="274" t="s">
        <v>345</v>
      </c>
      <c r="B257" s="275">
        <v>205.110001</v>
      </c>
      <c r="C257" s="276">
        <v>214.559998</v>
      </c>
      <c r="D257" s="276">
        <v>199.229996</v>
      </c>
      <c r="E257" s="276">
        <v>212.610001</v>
      </c>
      <c r="F257" s="276">
        <v>206.971786</v>
      </c>
      <c r="G257" s="276">
        <v>4.299511E8</v>
      </c>
      <c r="H257" s="279" t="s">
        <v>345</v>
      </c>
      <c r="I257" s="276">
        <v>28.3375</v>
      </c>
      <c r="J257" s="276">
        <v>31.047501</v>
      </c>
      <c r="K257" s="276">
        <v>26.717501</v>
      </c>
      <c r="L257" s="276">
        <v>30.4725</v>
      </c>
      <c r="M257" s="276">
        <v>30.252146</v>
      </c>
      <c r="N257" s="276">
        <v>7.42756E7</v>
      </c>
      <c r="O257" s="276"/>
      <c r="P257" s="249">
        <f t="shared" si="31"/>
        <v>1065190.078</v>
      </c>
      <c r="Q257" s="249">
        <f t="shared" si="145"/>
        <v>454863.1013</v>
      </c>
      <c r="R257" s="249">
        <f t="shared" si="146"/>
        <v>797989.7031</v>
      </c>
      <c r="S257" s="249">
        <f t="shared" si="34"/>
        <v>-743677.199</v>
      </c>
      <c r="T257" s="249">
        <f t="shared" si="35"/>
        <v>-267901.2899</v>
      </c>
      <c r="U257" s="267">
        <f t="shared" si="21"/>
        <v>0.8519757316</v>
      </c>
      <c r="V257" s="252">
        <f>(E257-B246)/B246</f>
        <v>0.4081064571</v>
      </c>
      <c r="W257" s="249">
        <f t="shared" si="22"/>
        <v>-1011578.489</v>
      </c>
      <c r="X257" s="252">
        <f t="shared" si="23"/>
        <v>1.841853896</v>
      </c>
      <c r="Y257" s="249">
        <f t="shared" si="24"/>
        <v>1511703.169</v>
      </c>
      <c r="Z257" s="249">
        <f t="shared" si="25"/>
        <v>500124.6805</v>
      </c>
      <c r="AA257" s="254">
        <f t="shared" si="26"/>
        <v>2318042.882</v>
      </c>
      <c r="AB257" s="252">
        <f t="shared" si="27"/>
        <v>2.318042882</v>
      </c>
      <c r="AC257" s="270">
        <f t="shared" si="28"/>
        <v>1306464.393</v>
      </c>
      <c r="AD257" s="252">
        <f t="shared" si="29"/>
        <v>1.187694903</v>
      </c>
      <c r="AE257" s="175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6"/>
      <c r="AT257" s="176"/>
      <c r="AU257" s="176"/>
      <c r="AV257" s="176"/>
      <c r="AW257" s="177"/>
    </row>
    <row r="258" ht="19.5" customHeight="1">
      <c r="A258" s="271" t="s">
        <v>346</v>
      </c>
      <c r="B258" s="272">
        <v>214.399994</v>
      </c>
      <c r="C258" s="273">
        <v>225.880005</v>
      </c>
      <c r="D258" s="273">
        <v>212.240005</v>
      </c>
      <c r="E258" s="273">
        <v>219.070007</v>
      </c>
      <c r="F258" s="273">
        <v>213.722824</v>
      </c>
      <c r="G258" s="273">
        <v>5.85493E8</v>
      </c>
      <c r="H258" s="278" t="s">
        <v>346</v>
      </c>
      <c r="I258" s="273">
        <v>30.977501</v>
      </c>
      <c r="J258" s="273">
        <v>34.299999</v>
      </c>
      <c r="K258" s="273">
        <v>30.3375</v>
      </c>
      <c r="L258" s="273">
        <v>32.185001</v>
      </c>
      <c r="M258" s="273">
        <v>31.965462</v>
      </c>
      <c r="N258" s="273">
        <v>8.53928E7</v>
      </c>
      <c r="O258" s="273"/>
      <c r="P258" s="249">
        <f t="shared" si="31"/>
        <v>1134748.542</v>
      </c>
      <c r="Q258" s="249">
        <f>(Q246+(Q257-Q246)*(1-$Q$3))*K258/K257</f>
        <v>410410.8496</v>
      </c>
      <c r="R258" s="249">
        <f>R257*(1+($S$5/2/12))+(Q257-Q246)*($Q$3)</f>
        <v>893076.3944</v>
      </c>
      <c r="S258" s="249">
        <f t="shared" si="34"/>
        <v>-748609.1873</v>
      </c>
      <c r="T258" s="249">
        <f t="shared" si="35"/>
        <v>-269017.5452</v>
      </c>
      <c r="U258" s="267">
        <f t="shared" si="21"/>
        <v>0.8020431217</v>
      </c>
      <c r="V258" s="277"/>
      <c r="W258" s="249">
        <f t="shared" si="22"/>
        <v>-1017626.733</v>
      </c>
      <c r="X258" s="252">
        <f t="shared" si="23"/>
        <v>1.992700143</v>
      </c>
      <c r="Y258" s="249">
        <f t="shared" si="24"/>
        <v>1651677.318</v>
      </c>
      <c r="Z258" s="249">
        <f t="shared" si="25"/>
        <v>634050.5851</v>
      </c>
      <c r="AA258" s="254">
        <f t="shared" si="26"/>
        <v>2438235.786</v>
      </c>
      <c r="AB258" s="252">
        <f t="shared" si="27"/>
        <v>2.438235786</v>
      </c>
      <c r="AC258" s="270">
        <f t="shared" si="28"/>
        <v>1420609.053</v>
      </c>
      <c r="AD258" s="252">
        <f t="shared" si="29"/>
        <v>1.291462775</v>
      </c>
      <c r="AE258" s="175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6"/>
      <c r="AT258" s="176"/>
      <c r="AU258" s="176"/>
      <c r="AV258" s="176"/>
      <c r="AW258" s="177"/>
    </row>
    <row r="259" ht="19.5" customHeight="1">
      <c r="A259" s="271" t="s">
        <v>347</v>
      </c>
      <c r="B259" s="272">
        <v>220.139999</v>
      </c>
      <c r="C259" s="273">
        <v>237.470001</v>
      </c>
      <c r="D259" s="273">
        <v>198.169998</v>
      </c>
      <c r="E259" s="273">
        <v>205.800003</v>
      </c>
      <c r="F259" s="273">
        <v>200.776718</v>
      </c>
      <c r="G259" s="273">
        <v>9.523923E8</v>
      </c>
      <c r="H259" s="278" t="s">
        <v>347</v>
      </c>
      <c r="I259" s="273">
        <v>32.509998</v>
      </c>
      <c r="J259" s="273">
        <v>37.759998</v>
      </c>
      <c r="K259" s="273">
        <v>26.0875</v>
      </c>
      <c r="L259" s="273">
        <v>28.395</v>
      </c>
      <c r="M259" s="273">
        <v>28.201315</v>
      </c>
      <c r="N259" s="273">
        <v>1.529848E8</v>
      </c>
      <c r="O259" s="273"/>
      <c r="P259" s="249">
        <f t="shared" si="31"/>
        <v>1059522.762</v>
      </c>
      <c r="Q259" s="249">
        <f t="shared" ref="Q259:Q269" si="147">Q258*K259/K258</f>
        <v>352916.1282</v>
      </c>
      <c r="R259" s="249">
        <f t="shared" ref="R259:R269" si="148">R258*(1+$S$5/2/12)</f>
        <v>894936.9702</v>
      </c>
      <c r="S259" s="249">
        <f t="shared" si="34"/>
        <v>-753561.7256</v>
      </c>
      <c r="T259" s="249">
        <f t="shared" si="35"/>
        <v>-270138.4517</v>
      </c>
      <c r="U259" s="267">
        <f t="shared" si="21"/>
        <v>0.7650920895</v>
      </c>
      <c r="V259" s="277"/>
      <c r="W259" s="249">
        <f t="shared" si="22"/>
        <v>-1023700.177</v>
      </c>
      <c r="X259" s="252">
        <f t="shared" si="23"/>
        <v>1.90921109</v>
      </c>
      <c r="Y259" s="249">
        <f t="shared" si="24"/>
        <v>1600805.424</v>
      </c>
      <c r="Z259" s="249">
        <f t="shared" si="25"/>
        <v>577105.2472</v>
      </c>
      <c r="AA259" s="254">
        <f t="shared" si="26"/>
        <v>2307375.86</v>
      </c>
      <c r="AB259" s="252">
        <f t="shared" si="27"/>
        <v>2.30737586</v>
      </c>
      <c r="AC259" s="270">
        <f t="shared" si="28"/>
        <v>1283675.683</v>
      </c>
      <c r="AD259" s="252">
        <f t="shared" si="29"/>
        <v>1.166977893</v>
      </c>
      <c r="AE259" s="175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7"/>
    </row>
    <row r="260" ht="19.5" customHeight="1">
      <c r="A260" s="271" t="s">
        <v>348</v>
      </c>
      <c r="B260" s="272">
        <v>208.880005</v>
      </c>
      <c r="C260" s="273">
        <v>219.610001</v>
      </c>
      <c r="D260" s="273">
        <v>164.929993</v>
      </c>
      <c r="E260" s="273">
        <v>190.399994</v>
      </c>
      <c r="F260" s="273">
        <v>185.752625</v>
      </c>
      <c r="G260" s="273">
        <v>2.1917757E9</v>
      </c>
      <c r="H260" s="278" t="s">
        <v>348</v>
      </c>
      <c r="I260" s="273">
        <v>28.9925</v>
      </c>
      <c r="J260" s="273">
        <v>31.9825</v>
      </c>
      <c r="K260" s="273">
        <v>17.0075</v>
      </c>
      <c r="L260" s="273">
        <v>22.395</v>
      </c>
      <c r="M260" s="273">
        <v>22.242237</v>
      </c>
      <c r="N260" s="273">
        <v>3.038252E8</v>
      </c>
      <c r="O260" s="273"/>
      <c r="P260" s="249">
        <f t="shared" si="31"/>
        <v>881803.923</v>
      </c>
      <c r="Q260" s="249">
        <f t="shared" si="147"/>
        <v>230080.3469</v>
      </c>
      <c r="R260" s="249">
        <f t="shared" si="148"/>
        <v>896801.4222</v>
      </c>
      <c r="S260" s="249">
        <f t="shared" si="34"/>
        <v>-758534.8995</v>
      </c>
      <c r="T260" s="249">
        <f t="shared" si="35"/>
        <v>-271264.0285</v>
      </c>
      <c r="U260" s="267">
        <f t="shared" si="21"/>
        <v>0.6680809357</v>
      </c>
      <c r="V260" s="277"/>
      <c r="W260" s="249">
        <f t="shared" si="22"/>
        <v>-1029798.928</v>
      </c>
      <c r="X260" s="252">
        <f t="shared" si="23"/>
        <v>1.72713847</v>
      </c>
      <c r="Y260" s="249">
        <f t="shared" si="24"/>
        <v>1478192.111</v>
      </c>
      <c r="Z260" s="249">
        <f t="shared" si="25"/>
        <v>448393.1834</v>
      </c>
      <c r="AA260" s="254">
        <f t="shared" si="26"/>
        <v>2008685.692</v>
      </c>
      <c r="AB260" s="252">
        <f t="shared" si="27"/>
        <v>2.008685692</v>
      </c>
      <c r="AC260" s="270">
        <f t="shared" si="28"/>
        <v>978886.7641</v>
      </c>
      <c r="AD260" s="252">
        <f t="shared" si="29"/>
        <v>0.8898970583</v>
      </c>
      <c r="AE260" s="175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7"/>
    </row>
    <row r="261" ht="19.5" customHeight="1">
      <c r="A261" s="271" t="s">
        <v>349</v>
      </c>
      <c r="B261" s="272">
        <v>184.770004</v>
      </c>
      <c r="C261" s="273">
        <v>220.039993</v>
      </c>
      <c r="D261" s="273">
        <v>180.860001</v>
      </c>
      <c r="E261" s="273">
        <v>218.910004</v>
      </c>
      <c r="F261" s="273">
        <v>214.021866</v>
      </c>
      <c r="G261" s="273">
        <v>1.0920712E9</v>
      </c>
      <c r="H261" s="278" t="s">
        <v>349</v>
      </c>
      <c r="I261" s="273">
        <v>21.105</v>
      </c>
      <c r="J261" s="273">
        <v>29.4625</v>
      </c>
      <c r="K261" s="273">
        <v>20.1875</v>
      </c>
      <c r="L261" s="273">
        <v>29.245001</v>
      </c>
      <c r="M261" s="273">
        <v>29.048622</v>
      </c>
      <c r="N261" s="273">
        <v>1.815044E8</v>
      </c>
      <c r="O261" s="273"/>
      <c r="P261" s="249">
        <f t="shared" si="31"/>
        <v>966974.2628</v>
      </c>
      <c r="Q261" s="249">
        <f t="shared" si="147"/>
        <v>273099.9267</v>
      </c>
      <c r="R261" s="249">
        <f t="shared" si="148"/>
        <v>898669.7585</v>
      </c>
      <c r="S261" s="249">
        <f t="shared" si="34"/>
        <v>-763528.7949</v>
      </c>
      <c r="T261" s="249">
        <f t="shared" si="35"/>
        <v>-272394.2953</v>
      </c>
      <c r="U261" s="267">
        <f t="shared" si="21"/>
        <v>0.7075059722</v>
      </c>
      <c r="V261" s="277"/>
      <c r="W261" s="249">
        <f t="shared" si="22"/>
        <v>-1035923.09</v>
      </c>
      <c r="X261" s="252">
        <f t="shared" si="23"/>
        <v>1.80094839</v>
      </c>
      <c r="Y261" s="249">
        <f t="shared" si="24"/>
        <v>1539604.952</v>
      </c>
      <c r="Z261" s="249">
        <f t="shared" si="25"/>
        <v>503681.8619</v>
      </c>
      <c r="AA261" s="254">
        <f t="shared" si="26"/>
        <v>2138743.948</v>
      </c>
      <c r="AB261" s="252">
        <f t="shared" si="27"/>
        <v>2.138743948</v>
      </c>
      <c r="AC261" s="270">
        <f t="shared" si="28"/>
        <v>1102820.858</v>
      </c>
      <c r="AD261" s="252">
        <f t="shared" si="29"/>
        <v>1.002564416</v>
      </c>
      <c r="AE261" s="175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6"/>
      <c r="AT261" s="176"/>
      <c r="AU261" s="176"/>
      <c r="AV261" s="176"/>
      <c r="AW261" s="177"/>
    </row>
    <row r="262" ht="19.5" customHeight="1">
      <c r="A262" s="271" t="s">
        <v>350</v>
      </c>
      <c r="B262" s="272">
        <v>214.5</v>
      </c>
      <c r="C262" s="273">
        <v>233.600006</v>
      </c>
      <c r="D262" s="273">
        <v>211.119995</v>
      </c>
      <c r="E262" s="273">
        <v>233.360001</v>
      </c>
      <c r="F262" s="273">
        <v>228.149216</v>
      </c>
      <c r="G262" s="273">
        <v>8.46592E8</v>
      </c>
      <c r="H262" s="278" t="s">
        <v>350</v>
      </c>
      <c r="I262" s="273">
        <v>27.985001</v>
      </c>
      <c r="J262" s="273">
        <v>33.047501</v>
      </c>
      <c r="K262" s="273">
        <v>27.09</v>
      </c>
      <c r="L262" s="273">
        <v>32.8675</v>
      </c>
      <c r="M262" s="273">
        <v>32.646797</v>
      </c>
      <c r="N262" s="273">
        <v>1.388456E8</v>
      </c>
      <c r="O262" s="273"/>
      <c r="P262" s="249">
        <f t="shared" si="31"/>
        <v>1128760.369</v>
      </c>
      <c r="Q262" s="249">
        <f t="shared" si="147"/>
        <v>366478.1184</v>
      </c>
      <c r="R262" s="249">
        <f t="shared" si="148"/>
        <v>900541.9872</v>
      </c>
      <c r="S262" s="249">
        <f t="shared" si="34"/>
        <v>-768543.4982</v>
      </c>
      <c r="T262" s="249">
        <f t="shared" si="35"/>
        <v>-273529.2716</v>
      </c>
      <c r="U262" s="267">
        <f t="shared" si="21"/>
        <v>0.777081467</v>
      </c>
      <c r="V262" s="277"/>
      <c r="W262" s="249">
        <f t="shared" si="22"/>
        <v>-1042072.77</v>
      </c>
      <c r="X262" s="252">
        <f t="shared" si="23"/>
        <v>1.947371062</v>
      </c>
      <c r="Y262" s="249">
        <f t="shared" si="24"/>
        <v>1654652.566</v>
      </c>
      <c r="Z262" s="249">
        <f t="shared" si="25"/>
        <v>612579.7964</v>
      </c>
      <c r="AA262" s="254">
        <f t="shared" si="26"/>
        <v>2395780.475</v>
      </c>
      <c r="AB262" s="252">
        <f t="shared" si="27"/>
        <v>2.395780475</v>
      </c>
      <c r="AC262" s="270">
        <f t="shared" si="28"/>
        <v>1353707.705</v>
      </c>
      <c r="AD262" s="252">
        <f t="shared" si="29"/>
        <v>1.230643368</v>
      </c>
      <c r="AE262" s="175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7"/>
    </row>
    <row r="263" ht="19.5" customHeight="1">
      <c r="A263" s="271" t="s">
        <v>351</v>
      </c>
      <c r="B263" s="272">
        <v>232.460007</v>
      </c>
      <c r="C263" s="273">
        <v>251.149994</v>
      </c>
      <c r="D263" s="273">
        <v>231.470001</v>
      </c>
      <c r="E263" s="273">
        <v>247.600006</v>
      </c>
      <c r="F263" s="273">
        <v>242.071228</v>
      </c>
      <c r="G263" s="273">
        <v>9.283604E8</v>
      </c>
      <c r="H263" s="278" t="s">
        <v>351</v>
      </c>
      <c r="I263" s="273">
        <v>32.709999</v>
      </c>
      <c r="J263" s="273">
        <v>38.130001</v>
      </c>
      <c r="K263" s="273">
        <v>32.307499</v>
      </c>
      <c r="L263" s="273">
        <v>36.922501</v>
      </c>
      <c r="M263" s="273">
        <v>36.674572</v>
      </c>
      <c r="N263" s="273">
        <v>1.447896E8</v>
      </c>
      <c r="O263" s="273"/>
      <c r="P263" s="249">
        <f t="shared" si="31"/>
        <v>1237562.382</v>
      </c>
      <c r="Q263" s="249">
        <f t="shared" si="147"/>
        <v>437061.3305</v>
      </c>
      <c r="R263" s="249">
        <f t="shared" si="148"/>
        <v>902418.1163</v>
      </c>
      <c r="S263" s="249">
        <f t="shared" si="34"/>
        <v>-773579.0961</v>
      </c>
      <c r="T263" s="249">
        <f t="shared" si="35"/>
        <v>-274668.9769</v>
      </c>
      <c r="U263" s="267">
        <f t="shared" si="21"/>
        <v>0.8194221061</v>
      </c>
      <c r="V263" s="277"/>
      <c r="W263" s="249">
        <f t="shared" si="22"/>
        <v>-1048248.073</v>
      </c>
      <c r="X263" s="252">
        <f t="shared" si="23"/>
        <v>2.041482883</v>
      </c>
      <c r="Y263" s="249">
        <f t="shared" si="24"/>
        <v>1732615.059</v>
      </c>
      <c r="Z263" s="249">
        <f t="shared" si="25"/>
        <v>684366.9858</v>
      </c>
      <c r="AA263" s="254">
        <f t="shared" si="26"/>
        <v>2577041.828</v>
      </c>
      <c r="AB263" s="252">
        <f t="shared" si="27"/>
        <v>2.577041828</v>
      </c>
      <c r="AC263" s="270">
        <f t="shared" si="28"/>
        <v>1528793.755</v>
      </c>
      <c r="AD263" s="252">
        <f t="shared" si="29"/>
        <v>1.389812505</v>
      </c>
      <c r="AE263" s="175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7"/>
    </row>
    <row r="264" ht="19.5" customHeight="1">
      <c r="A264" s="271" t="s">
        <v>352</v>
      </c>
      <c r="B264" s="272">
        <v>247.639999</v>
      </c>
      <c r="C264" s="273">
        <v>269.790009</v>
      </c>
      <c r="D264" s="273">
        <v>247.080002</v>
      </c>
      <c r="E264" s="273">
        <v>265.790009</v>
      </c>
      <c r="F264" s="273">
        <v>260.306946</v>
      </c>
      <c r="G264" s="273">
        <v>9.249351E8</v>
      </c>
      <c r="H264" s="278" t="s">
        <v>352</v>
      </c>
      <c r="I264" s="273">
        <v>37.009998</v>
      </c>
      <c r="J264" s="273">
        <v>43.845001</v>
      </c>
      <c r="K264" s="273">
        <v>36.849998</v>
      </c>
      <c r="L264" s="273">
        <v>42.419998</v>
      </c>
      <c r="M264" s="273">
        <v>42.135147</v>
      </c>
      <c r="N264" s="273">
        <v>1.221412E8</v>
      </c>
      <c r="O264" s="273"/>
      <c r="P264" s="249">
        <f t="shared" si="31"/>
        <v>1321021.793</v>
      </c>
      <c r="Q264" s="249">
        <f t="shared" si="147"/>
        <v>498513.028</v>
      </c>
      <c r="R264" s="249">
        <f t="shared" si="148"/>
        <v>904298.1541</v>
      </c>
      <c r="S264" s="249">
        <f t="shared" si="34"/>
        <v>-778635.6757</v>
      </c>
      <c r="T264" s="249">
        <f t="shared" si="35"/>
        <v>-275813.4309</v>
      </c>
      <c r="U264" s="267">
        <f t="shared" si="21"/>
        <v>0.8510242259</v>
      </c>
      <c r="V264" s="277"/>
      <c r="W264" s="249">
        <f t="shared" si="22"/>
        <v>-1054449.107</v>
      </c>
      <c r="X264" s="252">
        <f t="shared" si="23"/>
        <v>2.110410007</v>
      </c>
      <c r="Y264" s="249">
        <f t="shared" si="24"/>
        <v>1792841.483</v>
      </c>
      <c r="Z264" s="249">
        <f t="shared" si="25"/>
        <v>738392.3763</v>
      </c>
      <c r="AA264" s="254">
        <f t="shared" si="26"/>
        <v>2723832.975</v>
      </c>
      <c r="AB264" s="252">
        <f t="shared" si="27"/>
        <v>2.723832975</v>
      </c>
      <c r="AC264" s="270">
        <f t="shared" si="28"/>
        <v>1669383.868</v>
      </c>
      <c r="AD264" s="252">
        <f t="shared" si="29"/>
        <v>1.517621698</v>
      </c>
      <c r="AE264" s="175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7"/>
    </row>
    <row r="265" ht="19.5" customHeight="1">
      <c r="A265" s="271" t="s">
        <v>353</v>
      </c>
      <c r="B265" s="272">
        <v>268.0</v>
      </c>
      <c r="C265" s="273">
        <v>296.75</v>
      </c>
      <c r="D265" s="273">
        <v>264.630005</v>
      </c>
      <c r="E265" s="273">
        <v>294.880005</v>
      </c>
      <c r="F265" s="273">
        <v>288.796844</v>
      </c>
      <c r="G265" s="273">
        <v>7.014146E8</v>
      </c>
      <c r="H265" s="278" t="s">
        <v>353</v>
      </c>
      <c r="I265" s="273">
        <v>43.137501</v>
      </c>
      <c r="J265" s="273">
        <v>52.674999</v>
      </c>
      <c r="K265" s="273">
        <v>41.987499</v>
      </c>
      <c r="L265" s="273">
        <v>52.080002</v>
      </c>
      <c r="M265" s="273">
        <v>51.730289</v>
      </c>
      <c r="N265" s="273">
        <v>7.4779E7</v>
      </c>
      <c r="O265" s="273"/>
      <c r="P265" s="249">
        <f t="shared" si="31"/>
        <v>1414853.492</v>
      </c>
      <c r="Q265" s="249">
        <f t="shared" si="147"/>
        <v>568014.0136</v>
      </c>
      <c r="R265" s="249">
        <f t="shared" si="148"/>
        <v>906182.1085</v>
      </c>
      <c r="S265" s="249">
        <f t="shared" si="34"/>
        <v>-783713.3243</v>
      </c>
      <c r="T265" s="249">
        <f t="shared" si="35"/>
        <v>-276962.6536</v>
      </c>
      <c r="U265" s="267">
        <f t="shared" si="21"/>
        <v>0.8829483255</v>
      </c>
      <c r="V265" s="277"/>
      <c r="W265" s="249">
        <f t="shared" si="22"/>
        <v>-1060675.978</v>
      </c>
      <c r="X265" s="252">
        <f t="shared" si="23"/>
        <v>2.18826074</v>
      </c>
      <c r="Y265" s="249">
        <f t="shared" si="24"/>
        <v>1860332.269</v>
      </c>
      <c r="Z265" s="249">
        <f t="shared" si="25"/>
        <v>799656.2908</v>
      </c>
      <c r="AA265" s="254">
        <f t="shared" si="26"/>
        <v>2889049.614</v>
      </c>
      <c r="AB265" s="252">
        <f t="shared" si="27"/>
        <v>2.889049614</v>
      </c>
      <c r="AC265" s="270">
        <f t="shared" si="28"/>
        <v>1828373.636</v>
      </c>
      <c r="AD265" s="252">
        <f t="shared" si="29"/>
        <v>1.662157851</v>
      </c>
      <c r="AE265" s="175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7"/>
    </row>
    <row r="266" ht="19.5" customHeight="1">
      <c r="A266" s="271" t="s">
        <v>354</v>
      </c>
      <c r="B266" s="272">
        <v>297.619995</v>
      </c>
      <c r="C266" s="273">
        <v>303.5</v>
      </c>
      <c r="D266" s="273">
        <v>260.109985</v>
      </c>
      <c r="E266" s="273">
        <v>277.839996</v>
      </c>
      <c r="F266" s="273">
        <v>272.108307</v>
      </c>
      <c r="G266" s="273">
        <v>1.3253743E9</v>
      </c>
      <c r="H266" s="278" t="s">
        <v>354</v>
      </c>
      <c r="I266" s="273">
        <v>52.994999</v>
      </c>
      <c r="J266" s="273">
        <v>55.014999</v>
      </c>
      <c r="K266" s="273">
        <v>40.189999</v>
      </c>
      <c r="L266" s="273">
        <v>45.825001</v>
      </c>
      <c r="M266" s="273">
        <v>45.517292</v>
      </c>
      <c r="N266" s="273">
        <v>1.356276E8</v>
      </c>
      <c r="O266" s="273"/>
      <c r="P266" s="249">
        <f t="shared" si="31"/>
        <v>1390687.049</v>
      </c>
      <c r="Q266" s="249">
        <f t="shared" si="147"/>
        <v>543697.1285</v>
      </c>
      <c r="R266" s="249">
        <f t="shared" si="148"/>
        <v>908069.9879</v>
      </c>
      <c r="S266" s="249">
        <f t="shared" si="34"/>
        <v>-788812.1298</v>
      </c>
      <c r="T266" s="249">
        <f t="shared" si="35"/>
        <v>-278116.6646</v>
      </c>
      <c r="U266" s="267">
        <f t="shared" si="21"/>
        <v>0.8718104714</v>
      </c>
      <c r="V266" s="277"/>
      <c r="W266" s="249">
        <f t="shared" si="22"/>
        <v>-1066928.794</v>
      </c>
      <c r="X266" s="252">
        <f t="shared" si="23"/>
        <v>2.154555251</v>
      </c>
      <c r="Y266" s="249">
        <f t="shared" si="24"/>
        <v>1845228.122</v>
      </c>
      <c r="Z266" s="249">
        <f t="shared" si="25"/>
        <v>778299.3279</v>
      </c>
      <c r="AA266" s="254">
        <f t="shared" si="26"/>
        <v>2842454.165</v>
      </c>
      <c r="AB266" s="252">
        <f t="shared" si="27"/>
        <v>2.842454165</v>
      </c>
      <c r="AC266" s="270">
        <f t="shared" si="28"/>
        <v>1775525.37</v>
      </c>
      <c r="AD266" s="252">
        <f t="shared" si="29"/>
        <v>1.614113973</v>
      </c>
      <c r="AE266" s="175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7"/>
    </row>
    <row r="267" ht="19.5" customHeight="1">
      <c r="A267" s="271" t="s">
        <v>355</v>
      </c>
      <c r="B267" s="272">
        <v>281.790009</v>
      </c>
      <c r="C267" s="273">
        <v>297.459991</v>
      </c>
      <c r="D267" s="273">
        <v>267.070007</v>
      </c>
      <c r="E267" s="273">
        <v>269.380005</v>
      </c>
      <c r="F267" s="273">
        <v>263.822876</v>
      </c>
      <c r="G267" s="273">
        <v>9.368265E8</v>
      </c>
      <c r="H267" s="278" t="s">
        <v>355</v>
      </c>
      <c r="I267" s="273">
        <v>47.055</v>
      </c>
      <c r="J267" s="273">
        <v>52.200001</v>
      </c>
      <c r="K267" s="273">
        <v>41.904999</v>
      </c>
      <c r="L267" s="273">
        <v>42.75</v>
      </c>
      <c r="M267" s="273">
        <v>42.462936</v>
      </c>
      <c r="N267" s="273">
        <v>1.13851E8</v>
      </c>
      <c r="O267" s="273"/>
      <c r="P267" s="249">
        <f t="shared" si="31"/>
        <v>1427899.047</v>
      </c>
      <c r="Q267" s="249">
        <f t="shared" si="147"/>
        <v>566897.9396</v>
      </c>
      <c r="R267" s="249">
        <f t="shared" si="148"/>
        <v>909961.8004</v>
      </c>
      <c r="S267" s="249">
        <f t="shared" si="34"/>
        <v>-793932.1804</v>
      </c>
      <c r="T267" s="249">
        <f t="shared" si="35"/>
        <v>-279275.4841</v>
      </c>
      <c r="U267" s="267">
        <f t="shared" si="21"/>
        <v>0.8818959212</v>
      </c>
      <c r="V267" s="277"/>
      <c r="W267" s="249">
        <f t="shared" si="22"/>
        <v>-1073207.664</v>
      </c>
      <c r="X267" s="252">
        <f t="shared" si="23"/>
        <v>2.178386276</v>
      </c>
      <c r="Y267" s="249">
        <f t="shared" si="24"/>
        <v>1873092.662</v>
      </c>
      <c r="Z267" s="249">
        <f t="shared" si="25"/>
        <v>799884.9971</v>
      </c>
      <c r="AA267" s="254">
        <f t="shared" si="26"/>
        <v>2904758.787</v>
      </c>
      <c r="AB267" s="252">
        <f t="shared" si="27"/>
        <v>2.904758787</v>
      </c>
      <c r="AC267" s="270">
        <f t="shared" si="28"/>
        <v>1831551.123</v>
      </c>
      <c r="AD267" s="252">
        <f t="shared" si="29"/>
        <v>1.665046475</v>
      </c>
      <c r="AE267" s="175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7"/>
    </row>
    <row r="268" ht="19.5" customHeight="1">
      <c r="A268" s="271" t="s">
        <v>356</v>
      </c>
      <c r="B268" s="272">
        <v>271.850006</v>
      </c>
      <c r="C268" s="273">
        <v>300.170013</v>
      </c>
      <c r="D268" s="273">
        <v>266.970001</v>
      </c>
      <c r="E268" s="273">
        <v>299.619995</v>
      </c>
      <c r="F268" s="273">
        <v>293.438995</v>
      </c>
      <c r="G268" s="273">
        <v>7.516458E8</v>
      </c>
      <c r="H268" s="278" t="s">
        <v>356</v>
      </c>
      <c r="I268" s="273">
        <v>43.400002</v>
      </c>
      <c r="J268" s="273">
        <v>52.66</v>
      </c>
      <c r="K268" s="273">
        <v>41.900002</v>
      </c>
      <c r="L268" s="273">
        <v>52.404999</v>
      </c>
      <c r="M268" s="273">
        <v>52.053104</v>
      </c>
      <c r="N268" s="273">
        <v>7.03196E7</v>
      </c>
      <c r="O268" s="273"/>
      <c r="P268" s="249">
        <f t="shared" si="31"/>
        <v>1427364.362</v>
      </c>
      <c r="Q268" s="249">
        <f t="shared" si="147"/>
        <v>566830.3393</v>
      </c>
      <c r="R268" s="249">
        <f t="shared" si="148"/>
        <v>911857.5542</v>
      </c>
      <c r="S268" s="249">
        <f t="shared" si="34"/>
        <v>-799073.5645</v>
      </c>
      <c r="T268" s="249">
        <f t="shared" si="35"/>
        <v>-280439.1319</v>
      </c>
      <c r="U268" s="267">
        <f t="shared" si="21"/>
        <v>0.88127288</v>
      </c>
      <c r="V268" s="277"/>
      <c r="W268" s="249">
        <f t="shared" si="22"/>
        <v>-1079512.696</v>
      </c>
      <c r="X268" s="252">
        <f t="shared" si="23"/>
        <v>2.16692395</v>
      </c>
      <c r="Y268" s="249">
        <f t="shared" si="24"/>
        <v>1874538.305</v>
      </c>
      <c r="Z268" s="249">
        <f t="shared" si="25"/>
        <v>795025.6089</v>
      </c>
      <c r="AA268" s="254">
        <f t="shared" si="26"/>
        <v>2906052.255</v>
      </c>
      <c r="AB268" s="252">
        <f t="shared" si="27"/>
        <v>2.906052255</v>
      </c>
      <c r="AC268" s="270">
        <f t="shared" si="28"/>
        <v>1826539.559</v>
      </c>
      <c r="AD268" s="252">
        <f t="shared" si="29"/>
        <v>1.660490508</v>
      </c>
      <c r="AE268" s="175"/>
      <c r="AF268" s="176"/>
      <c r="AG268" s="176"/>
      <c r="AH268" s="176"/>
      <c r="AI268" s="176"/>
      <c r="AJ268" s="176"/>
      <c r="AK268" s="176"/>
      <c r="AL268" s="176"/>
      <c r="AM268" s="176"/>
      <c r="AN268" s="176"/>
      <c r="AO268" s="176"/>
      <c r="AP268" s="176"/>
      <c r="AQ268" s="176"/>
      <c r="AR268" s="176"/>
      <c r="AS268" s="176"/>
      <c r="AT268" s="176"/>
      <c r="AU268" s="176"/>
      <c r="AV268" s="176"/>
      <c r="AW268" s="177"/>
    </row>
    <row r="269" ht="19.5" customHeight="1">
      <c r="A269" s="274" t="s">
        <v>357</v>
      </c>
      <c r="B269" s="275">
        <v>301.970001</v>
      </c>
      <c r="C269" s="276">
        <v>314.690002</v>
      </c>
      <c r="D269" s="276">
        <v>298.089996</v>
      </c>
      <c r="E269" s="276">
        <v>313.73999</v>
      </c>
      <c r="F269" s="276">
        <v>307.267731</v>
      </c>
      <c r="G269" s="276">
        <v>5.698706E8</v>
      </c>
      <c r="H269" s="279" t="s">
        <v>357</v>
      </c>
      <c r="I269" s="276">
        <v>53.255001</v>
      </c>
      <c r="J269" s="276">
        <v>57.959999</v>
      </c>
      <c r="K269" s="276">
        <v>51.880001</v>
      </c>
      <c r="L269" s="276">
        <v>57.555</v>
      </c>
      <c r="M269" s="276">
        <v>57.168526</v>
      </c>
      <c r="N269" s="276">
        <v>5.61828E7</v>
      </c>
      <c r="O269" s="276"/>
      <c r="P269" s="249">
        <f t="shared" si="31"/>
        <v>1593748.493</v>
      </c>
      <c r="Q269" s="249">
        <f t="shared" si="147"/>
        <v>701841.4598</v>
      </c>
      <c r="R269" s="249">
        <f t="shared" si="148"/>
        <v>913757.2574</v>
      </c>
      <c r="S269" s="249">
        <f t="shared" si="34"/>
        <v>-804236.371</v>
      </c>
      <c r="T269" s="249">
        <f t="shared" si="35"/>
        <v>-281607.6283</v>
      </c>
      <c r="U269" s="267">
        <f t="shared" si="21"/>
        <v>0.9339691895</v>
      </c>
      <c r="V269" s="252">
        <f>(E269-B258)/B258</f>
        <v>0.4633395465</v>
      </c>
      <c r="W269" s="249">
        <f t="shared" si="22"/>
        <v>-1085843.999</v>
      </c>
      <c r="X269" s="252">
        <f t="shared" si="23"/>
        <v>2.309268875</v>
      </c>
      <c r="Y269" s="249">
        <f t="shared" si="24"/>
        <v>1992830.913</v>
      </c>
      <c r="Z269" s="249">
        <f t="shared" si="25"/>
        <v>906986.9133</v>
      </c>
      <c r="AA269" s="254">
        <f t="shared" si="26"/>
        <v>3209347.211</v>
      </c>
      <c r="AB269" s="252">
        <f t="shared" si="27"/>
        <v>3.209347211</v>
      </c>
      <c r="AC269" s="270">
        <f t="shared" si="28"/>
        <v>2123503.211</v>
      </c>
      <c r="AD269" s="252">
        <f t="shared" si="29"/>
        <v>1.930457465</v>
      </c>
      <c r="AE269" s="175"/>
      <c r="AF269" s="176"/>
      <c r="AG269" s="176"/>
      <c r="AH269" s="176"/>
      <c r="AI269" s="176"/>
      <c r="AJ269" s="176"/>
      <c r="AK269" s="176"/>
      <c r="AL269" s="176"/>
      <c r="AM269" s="176"/>
      <c r="AN269" s="176"/>
      <c r="AO269" s="176"/>
      <c r="AP269" s="176"/>
      <c r="AQ269" s="176"/>
      <c r="AR269" s="176"/>
      <c r="AS269" s="176"/>
      <c r="AT269" s="176"/>
      <c r="AU269" s="176"/>
      <c r="AV269" s="176"/>
      <c r="AW269" s="177"/>
    </row>
    <row r="270" ht="19.5" customHeight="1">
      <c r="A270" s="271" t="s">
        <v>358</v>
      </c>
      <c r="B270" s="272">
        <v>315.109985</v>
      </c>
      <c r="C270" s="273">
        <v>330.320007</v>
      </c>
      <c r="D270" s="273">
        <v>305.179993</v>
      </c>
      <c r="E270" s="273">
        <v>314.559998</v>
      </c>
      <c r="F270" s="273">
        <v>308.629242</v>
      </c>
      <c r="G270" s="273">
        <v>6.55263E8</v>
      </c>
      <c r="H270" s="278" t="s">
        <v>358</v>
      </c>
      <c r="I270" s="273">
        <v>58.110001</v>
      </c>
      <c r="J270" s="273">
        <v>63.605</v>
      </c>
      <c r="K270" s="273">
        <v>54.48</v>
      </c>
      <c r="L270" s="273">
        <v>57.685001</v>
      </c>
      <c r="M270" s="273">
        <v>57.297649</v>
      </c>
      <c r="N270" s="273">
        <v>7.81004E7</v>
      </c>
      <c r="O270" s="273"/>
      <c r="P270" s="249">
        <f t="shared" si="31"/>
        <v>1631655.408</v>
      </c>
      <c r="Q270" s="249">
        <f>(Q258+(Q269-Q258)*(1-$Q$3))*K270/K269</f>
        <v>583996.768</v>
      </c>
      <c r="R270" s="249">
        <f>R269*(1+($S$5/2/12))+(Q269-Q258)*($Q$3)</f>
        <v>1061376.223</v>
      </c>
      <c r="S270" s="249">
        <f t="shared" si="34"/>
        <v>-809420.6892</v>
      </c>
      <c r="T270" s="249">
        <f t="shared" si="35"/>
        <v>-282780.9934</v>
      </c>
      <c r="U270" s="267">
        <f t="shared" si="21"/>
        <v>0.8543255055</v>
      </c>
      <c r="V270" s="277"/>
      <c r="W270" s="249">
        <f t="shared" si="22"/>
        <v>-1092201.683</v>
      </c>
      <c r="X270" s="252">
        <f t="shared" si="23"/>
        <v>2.465690792</v>
      </c>
      <c r="Y270" s="249">
        <f t="shared" si="24"/>
        <v>2161079.96</v>
      </c>
      <c r="Z270" s="249">
        <f t="shared" si="25"/>
        <v>1068878.278</v>
      </c>
      <c r="AA270" s="254">
        <f t="shared" si="26"/>
        <v>3277028.4</v>
      </c>
      <c r="AB270" s="252">
        <f t="shared" si="27"/>
        <v>3.2770284</v>
      </c>
      <c r="AC270" s="270">
        <f t="shared" si="28"/>
        <v>2184826.717</v>
      </c>
      <c r="AD270" s="252">
        <f t="shared" si="29"/>
        <v>1.986206106</v>
      </c>
      <c r="AE270" s="175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6"/>
      <c r="AT270" s="176"/>
      <c r="AU270" s="176"/>
      <c r="AV270" s="176"/>
      <c r="AW270" s="177"/>
    </row>
    <row r="271" ht="19.5" customHeight="1">
      <c r="A271" s="271" t="s">
        <v>359</v>
      </c>
      <c r="B271" s="272">
        <v>318.109985</v>
      </c>
      <c r="C271" s="273">
        <v>338.190002</v>
      </c>
      <c r="D271" s="273">
        <v>310.880005</v>
      </c>
      <c r="E271" s="273">
        <v>314.140015</v>
      </c>
      <c r="F271" s="273">
        <v>308.217194</v>
      </c>
      <c r="G271" s="273">
        <v>7.954686E8</v>
      </c>
      <c r="H271" s="278" t="s">
        <v>359</v>
      </c>
      <c r="I271" s="273">
        <v>58.939999</v>
      </c>
      <c r="J271" s="273">
        <v>66.480003</v>
      </c>
      <c r="K271" s="273">
        <v>56.044998</v>
      </c>
      <c r="L271" s="273">
        <v>57.27</v>
      </c>
      <c r="M271" s="273">
        <v>56.885437</v>
      </c>
      <c r="N271" s="273">
        <v>7.47164E7</v>
      </c>
      <c r="O271" s="273"/>
      <c r="P271" s="249">
        <f t="shared" si="31"/>
        <v>1662130.72</v>
      </c>
      <c r="Q271" s="249">
        <f t="shared" ref="Q271:Q281" si="149">Q270*K271/K270</f>
        <v>600772.7183</v>
      </c>
      <c r="R271" s="249">
        <f t="shared" ref="R271:R281" si="150">R270*(1+$S$5/2/12)</f>
        <v>1063587.424</v>
      </c>
      <c r="S271" s="249">
        <f t="shared" si="34"/>
        <v>-814626.6087</v>
      </c>
      <c r="T271" s="249">
        <f t="shared" si="35"/>
        <v>-283959.2475</v>
      </c>
      <c r="U271" s="267">
        <f t="shared" si="21"/>
        <v>0.8608699904</v>
      </c>
      <c r="V271" s="277"/>
      <c r="W271" s="249">
        <f t="shared" si="22"/>
        <v>-1098585.856</v>
      </c>
      <c r="X271" s="252">
        <f t="shared" si="23"/>
        <v>2.48111527</v>
      </c>
      <c r="Y271" s="249">
        <f t="shared" si="24"/>
        <v>2184535.431</v>
      </c>
      <c r="Z271" s="249">
        <f t="shared" si="25"/>
        <v>1085949.575</v>
      </c>
      <c r="AA271" s="254">
        <f t="shared" si="26"/>
        <v>3326490.862</v>
      </c>
      <c r="AB271" s="252">
        <f t="shared" si="27"/>
        <v>3.326490862</v>
      </c>
      <c r="AC271" s="270">
        <f t="shared" si="28"/>
        <v>2227905.006</v>
      </c>
      <c r="AD271" s="252">
        <f t="shared" si="29"/>
        <v>2.025368187</v>
      </c>
      <c r="AE271" s="175"/>
      <c r="AF271" s="176"/>
      <c r="AG271" s="176"/>
      <c r="AH271" s="176"/>
      <c r="AI271" s="176"/>
      <c r="AJ271" s="176"/>
      <c r="AK271" s="176"/>
      <c r="AL271" s="176"/>
      <c r="AM271" s="176"/>
      <c r="AN271" s="176"/>
      <c r="AO271" s="176"/>
      <c r="AP271" s="176"/>
      <c r="AQ271" s="176"/>
      <c r="AR271" s="176"/>
      <c r="AS271" s="176"/>
      <c r="AT271" s="176"/>
      <c r="AU271" s="176"/>
      <c r="AV271" s="176"/>
      <c r="AW271" s="177"/>
    </row>
    <row r="272" ht="19.5" customHeight="1">
      <c r="A272" s="271" t="s">
        <v>360</v>
      </c>
      <c r="B272" s="272">
        <v>319.269989</v>
      </c>
      <c r="C272" s="273">
        <v>324.329987</v>
      </c>
      <c r="D272" s="273">
        <v>297.450012</v>
      </c>
      <c r="E272" s="273">
        <v>319.130005</v>
      </c>
      <c r="F272" s="273">
        <v>313.113098</v>
      </c>
      <c r="G272" s="273">
        <v>1.6211736E9</v>
      </c>
      <c r="H272" s="278" t="s">
        <v>360</v>
      </c>
      <c r="I272" s="273">
        <v>59.115002</v>
      </c>
      <c r="J272" s="273">
        <v>60.919998</v>
      </c>
      <c r="K272" s="273">
        <v>51.200001</v>
      </c>
      <c r="L272" s="273">
        <v>58.595001</v>
      </c>
      <c r="M272" s="273">
        <v>58.201542</v>
      </c>
      <c r="N272" s="273">
        <v>1.168626E8</v>
      </c>
      <c r="O272" s="273"/>
      <c r="P272" s="249">
        <f t="shared" si="31"/>
        <v>1590326.797</v>
      </c>
      <c r="Q272" s="249">
        <f t="shared" si="149"/>
        <v>548836.9146</v>
      </c>
      <c r="R272" s="249">
        <f t="shared" si="150"/>
        <v>1065803.231</v>
      </c>
      <c r="S272" s="249">
        <f t="shared" si="34"/>
        <v>-819854.2196</v>
      </c>
      <c r="T272" s="249">
        <f t="shared" si="35"/>
        <v>-285142.4111</v>
      </c>
      <c r="U272" s="267">
        <f t="shared" si="21"/>
        <v>0.8386983935</v>
      </c>
      <c r="V272" s="277"/>
      <c r="W272" s="249">
        <f t="shared" si="22"/>
        <v>-1104996.631</v>
      </c>
      <c r="X272" s="252">
        <f t="shared" si="23"/>
        <v>2.403744911</v>
      </c>
      <c r="Y272" s="249">
        <f t="shared" si="24"/>
        <v>2136399.86</v>
      </c>
      <c r="Z272" s="249">
        <f t="shared" si="25"/>
        <v>1031403.229</v>
      </c>
      <c r="AA272" s="254">
        <f t="shared" si="26"/>
        <v>3204966.942</v>
      </c>
      <c r="AB272" s="252">
        <f t="shared" si="27"/>
        <v>3.204966942</v>
      </c>
      <c r="AC272" s="270">
        <f t="shared" si="28"/>
        <v>2099970.312</v>
      </c>
      <c r="AD272" s="252">
        <f t="shared" si="29"/>
        <v>1.90906392</v>
      </c>
      <c r="AE272" s="175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7"/>
    </row>
    <row r="273" ht="19.5" customHeight="1">
      <c r="A273" s="271" t="s">
        <v>361</v>
      </c>
      <c r="B273" s="272">
        <v>323.070007</v>
      </c>
      <c r="C273" s="273">
        <v>342.799988</v>
      </c>
      <c r="D273" s="273">
        <v>322.809998</v>
      </c>
      <c r="E273" s="273">
        <v>337.98999</v>
      </c>
      <c r="F273" s="273">
        <v>332.036346</v>
      </c>
      <c r="G273" s="273">
        <v>7.711398E8</v>
      </c>
      <c r="H273" s="278" t="s">
        <v>361</v>
      </c>
      <c r="I273" s="273">
        <v>60.115002</v>
      </c>
      <c r="J273" s="273">
        <v>67.449997</v>
      </c>
      <c r="K273" s="273">
        <v>60.009998</v>
      </c>
      <c r="L273" s="273">
        <v>65.535004</v>
      </c>
      <c r="M273" s="273">
        <v>65.09494</v>
      </c>
      <c r="N273" s="273">
        <v>5.64114E7</v>
      </c>
      <c r="O273" s="273"/>
      <c r="P273" s="249">
        <f t="shared" si="31"/>
        <v>1725914.841</v>
      </c>
      <c r="Q273" s="249">
        <f t="shared" si="149"/>
        <v>643275.42</v>
      </c>
      <c r="R273" s="249">
        <f t="shared" si="150"/>
        <v>1068023.654</v>
      </c>
      <c r="S273" s="249">
        <f t="shared" si="34"/>
        <v>-825103.6122</v>
      </c>
      <c r="T273" s="249">
        <f t="shared" si="35"/>
        <v>-286330.5045</v>
      </c>
      <c r="U273" s="267">
        <f t="shared" si="21"/>
        <v>0.8764265929</v>
      </c>
      <c r="V273" s="277"/>
      <c r="W273" s="249">
        <f t="shared" si="22"/>
        <v>-1111434.117</v>
      </c>
      <c r="X273" s="252">
        <f t="shared" si="23"/>
        <v>2.513813868</v>
      </c>
      <c r="Y273" s="249">
        <f t="shared" si="24"/>
        <v>2233443.097</v>
      </c>
      <c r="Z273" s="249">
        <f t="shared" si="25"/>
        <v>1122008.98</v>
      </c>
      <c r="AA273" s="254">
        <f t="shared" si="26"/>
        <v>3437213.915</v>
      </c>
      <c r="AB273" s="252">
        <f t="shared" si="27"/>
        <v>3.437213915</v>
      </c>
      <c r="AC273" s="270">
        <f t="shared" si="28"/>
        <v>2325779.799</v>
      </c>
      <c r="AD273" s="252">
        <f t="shared" si="29"/>
        <v>2.114345271</v>
      </c>
      <c r="AE273" s="175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6"/>
      <c r="AT273" s="176"/>
      <c r="AU273" s="176"/>
      <c r="AV273" s="176"/>
      <c r="AW273" s="177"/>
    </row>
    <row r="274" ht="19.5" customHeight="1">
      <c r="A274" s="271" t="s">
        <v>362</v>
      </c>
      <c r="B274" s="272">
        <v>339.230011</v>
      </c>
      <c r="C274" s="273">
        <v>340.0</v>
      </c>
      <c r="D274" s="273">
        <v>316.0</v>
      </c>
      <c r="E274" s="273">
        <v>333.929993</v>
      </c>
      <c r="F274" s="273">
        <v>328.047821</v>
      </c>
      <c r="G274" s="273">
        <v>9.654108E8</v>
      </c>
      <c r="H274" s="278" t="s">
        <v>362</v>
      </c>
      <c r="I274" s="273">
        <v>66.040001</v>
      </c>
      <c r="J274" s="273">
        <v>66.334999</v>
      </c>
      <c r="K274" s="273">
        <v>57.189999</v>
      </c>
      <c r="L274" s="273">
        <v>63.689999</v>
      </c>
      <c r="M274" s="273">
        <v>63.262321</v>
      </c>
      <c r="N274" s="273">
        <v>7.58614E7</v>
      </c>
      <c r="O274" s="273"/>
      <c r="P274" s="249">
        <f t="shared" si="31"/>
        <v>1689504.95</v>
      </c>
      <c r="Q274" s="249">
        <f t="shared" si="149"/>
        <v>613046.5231</v>
      </c>
      <c r="R274" s="249">
        <f t="shared" si="150"/>
        <v>1070248.704</v>
      </c>
      <c r="S274" s="249">
        <f t="shared" si="34"/>
        <v>-830374.8772</v>
      </c>
      <c r="T274" s="249">
        <f t="shared" si="35"/>
        <v>-287523.5482</v>
      </c>
      <c r="U274" s="267">
        <f t="shared" si="21"/>
        <v>0.8644443321</v>
      </c>
      <c r="V274" s="277"/>
      <c r="W274" s="249">
        <f t="shared" si="22"/>
        <v>-1117898.425</v>
      </c>
      <c r="X274" s="252">
        <f t="shared" si="23"/>
        <v>2.468698042</v>
      </c>
      <c r="Y274" s="249">
        <f t="shared" si="24"/>
        <v>2210092.221</v>
      </c>
      <c r="Z274" s="249">
        <f t="shared" si="25"/>
        <v>1092193.795</v>
      </c>
      <c r="AA274" s="254">
        <f t="shared" si="26"/>
        <v>3372800.177</v>
      </c>
      <c r="AB274" s="252">
        <f t="shared" si="27"/>
        <v>3.372800177</v>
      </c>
      <c r="AC274" s="270">
        <f t="shared" si="28"/>
        <v>2254901.752</v>
      </c>
      <c r="AD274" s="252">
        <f t="shared" si="29"/>
        <v>2.049910684</v>
      </c>
      <c r="AE274" s="175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7"/>
    </row>
    <row r="275" ht="19.5" customHeight="1">
      <c r="A275" s="271" t="s">
        <v>363</v>
      </c>
      <c r="B275" s="272">
        <v>335.299988</v>
      </c>
      <c r="C275" s="273">
        <v>355.230011</v>
      </c>
      <c r="D275" s="273">
        <v>328.279999</v>
      </c>
      <c r="E275" s="273">
        <v>354.429993</v>
      </c>
      <c r="F275" s="273">
        <v>348.186798</v>
      </c>
      <c r="G275" s="273">
        <v>7.512885E8</v>
      </c>
      <c r="H275" s="278" t="s">
        <v>363</v>
      </c>
      <c r="I275" s="273">
        <v>64.260002</v>
      </c>
      <c r="J275" s="273">
        <v>72.120003</v>
      </c>
      <c r="K275" s="273">
        <v>61.57</v>
      </c>
      <c r="L275" s="273">
        <v>71.809998</v>
      </c>
      <c r="M275" s="273">
        <v>71.327797</v>
      </c>
      <c r="N275" s="273">
        <v>4.58176E7</v>
      </c>
      <c r="O275" s="273"/>
      <c r="P275" s="249">
        <f t="shared" si="31"/>
        <v>1755160.391</v>
      </c>
      <c r="Q275" s="249">
        <f t="shared" si="149"/>
        <v>659997.8158</v>
      </c>
      <c r="R275" s="249">
        <f t="shared" si="150"/>
        <v>1072478.389</v>
      </c>
      <c r="S275" s="249">
        <f t="shared" si="34"/>
        <v>-835668.1059</v>
      </c>
      <c r="T275" s="249">
        <f t="shared" si="35"/>
        <v>-288721.563</v>
      </c>
      <c r="U275" s="267">
        <f t="shared" si="21"/>
        <v>0.8817306329</v>
      </c>
      <c r="V275" s="277"/>
      <c r="W275" s="249">
        <f t="shared" si="22"/>
        <v>-1124389.669</v>
      </c>
      <c r="X275" s="252">
        <f t="shared" si="23"/>
        <v>2.514821025</v>
      </c>
      <c r="Y275" s="249">
        <f t="shared" si="24"/>
        <v>2258191.526</v>
      </c>
      <c r="Z275" s="249">
        <f t="shared" si="25"/>
        <v>1133801.858</v>
      </c>
      <c r="AA275" s="254">
        <f t="shared" si="26"/>
        <v>3487636.595</v>
      </c>
      <c r="AB275" s="252">
        <f t="shared" si="27"/>
        <v>3.487636595</v>
      </c>
      <c r="AC275" s="270">
        <f t="shared" si="28"/>
        <v>2363246.926</v>
      </c>
      <c r="AD275" s="252">
        <f t="shared" si="29"/>
        <v>2.148406297</v>
      </c>
      <c r="AE275" s="175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7"/>
    </row>
    <row r="276" ht="19.5" customHeight="1">
      <c r="A276" s="271" t="s">
        <v>364</v>
      </c>
      <c r="B276" s="272">
        <v>354.070007</v>
      </c>
      <c r="C276" s="273">
        <v>368.890015</v>
      </c>
      <c r="D276" s="273">
        <v>352.040009</v>
      </c>
      <c r="E276" s="273">
        <v>364.570007</v>
      </c>
      <c r="F276" s="273">
        <v>358.563568</v>
      </c>
      <c r="G276" s="273">
        <v>8.132857E8</v>
      </c>
      <c r="H276" s="278" t="s">
        <v>364</v>
      </c>
      <c r="I276" s="273">
        <v>71.639999</v>
      </c>
      <c r="J276" s="273">
        <v>77.639999</v>
      </c>
      <c r="K276" s="273">
        <v>70.730003</v>
      </c>
      <c r="L276" s="273">
        <v>75.800003</v>
      </c>
      <c r="M276" s="273">
        <v>75.291016</v>
      </c>
      <c r="N276" s="273">
        <v>5.52846E7</v>
      </c>
      <c r="O276" s="273"/>
      <c r="P276" s="249">
        <f t="shared" si="31"/>
        <v>1882194.108</v>
      </c>
      <c r="Q276" s="249">
        <f t="shared" si="149"/>
        <v>758188.2003</v>
      </c>
      <c r="R276" s="249">
        <f t="shared" si="150"/>
        <v>1074712.719</v>
      </c>
      <c r="S276" s="249">
        <f t="shared" si="34"/>
        <v>-840983.3897</v>
      </c>
      <c r="T276" s="249">
        <f t="shared" si="35"/>
        <v>-289924.5695</v>
      </c>
      <c r="U276" s="267">
        <f t="shared" si="21"/>
        <v>0.9148004248</v>
      </c>
      <c r="V276" s="277"/>
      <c r="W276" s="249">
        <f t="shared" si="22"/>
        <v>-1130907.959</v>
      </c>
      <c r="X276" s="252">
        <f t="shared" si="23"/>
        <v>2.614630839</v>
      </c>
      <c r="Y276" s="249">
        <f t="shared" si="24"/>
        <v>2349260.085</v>
      </c>
      <c r="Z276" s="249">
        <f t="shared" si="25"/>
        <v>1218352.126</v>
      </c>
      <c r="AA276" s="254">
        <f t="shared" si="26"/>
        <v>3715095.026</v>
      </c>
      <c r="AB276" s="252">
        <f t="shared" si="27"/>
        <v>3.715095026</v>
      </c>
      <c r="AC276" s="270">
        <f t="shared" si="28"/>
        <v>2584187.067</v>
      </c>
      <c r="AD276" s="252">
        <f t="shared" si="29"/>
        <v>2.34926097</v>
      </c>
      <c r="AE276" s="175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7"/>
    </row>
    <row r="277" ht="19.5" customHeight="1">
      <c r="A277" s="271" t="s">
        <v>365</v>
      </c>
      <c r="B277" s="272">
        <v>366.279999</v>
      </c>
      <c r="C277" s="273">
        <v>380.76001</v>
      </c>
      <c r="D277" s="273">
        <v>359.959991</v>
      </c>
      <c r="E277" s="273">
        <v>379.950012</v>
      </c>
      <c r="F277" s="273">
        <v>373.690186</v>
      </c>
      <c r="G277" s="273">
        <v>6.834665E8</v>
      </c>
      <c r="H277" s="278" t="s">
        <v>365</v>
      </c>
      <c r="I277" s="273">
        <v>76.510002</v>
      </c>
      <c r="J277" s="273">
        <v>82.510002</v>
      </c>
      <c r="K277" s="273">
        <v>73.800003</v>
      </c>
      <c r="L277" s="273">
        <v>82.160004</v>
      </c>
      <c r="M277" s="273">
        <v>81.608299</v>
      </c>
      <c r="N277" s="273">
        <v>4.73665E7</v>
      </c>
      <c r="O277" s="273"/>
      <c r="P277" s="249">
        <f t="shared" si="31"/>
        <v>1924538.566</v>
      </c>
      <c r="Q277" s="249">
        <f t="shared" si="149"/>
        <v>791096.9756</v>
      </c>
      <c r="R277" s="249">
        <f t="shared" si="150"/>
        <v>1076951.703</v>
      </c>
      <c r="S277" s="249">
        <f t="shared" si="34"/>
        <v>-846320.8205</v>
      </c>
      <c r="T277" s="249">
        <f t="shared" si="35"/>
        <v>-291132.5886</v>
      </c>
      <c r="U277" s="267">
        <f t="shared" si="21"/>
        <v>0.9246280417</v>
      </c>
      <c r="V277" s="277"/>
      <c r="W277" s="249">
        <f t="shared" si="22"/>
        <v>-1137453.409</v>
      </c>
      <c r="X277" s="252">
        <f t="shared" si="23"/>
        <v>2.638780846</v>
      </c>
      <c r="Y277" s="249">
        <f t="shared" si="24"/>
        <v>2381050.631</v>
      </c>
      <c r="Z277" s="249">
        <f t="shared" si="25"/>
        <v>1243597.222</v>
      </c>
      <c r="AA277" s="254">
        <f t="shared" si="26"/>
        <v>3792587.245</v>
      </c>
      <c r="AB277" s="252">
        <f t="shared" si="27"/>
        <v>3.792587245</v>
      </c>
      <c r="AC277" s="270">
        <f t="shared" si="28"/>
        <v>2655133.836</v>
      </c>
      <c r="AD277" s="252">
        <f t="shared" si="29"/>
        <v>2.413758032</v>
      </c>
      <c r="AE277" s="175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7"/>
    </row>
    <row r="278" ht="19.5" customHeight="1">
      <c r="A278" s="271" t="s">
        <v>366</v>
      </c>
      <c r="B278" s="272">
        <v>381.040009</v>
      </c>
      <c r="C278" s="273">
        <v>382.779999</v>
      </c>
      <c r="D278" s="273">
        <v>357.100006</v>
      </c>
      <c r="E278" s="273">
        <v>357.959991</v>
      </c>
      <c r="F278" s="273">
        <v>352.0625</v>
      </c>
      <c r="G278" s="273">
        <v>9.318499E8</v>
      </c>
      <c r="H278" s="278" t="s">
        <v>366</v>
      </c>
      <c r="I278" s="273">
        <v>82.639999</v>
      </c>
      <c r="J278" s="273">
        <v>83.370003</v>
      </c>
      <c r="K278" s="273">
        <v>72.730003</v>
      </c>
      <c r="L278" s="273">
        <v>72.769997</v>
      </c>
      <c r="M278" s="273">
        <v>72.281357</v>
      </c>
      <c r="N278" s="273">
        <v>6.29031E7</v>
      </c>
      <c r="O278" s="273"/>
      <c r="P278" s="249">
        <f t="shared" si="31"/>
        <v>1909247.557</v>
      </c>
      <c r="Q278" s="249">
        <f t="shared" si="149"/>
        <v>779627.1419</v>
      </c>
      <c r="R278" s="249">
        <f t="shared" si="150"/>
        <v>1079195.353</v>
      </c>
      <c r="S278" s="249">
        <f t="shared" si="34"/>
        <v>-851680.4905</v>
      </c>
      <c r="T278" s="249">
        <f t="shared" si="35"/>
        <v>-292345.641</v>
      </c>
      <c r="U278" s="267">
        <f t="shared" si="21"/>
        <v>0.9204982374</v>
      </c>
      <c r="V278" s="277"/>
      <c r="W278" s="249">
        <f t="shared" si="22"/>
        <v>-1144026.132</v>
      </c>
      <c r="X278" s="252">
        <f t="shared" si="23"/>
        <v>2.612215602</v>
      </c>
      <c r="Y278" s="249">
        <f t="shared" si="24"/>
        <v>2372500.828</v>
      </c>
      <c r="Z278" s="249">
        <f t="shared" si="25"/>
        <v>1228474.697</v>
      </c>
      <c r="AA278" s="254">
        <f t="shared" si="26"/>
        <v>3768070.051</v>
      </c>
      <c r="AB278" s="252">
        <f t="shared" si="27"/>
        <v>3.768070051</v>
      </c>
      <c r="AC278" s="270">
        <f t="shared" si="28"/>
        <v>2624043.92</v>
      </c>
      <c r="AD278" s="252">
        <f t="shared" si="29"/>
        <v>2.385494473</v>
      </c>
      <c r="AE278" s="175"/>
      <c r="AF278" s="176"/>
      <c r="AG278" s="176"/>
      <c r="AH278" s="176"/>
      <c r="AI278" s="176"/>
      <c r="AJ278" s="176"/>
      <c r="AK278" s="176"/>
      <c r="AL278" s="176"/>
      <c r="AM278" s="176"/>
      <c r="AN278" s="176"/>
      <c r="AO278" s="176"/>
      <c r="AP278" s="176"/>
      <c r="AQ278" s="176"/>
      <c r="AR278" s="176"/>
      <c r="AS278" s="176"/>
      <c r="AT278" s="176"/>
      <c r="AU278" s="176"/>
      <c r="AV278" s="176"/>
      <c r="AW278" s="177"/>
    </row>
    <row r="279" ht="19.5" customHeight="1">
      <c r="A279" s="271" t="s">
        <v>367</v>
      </c>
      <c r="B279" s="272">
        <v>358.600006</v>
      </c>
      <c r="C279" s="273">
        <v>386.279999</v>
      </c>
      <c r="D279" s="273">
        <v>350.320007</v>
      </c>
      <c r="E279" s="273">
        <v>386.109985</v>
      </c>
      <c r="F279" s="273">
        <v>380.169678</v>
      </c>
      <c r="G279" s="273">
        <v>8.787479E8</v>
      </c>
      <c r="H279" s="278" t="s">
        <v>367</v>
      </c>
      <c r="I279" s="273">
        <v>73.089996</v>
      </c>
      <c r="J279" s="273">
        <v>84.599998</v>
      </c>
      <c r="K279" s="273">
        <v>69.730003</v>
      </c>
      <c r="L279" s="273">
        <v>84.540001</v>
      </c>
      <c r="M279" s="273">
        <v>83.972328</v>
      </c>
      <c r="N279" s="273">
        <v>5.71178E7</v>
      </c>
      <c r="O279" s="273"/>
      <c r="P279" s="249">
        <f t="shared" si="31"/>
        <v>1872998.057</v>
      </c>
      <c r="Q279" s="249">
        <f t="shared" si="149"/>
        <v>747468.7295</v>
      </c>
      <c r="R279" s="249">
        <f t="shared" si="150"/>
        <v>1081443.676</v>
      </c>
      <c r="S279" s="249">
        <f t="shared" si="34"/>
        <v>-857062.4926</v>
      </c>
      <c r="T279" s="249">
        <f t="shared" si="35"/>
        <v>-293563.7479</v>
      </c>
      <c r="U279" s="267">
        <f t="shared" si="21"/>
        <v>0.9097830836</v>
      </c>
      <c r="V279" s="277"/>
      <c r="W279" s="249">
        <f t="shared" si="22"/>
        <v>-1150626.24</v>
      </c>
      <c r="X279" s="252">
        <f t="shared" si="23"/>
        <v>2.56768152</v>
      </c>
      <c r="Y279" s="249">
        <f t="shared" si="24"/>
        <v>2349284.569</v>
      </c>
      <c r="Z279" s="249">
        <f t="shared" si="25"/>
        <v>1198658.329</v>
      </c>
      <c r="AA279" s="254">
        <f t="shared" si="26"/>
        <v>3701910.463</v>
      </c>
      <c r="AB279" s="252">
        <f t="shared" si="27"/>
        <v>3.701910463</v>
      </c>
      <c r="AC279" s="270">
        <f t="shared" si="28"/>
        <v>2551284.223</v>
      </c>
      <c r="AD279" s="252">
        <f t="shared" si="29"/>
        <v>2.319349293</v>
      </c>
      <c r="AE279" s="175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7"/>
    </row>
    <row r="280" ht="19.5" customHeight="1">
      <c r="A280" s="271" t="s">
        <v>368</v>
      </c>
      <c r="B280" s="272">
        <v>386.559998</v>
      </c>
      <c r="C280" s="273">
        <v>408.709991</v>
      </c>
      <c r="D280" s="273">
        <v>384.420013</v>
      </c>
      <c r="E280" s="273">
        <v>393.820007</v>
      </c>
      <c r="F280" s="273">
        <v>387.761139</v>
      </c>
      <c r="G280" s="273">
        <v>9.222445E8</v>
      </c>
      <c r="H280" s="278" t="s">
        <v>368</v>
      </c>
      <c r="I280" s="273">
        <v>84.739998</v>
      </c>
      <c r="J280" s="273">
        <v>94.540001</v>
      </c>
      <c r="K280" s="273">
        <v>83.790001</v>
      </c>
      <c r="L280" s="273">
        <v>87.610001</v>
      </c>
      <c r="M280" s="273">
        <v>87.021706</v>
      </c>
      <c r="N280" s="273">
        <v>6.23369E7</v>
      </c>
      <c r="O280" s="273"/>
      <c r="P280" s="249">
        <f t="shared" si="31"/>
        <v>2055314.921</v>
      </c>
      <c r="Q280" s="249">
        <f t="shared" si="149"/>
        <v>898184.4673</v>
      </c>
      <c r="R280" s="249">
        <f t="shared" si="150"/>
        <v>1083696.684</v>
      </c>
      <c r="S280" s="249">
        <f t="shared" si="34"/>
        <v>-862466.9196</v>
      </c>
      <c r="T280" s="249">
        <f t="shared" si="35"/>
        <v>-294786.9301</v>
      </c>
      <c r="U280" s="267">
        <f t="shared" si="21"/>
        <v>0.9540492427</v>
      </c>
      <c r="V280" s="277"/>
      <c r="W280" s="249">
        <f t="shared" si="22"/>
        <v>-1157253.85</v>
      </c>
      <c r="X280" s="252">
        <f t="shared" si="23"/>
        <v>2.7124659</v>
      </c>
      <c r="Y280" s="249">
        <f t="shared" si="24"/>
        <v>2479069.261</v>
      </c>
      <c r="Z280" s="249">
        <f t="shared" si="25"/>
        <v>1321815.412</v>
      </c>
      <c r="AA280" s="254">
        <f t="shared" si="26"/>
        <v>4037196.072</v>
      </c>
      <c r="AB280" s="252">
        <f t="shared" si="27"/>
        <v>4.037196072</v>
      </c>
      <c r="AC280" s="270">
        <f t="shared" si="28"/>
        <v>2879942.223</v>
      </c>
      <c r="AD280" s="252">
        <f t="shared" si="29"/>
        <v>2.618129293</v>
      </c>
      <c r="AE280" s="175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7"/>
    </row>
    <row r="281" ht="19.5" customHeight="1">
      <c r="A281" s="274" t="s">
        <v>369</v>
      </c>
      <c r="B281" s="275">
        <v>398.279999</v>
      </c>
      <c r="C281" s="276">
        <v>404.579987</v>
      </c>
      <c r="D281" s="276">
        <v>377.470001</v>
      </c>
      <c r="E281" s="276">
        <v>397.850006</v>
      </c>
      <c r="F281" s="276">
        <v>391.729095</v>
      </c>
      <c r="G281" s="276">
        <v>1.2328172E9</v>
      </c>
      <c r="H281" s="279" t="s">
        <v>369</v>
      </c>
      <c r="I281" s="276">
        <v>89.650002</v>
      </c>
      <c r="J281" s="276">
        <v>92.25</v>
      </c>
      <c r="K281" s="276">
        <v>80.330002</v>
      </c>
      <c r="L281" s="276">
        <v>89.019997</v>
      </c>
      <c r="M281" s="276">
        <v>88.422226</v>
      </c>
      <c r="N281" s="276">
        <v>1.017614E8</v>
      </c>
      <c r="O281" s="276"/>
      <c r="P281" s="249">
        <f t="shared" si="31"/>
        <v>2018156.441</v>
      </c>
      <c r="Q281" s="249">
        <f t="shared" si="149"/>
        <v>861095.1091</v>
      </c>
      <c r="R281" s="249">
        <f t="shared" si="150"/>
        <v>1085954.385</v>
      </c>
      <c r="S281" s="249">
        <f t="shared" si="34"/>
        <v>-867893.8651</v>
      </c>
      <c r="T281" s="249">
        <f t="shared" si="35"/>
        <v>-296015.209</v>
      </c>
      <c r="U281" s="267">
        <f t="shared" si="21"/>
        <v>0.9432919046</v>
      </c>
      <c r="V281" s="252">
        <f>(E281-B270)/B270</f>
        <v>0.262575053</v>
      </c>
      <c r="W281" s="249">
        <f t="shared" si="22"/>
        <v>-1163909.074</v>
      </c>
      <c r="X281" s="252">
        <f t="shared" si="23"/>
        <v>2.666970209</v>
      </c>
      <c r="Y281" s="249">
        <f t="shared" si="24"/>
        <v>2455225.719</v>
      </c>
      <c r="Z281" s="249">
        <f t="shared" si="25"/>
        <v>1291316.645</v>
      </c>
      <c r="AA281" s="254">
        <f t="shared" si="26"/>
        <v>3965205.936</v>
      </c>
      <c r="AB281" s="252">
        <f t="shared" si="27"/>
        <v>3.965205936</v>
      </c>
      <c r="AC281" s="270">
        <f t="shared" si="28"/>
        <v>2801296.861</v>
      </c>
      <c r="AD281" s="252">
        <f t="shared" si="29"/>
        <v>2.54663351</v>
      </c>
      <c r="AE281" s="175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7"/>
    </row>
    <row r="282" ht="19.5" customHeight="1">
      <c r="A282" s="271" t="s">
        <v>370</v>
      </c>
      <c r="B282" s="272">
        <v>399.049988</v>
      </c>
      <c r="C282" s="273">
        <v>402.279999</v>
      </c>
      <c r="D282" s="273">
        <v>334.149994</v>
      </c>
      <c r="E282" s="273">
        <v>363.049988</v>
      </c>
      <c r="F282" s="273">
        <v>357.921021</v>
      </c>
      <c r="G282" s="273">
        <v>1.847203E9</v>
      </c>
      <c r="H282" s="278" t="s">
        <v>370</v>
      </c>
      <c r="I282" s="273">
        <v>89.650002</v>
      </c>
      <c r="J282" s="273">
        <v>91.099998</v>
      </c>
      <c r="K282" s="273">
        <v>62.369999</v>
      </c>
      <c r="L282" s="273">
        <v>73.709999</v>
      </c>
      <c r="M282" s="273">
        <v>73.21505</v>
      </c>
      <c r="N282" s="273">
        <v>2.354233E8</v>
      </c>
      <c r="O282" s="273"/>
      <c r="P282" s="249">
        <f t="shared" si="31"/>
        <v>1786544.522</v>
      </c>
      <c r="Q282" s="249">
        <f>(Q270+(Q281-Q270)*(1-$Q$3))*K282/K281</f>
        <v>561000.7263</v>
      </c>
      <c r="R282" s="249">
        <f>R281*(1+($S$5/2/12))+(Q281-Q270)*($Q$3)</f>
        <v>1226765.961</v>
      </c>
      <c r="S282" s="249">
        <f t="shared" si="34"/>
        <v>-873343.4229</v>
      </c>
      <c r="T282" s="249">
        <f t="shared" si="35"/>
        <v>-297248.6057</v>
      </c>
      <c r="U282" s="267">
        <f t="shared" si="21"/>
        <v>0.8137360751</v>
      </c>
      <c r="V282" s="277"/>
      <c r="W282" s="249">
        <f t="shared" si="22"/>
        <v>-1170592.029</v>
      </c>
      <c r="X282" s="252">
        <f t="shared" si="23"/>
        <v>2.574176493</v>
      </c>
      <c r="Y282" s="249">
        <f t="shared" si="24"/>
        <v>2428276.488</v>
      </c>
      <c r="Z282" s="249">
        <f t="shared" si="25"/>
        <v>1257684.46</v>
      </c>
      <c r="AA282" s="254">
        <f t="shared" si="26"/>
        <v>3574311.21</v>
      </c>
      <c r="AB282" s="252">
        <f t="shared" si="27"/>
        <v>3.57431121</v>
      </c>
      <c r="AC282" s="270">
        <f t="shared" si="28"/>
        <v>2403719.181</v>
      </c>
      <c r="AD282" s="252">
        <f t="shared" si="29"/>
        <v>2.185199255</v>
      </c>
      <c r="AE282" s="175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7"/>
    </row>
    <row r="283" ht="19.5" customHeight="1">
      <c r="A283" s="271" t="s">
        <v>371</v>
      </c>
      <c r="B283" s="272">
        <v>364.429993</v>
      </c>
      <c r="C283" s="273">
        <v>370.100006</v>
      </c>
      <c r="D283" s="273">
        <v>318.26001</v>
      </c>
      <c r="E283" s="273">
        <v>346.799988</v>
      </c>
      <c r="F283" s="273">
        <v>341.900604</v>
      </c>
      <c r="G283" s="273">
        <v>1.5229236E9</v>
      </c>
      <c r="H283" s="278" t="s">
        <v>371</v>
      </c>
      <c r="I283" s="273">
        <v>74.139999</v>
      </c>
      <c r="J283" s="273">
        <v>76.449997</v>
      </c>
      <c r="K283" s="273">
        <v>56.119999</v>
      </c>
      <c r="L283" s="273">
        <v>66.669998</v>
      </c>
      <c r="M283" s="273">
        <v>66.222313</v>
      </c>
      <c r="N283" s="273">
        <v>1.590101E8</v>
      </c>
      <c r="O283" s="273"/>
      <c r="P283" s="249">
        <f t="shared" si="31"/>
        <v>1701588.172</v>
      </c>
      <c r="Q283" s="249">
        <f t="shared" ref="Q283:Q293" si="151">Q282*K283/K282</f>
        <v>504783.7214</v>
      </c>
      <c r="R283" s="249">
        <f t="shared" ref="R283:R293" si="152">R282*(1+$S$5/2/12)</f>
        <v>1229321.723</v>
      </c>
      <c r="S283" s="249">
        <f t="shared" si="34"/>
        <v>-878815.6872</v>
      </c>
      <c r="T283" s="249">
        <f t="shared" si="35"/>
        <v>-298487.1416</v>
      </c>
      <c r="U283" s="267">
        <f t="shared" si="21"/>
        <v>0.7891144896</v>
      </c>
      <c r="V283" s="277"/>
      <c r="W283" s="249">
        <f t="shared" si="22"/>
        <v>-1177302.829</v>
      </c>
      <c r="X283" s="252">
        <f t="shared" si="23"/>
        <v>2.489512319</v>
      </c>
      <c r="Y283" s="249">
        <f t="shared" si="24"/>
        <v>2371260.575</v>
      </c>
      <c r="Z283" s="249">
        <f t="shared" si="25"/>
        <v>1193957.746</v>
      </c>
      <c r="AA283" s="254">
        <f t="shared" si="26"/>
        <v>3435693.617</v>
      </c>
      <c r="AB283" s="252">
        <f t="shared" si="27"/>
        <v>3.435693617</v>
      </c>
      <c r="AC283" s="270">
        <f t="shared" si="28"/>
        <v>2258390.788</v>
      </c>
      <c r="AD283" s="252">
        <f t="shared" si="29"/>
        <v>2.053082535</v>
      </c>
      <c r="AE283" s="175"/>
      <c r="AF283" s="176"/>
      <c r="AG283" s="176"/>
      <c r="AH283" s="176"/>
      <c r="AI283" s="176"/>
      <c r="AJ283" s="176"/>
      <c r="AK283" s="176"/>
      <c r="AL283" s="176"/>
      <c r="AM283" s="176"/>
      <c r="AN283" s="176"/>
      <c r="AO283" s="176"/>
      <c r="AP283" s="176"/>
      <c r="AQ283" s="176"/>
      <c r="AR283" s="176"/>
      <c r="AS283" s="176"/>
      <c r="AT283" s="176"/>
      <c r="AU283" s="176"/>
      <c r="AV283" s="176"/>
      <c r="AW283" s="177"/>
    </row>
    <row r="284" ht="19.5" customHeight="1">
      <c r="A284" s="271" t="s">
        <v>372</v>
      </c>
      <c r="B284" s="272">
        <v>345.75</v>
      </c>
      <c r="C284" s="273">
        <v>371.829987</v>
      </c>
      <c r="D284" s="273">
        <v>317.450012</v>
      </c>
      <c r="E284" s="273">
        <v>362.540009</v>
      </c>
      <c r="F284" s="273">
        <v>357.418304</v>
      </c>
      <c r="G284" s="273">
        <v>1.6867928E9</v>
      </c>
      <c r="H284" s="278" t="s">
        <v>372</v>
      </c>
      <c r="I284" s="273">
        <v>66.120003</v>
      </c>
      <c r="J284" s="273">
        <v>75.860001</v>
      </c>
      <c r="K284" s="273">
        <v>55.43</v>
      </c>
      <c r="L284" s="273">
        <v>71.919998</v>
      </c>
      <c r="M284" s="273">
        <v>71.437057</v>
      </c>
      <c r="N284" s="273">
        <v>1.740802E8</v>
      </c>
      <c r="O284" s="273"/>
      <c r="P284" s="249">
        <f t="shared" si="31"/>
        <v>1697257.49</v>
      </c>
      <c r="Q284" s="249">
        <f t="shared" si="151"/>
        <v>498577.373</v>
      </c>
      <c r="R284" s="249">
        <f t="shared" si="152"/>
        <v>1231882.81</v>
      </c>
      <c r="S284" s="249">
        <f t="shared" si="34"/>
        <v>-884310.7525</v>
      </c>
      <c r="T284" s="249">
        <f t="shared" si="35"/>
        <v>-299730.838</v>
      </c>
      <c r="U284" s="267">
        <f t="shared" si="21"/>
        <v>0.7860659753</v>
      </c>
      <c r="V284" s="277"/>
      <c r="W284" s="249">
        <f t="shared" si="22"/>
        <v>-1184041.591</v>
      </c>
      <c r="X284" s="252">
        <f t="shared" si="23"/>
        <v>2.473849165</v>
      </c>
      <c r="Y284" s="249">
        <f t="shared" si="24"/>
        <v>2370687.741</v>
      </c>
      <c r="Z284" s="249">
        <f t="shared" si="25"/>
        <v>1186646.15</v>
      </c>
      <c r="AA284" s="254">
        <f t="shared" si="26"/>
        <v>3427717.673</v>
      </c>
      <c r="AB284" s="252">
        <f t="shared" si="27"/>
        <v>3.427717673</v>
      </c>
      <c r="AC284" s="270">
        <f t="shared" si="28"/>
        <v>2243676.083</v>
      </c>
      <c r="AD284" s="252">
        <f t="shared" si="29"/>
        <v>2.03970553</v>
      </c>
      <c r="AE284" s="175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7"/>
    </row>
    <row r="285" ht="19.5" customHeight="1">
      <c r="A285" s="271" t="s">
        <v>373</v>
      </c>
      <c r="B285" s="272">
        <v>362.809998</v>
      </c>
      <c r="C285" s="273">
        <v>369.309998</v>
      </c>
      <c r="D285" s="273">
        <v>312.600006</v>
      </c>
      <c r="E285" s="273">
        <v>313.25</v>
      </c>
      <c r="F285" s="273">
        <v>309.20636</v>
      </c>
      <c r="G285" s="273">
        <v>1.5019591E9</v>
      </c>
      <c r="H285" s="278" t="s">
        <v>373</v>
      </c>
      <c r="I285" s="273">
        <v>72.220001</v>
      </c>
      <c r="J285" s="273">
        <v>74.769997</v>
      </c>
      <c r="K285" s="273">
        <v>53.009998</v>
      </c>
      <c r="L285" s="273">
        <v>53.200001</v>
      </c>
      <c r="M285" s="273">
        <v>52.842766</v>
      </c>
      <c r="N285" s="273">
        <v>1.590007E8</v>
      </c>
      <c r="O285" s="273"/>
      <c r="P285" s="249">
        <f t="shared" si="31"/>
        <v>1671326.765</v>
      </c>
      <c r="Q285" s="249">
        <f t="shared" si="151"/>
        <v>476810.1308</v>
      </c>
      <c r="R285" s="249">
        <f t="shared" si="152"/>
        <v>1234449.233</v>
      </c>
      <c r="S285" s="249">
        <f t="shared" si="34"/>
        <v>-889828.714</v>
      </c>
      <c r="T285" s="249">
        <f t="shared" si="35"/>
        <v>-300979.7165</v>
      </c>
      <c r="U285" s="267">
        <f t="shared" si="21"/>
        <v>0.7760177943</v>
      </c>
      <c r="V285" s="277"/>
      <c r="W285" s="249">
        <f t="shared" si="22"/>
        <v>-1190808.43</v>
      </c>
      <c r="X285" s="252">
        <f t="shared" si="23"/>
        <v>2.440170831</v>
      </c>
      <c r="Y285" s="249">
        <f t="shared" si="24"/>
        <v>2354999.999</v>
      </c>
      <c r="Z285" s="249">
        <f t="shared" si="25"/>
        <v>1164191.568</v>
      </c>
      <c r="AA285" s="254">
        <f t="shared" si="26"/>
        <v>3382586.128</v>
      </c>
      <c r="AB285" s="252">
        <f t="shared" si="27"/>
        <v>3.382586128</v>
      </c>
      <c r="AC285" s="270">
        <f t="shared" si="28"/>
        <v>2191777.698</v>
      </c>
      <c r="AD285" s="252">
        <f t="shared" si="29"/>
        <v>1.99252518</v>
      </c>
      <c r="AE285" s="175"/>
      <c r="AF285" s="176"/>
      <c r="AG285" s="176"/>
      <c r="AH285" s="176"/>
      <c r="AI285" s="176"/>
      <c r="AJ285" s="176"/>
      <c r="AK285" s="176"/>
      <c r="AL285" s="176"/>
      <c r="AM285" s="176"/>
      <c r="AN285" s="176"/>
      <c r="AO285" s="176"/>
      <c r="AP285" s="176"/>
      <c r="AQ285" s="176"/>
      <c r="AR285" s="176"/>
      <c r="AS285" s="176"/>
      <c r="AT285" s="176"/>
      <c r="AU285" s="176"/>
      <c r="AV285" s="176"/>
      <c r="AW285" s="177"/>
    </row>
    <row r="286" ht="19.5" customHeight="1">
      <c r="A286" s="271" t="s">
        <v>374</v>
      </c>
      <c r="B286" s="272">
        <v>312.829987</v>
      </c>
      <c r="C286" s="273">
        <v>330.290009</v>
      </c>
      <c r="D286" s="273">
        <v>280.209991</v>
      </c>
      <c r="E286" s="273">
        <v>308.279999</v>
      </c>
      <c r="F286" s="273">
        <v>304.300568</v>
      </c>
      <c r="G286" s="273">
        <v>1.9511625E9</v>
      </c>
      <c r="H286" s="278" t="s">
        <v>374</v>
      </c>
      <c r="I286" s="273">
        <v>53.060001</v>
      </c>
      <c r="J286" s="273">
        <v>59.060001</v>
      </c>
      <c r="K286" s="273">
        <v>41.959999</v>
      </c>
      <c r="L286" s="273">
        <v>50.669998</v>
      </c>
      <c r="M286" s="273">
        <v>50.329754</v>
      </c>
      <c r="N286" s="273">
        <v>1.978816E8</v>
      </c>
      <c r="O286" s="273"/>
      <c r="P286" s="249">
        <f t="shared" si="31"/>
        <v>1498152.427</v>
      </c>
      <c r="Q286" s="249">
        <f t="shared" si="151"/>
        <v>377418.4751</v>
      </c>
      <c r="R286" s="249">
        <f t="shared" si="152"/>
        <v>1237021.002</v>
      </c>
      <c r="S286" s="249">
        <f t="shared" si="34"/>
        <v>-895369.667</v>
      </c>
      <c r="T286" s="249">
        <f t="shared" si="35"/>
        <v>-302233.7986</v>
      </c>
      <c r="U286" s="267">
        <f t="shared" si="21"/>
        <v>0.7238306359</v>
      </c>
      <c r="V286" s="277"/>
      <c r="W286" s="249">
        <f t="shared" si="22"/>
        <v>-1197603.466</v>
      </c>
      <c r="X286" s="252">
        <f t="shared" si="23"/>
        <v>2.28387234</v>
      </c>
      <c r="Y286" s="249">
        <f t="shared" si="24"/>
        <v>2236246.861</v>
      </c>
      <c r="Z286" s="249">
        <f t="shared" si="25"/>
        <v>1038643.395</v>
      </c>
      <c r="AA286" s="254">
        <f t="shared" si="26"/>
        <v>3112591.904</v>
      </c>
      <c r="AB286" s="252">
        <f t="shared" si="27"/>
        <v>3.112591904</v>
      </c>
      <c r="AC286" s="270">
        <f t="shared" si="28"/>
        <v>1914988.439</v>
      </c>
      <c r="AD286" s="252">
        <f t="shared" si="29"/>
        <v>1.740898581</v>
      </c>
      <c r="AE286" s="175"/>
      <c r="AF286" s="176"/>
      <c r="AG286" s="176"/>
      <c r="AH286" s="176"/>
      <c r="AI286" s="176"/>
      <c r="AJ286" s="176"/>
      <c r="AK286" s="176"/>
      <c r="AL286" s="176"/>
      <c r="AM286" s="176"/>
      <c r="AN286" s="176"/>
      <c r="AO286" s="176"/>
      <c r="AP286" s="176"/>
      <c r="AQ286" s="176"/>
      <c r="AR286" s="176"/>
      <c r="AS286" s="176"/>
      <c r="AT286" s="176"/>
      <c r="AU286" s="176"/>
      <c r="AV286" s="176"/>
      <c r="AW286" s="177"/>
    </row>
    <row r="287" ht="19.5" customHeight="1">
      <c r="A287" s="271" t="s">
        <v>375</v>
      </c>
      <c r="B287" s="272">
        <v>310.470001</v>
      </c>
      <c r="C287" s="273">
        <v>314.559998</v>
      </c>
      <c r="D287" s="273">
        <v>269.279999</v>
      </c>
      <c r="E287" s="273">
        <v>280.279999</v>
      </c>
      <c r="F287" s="273">
        <v>276.661987</v>
      </c>
      <c r="G287" s="273">
        <v>1.359608E9</v>
      </c>
      <c r="H287" s="278" t="s">
        <v>375</v>
      </c>
      <c r="I287" s="273">
        <v>51.41</v>
      </c>
      <c r="J287" s="273">
        <v>52.700001</v>
      </c>
      <c r="K287" s="273">
        <v>38.240002</v>
      </c>
      <c r="L287" s="273">
        <v>41.41</v>
      </c>
      <c r="M287" s="273">
        <v>41.131935</v>
      </c>
      <c r="N287" s="273">
        <v>1.292261E8</v>
      </c>
      <c r="O287" s="273"/>
      <c r="P287" s="249">
        <f t="shared" si="31"/>
        <v>1439714.846</v>
      </c>
      <c r="Q287" s="249">
        <f t="shared" si="151"/>
        <v>343958.1408</v>
      </c>
      <c r="R287" s="249">
        <f t="shared" si="152"/>
        <v>1239598.129</v>
      </c>
      <c r="S287" s="249">
        <f t="shared" si="34"/>
        <v>-900933.7073</v>
      </c>
      <c r="T287" s="249">
        <f t="shared" si="35"/>
        <v>-303493.1061</v>
      </c>
      <c r="U287" s="267">
        <f t="shared" si="21"/>
        <v>0.7037513494</v>
      </c>
      <c r="V287" s="277"/>
      <c r="W287" s="249">
        <f t="shared" si="22"/>
        <v>-1204426.813</v>
      </c>
      <c r="X287" s="252">
        <f t="shared" si="23"/>
        <v>2.224554407</v>
      </c>
      <c r="Y287" s="249">
        <f t="shared" si="24"/>
        <v>2197814.596</v>
      </c>
      <c r="Z287" s="249">
        <f t="shared" si="25"/>
        <v>993387.7829</v>
      </c>
      <c r="AA287" s="254">
        <f t="shared" si="26"/>
        <v>3023271.116</v>
      </c>
      <c r="AB287" s="252">
        <f t="shared" si="27"/>
        <v>3.023271116</v>
      </c>
      <c r="AC287" s="270">
        <f t="shared" si="28"/>
        <v>1818844.303</v>
      </c>
      <c r="AD287" s="252">
        <f t="shared" si="29"/>
        <v>1.653494821</v>
      </c>
      <c r="AE287" s="175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7"/>
    </row>
    <row r="288" ht="19.5" customHeight="1">
      <c r="A288" s="271" t="s">
        <v>376</v>
      </c>
      <c r="B288" s="272">
        <v>278.950012</v>
      </c>
      <c r="C288" s="273">
        <v>316.390015</v>
      </c>
      <c r="D288" s="273">
        <v>276.75</v>
      </c>
      <c r="E288" s="273">
        <v>315.459991</v>
      </c>
      <c r="F288" s="273">
        <v>311.98645</v>
      </c>
      <c r="G288" s="273">
        <v>1.1780255E9</v>
      </c>
      <c r="H288" s="278" t="s">
        <v>376</v>
      </c>
      <c r="I288" s="273">
        <v>40.98</v>
      </c>
      <c r="J288" s="273">
        <v>52.299999</v>
      </c>
      <c r="K288" s="273">
        <v>40.34</v>
      </c>
      <c r="L288" s="273">
        <v>52.02</v>
      </c>
      <c r="M288" s="273">
        <v>51.670692</v>
      </c>
      <c r="N288" s="273">
        <v>8.72705E7</v>
      </c>
      <c r="O288" s="273"/>
      <c r="P288" s="249">
        <f t="shared" si="31"/>
        <v>1479653.465</v>
      </c>
      <c r="Q288" s="249">
        <f t="shared" si="151"/>
        <v>362847.0364</v>
      </c>
      <c r="R288" s="249">
        <f t="shared" si="152"/>
        <v>1242180.625</v>
      </c>
      <c r="S288" s="249">
        <f t="shared" si="34"/>
        <v>-906520.931</v>
      </c>
      <c r="T288" s="249">
        <f t="shared" si="35"/>
        <v>-304757.6607</v>
      </c>
      <c r="U288" s="267">
        <f t="shared" si="21"/>
        <v>0.7149353361</v>
      </c>
      <c r="V288" s="277"/>
      <c r="W288" s="249">
        <f t="shared" si="22"/>
        <v>-1211278.592</v>
      </c>
      <c r="X288" s="252">
        <f t="shared" si="23"/>
        <v>2.247075206</v>
      </c>
      <c r="Y288" s="249">
        <f t="shared" si="24"/>
        <v>2228250.826</v>
      </c>
      <c r="Z288" s="249">
        <f t="shared" si="25"/>
        <v>1016972.234</v>
      </c>
      <c r="AA288" s="254">
        <f t="shared" si="26"/>
        <v>3084681.127</v>
      </c>
      <c r="AB288" s="252">
        <f t="shared" si="27"/>
        <v>3.084681127</v>
      </c>
      <c r="AC288" s="270">
        <f t="shared" si="28"/>
        <v>1873402.535</v>
      </c>
      <c r="AD288" s="252">
        <f t="shared" si="29"/>
        <v>1.703093214</v>
      </c>
      <c r="AE288" s="175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7"/>
    </row>
    <row r="289" ht="19.5" customHeight="1">
      <c r="A289" s="271" t="s">
        <v>377</v>
      </c>
      <c r="B289" s="272">
        <v>313.649994</v>
      </c>
      <c r="C289" s="273">
        <v>334.420013</v>
      </c>
      <c r="D289" s="273">
        <v>298.440002</v>
      </c>
      <c r="E289" s="273">
        <v>299.269989</v>
      </c>
      <c r="F289" s="273">
        <v>295.974701</v>
      </c>
      <c r="G289" s="273">
        <v>1.0699201E9</v>
      </c>
      <c r="H289" s="278" t="s">
        <v>377</v>
      </c>
      <c r="I289" s="273">
        <v>51.419998</v>
      </c>
      <c r="J289" s="273">
        <v>58.220001</v>
      </c>
      <c r="K289" s="273">
        <v>46.099998</v>
      </c>
      <c r="L289" s="273">
        <v>46.369999</v>
      </c>
      <c r="M289" s="273">
        <v>46.058628</v>
      </c>
      <c r="N289" s="273">
        <v>9.09502E7</v>
      </c>
      <c r="O289" s="273"/>
      <c r="P289" s="249">
        <f t="shared" si="31"/>
        <v>1595619.813</v>
      </c>
      <c r="Q289" s="249">
        <f t="shared" si="151"/>
        <v>414656.6101</v>
      </c>
      <c r="R289" s="249">
        <f t="shared" si="152"/>
        <v>1244768.502</v>
      </c>
      <c r="S289" s="249">
        <f t="shared" si="34"/>
        <v>-912131.4349</v>
      </c>
      <c r="T289" s="249">
        <f t="shared" si="35"/>
        <v>-306027.4843</v>
      </c>
      <c r="U289" s="267">
        <f t="shared" si="21"/>
        <v>0.744976825</v>
      </c>
      <c r="V289" s="277"/>
      <c r="W289" s="249">
        <f t="shared" si="22"/>
        <v>-1218158.919</v>
      </c>
      <c r="X289" s="252">
        <f t="shared" si="23"/>
        <v>2.33170588</v>
      </c>
      <c r="Y289" s="249">
        <f t="shared" si="24"/>
        <v>2311911.63</v>
      </c>
      <c r="Z289" s="249">
        <f t="shared" si="25"/>
        <v>1093752.711</v>
      </c>
      <c r="AA289" s="254">
        <f t="shared" si="26"/>
        <v>3255044.924</v>
      </c>
      <c r="AB289" s="252">
        <f t="shared" si="27"/>
        <v>3.255044924</v>
      </c>
      <c r="AC289" s="270">
        <f t="shared" si="28"/>
        <v>2036886.005</v>
      </c>
      <c r="AD289" s="252">
        <f t="shared" si="29"/>
        <v>1.85171455</v>
      </c>
      <c r="AE289" s="175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7"/>
    </row>
    <row r="290" ht="19.5" customHeight="1">
      <c r="A290" s="271" t="s">
        <v>378</v>
      </c>
      <c r="B290" s="272">
        <v>296.720001</v>
      </c>
      <c r="C290" s="273">
        <v>311.079987</v>
      </c>
      <c r="D290" s="273">
        <v>267.100006</v>
      </c>
      <c r="E290" s="273">
        <v>267.26001</v>
      </c>
      <c r="F290" s="273">
        <v>264.3172</v>
      </c>
      <c r="G290" s="273">
        <v>1.3709887E9</v>
      </c>
      <c r="H290" s="278" t="s">
        <v>378</v>
      </c>
      <c r="I290" s="273">
        <v>45.549999</v>
      </c>
      <c r="J290" s="273">
        <v>49.959999</v>
      </c>
      <c r="K290" s="273">
        <v>36.630001</v>
      </c>
      <c r="L290" s="273">
        <v>36.66</v>
      </c>
      <c r="M290" s="273">
        <v>36.413834</v>
      </c>
      <c r="N290" s="273">
        <v>1.142396E8</v>
      </c>
      <c r="O290" s="273"/>
      <c r="P290" s="249">
        <f t="shared" si="31"/>
        <v>1428059.438</v>
      </c>
      <c r="Q290" s="249">
        <f t="shared" si="151"/>
        <v>329476.6313</v>
      </c>
      <c r="R290" s="249">
        <f t="shared" si="152"/>
        <v>1247361.769</v>
      </c>
      <c r="S290" s="249">
        <f t="shared" si="34"/>
        <v>-917765.3159</v>
      </c>
      <c r="T290" s="249">
        <f t="shared" si="35"/>
        <v>-307302.5988</v>
      </c>
      <c r="U290" s="267">
        <f t="shared" si="21"/>
        <v>0.6945369902</v>
      </c>
      <c r="V290" s="277"/>
      <c r="W290" s="249">
        <f t="shared" si="22"/>
        <v>-1225067.915</v>
      </c>
      <c r="X290" s="252">
        <f t="shared" si="23"/>
        <v>2.183896236</v>
      </c>
      <c r="Y290" s="249">
        <f t="shared" si="24"/>
        <v>2197108.905</v>
      </c>
      <c r="Z290" s="249">
        <f t="shared" si="25"/>
        <v>972040.9904</v>
      </c>
      <c r="AA290" s="254">
        <f t="shared" si="26"/>
        <v>3004897.839</v>
      </c>
      <c r="AB290" s="252">
        <f t="shared" si="27"/>
        <v>3.004897839</v>
      </c>
      <c r="AC290" s="270">
        <f t="shared" si="28"/>
        <v>1779829.924</v>
      </c>
      <c r="AD290" s="252">
        <f t="shared" si="29"/>
        <v>1.618027204</v>
      </c>
      <c r="AE290" s="175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7"/>
    </row>
    <row r="291" ht="19.5" customHeight="1">
      <c r="A291" s="271" t="s">
        <v>379</v>
      </c>
      <c r="B291" s="272">
        <v>269.070007</v>
      </c>
      <c r="C291" s="273">
        <v>284.600006</v>
      </c>
      <c r="D291" s="273">
        <v>254.259995</v>
      </c>
      <c r="E291" s="273">
        <v>277.950012</v>
      </c>
      <c r="F291" s="273">
        <v>275.383514</v>
      </c>
      <c r="G291" s="273">
        <v>1.356809E9</v>
      </c>
      <c r="H291" s="278" t="s">
        <v>379</v>
      </c>
      <c r="I291" s="273">
        <v>37.139999</v>
      </c>
      <c r="J291" s="273">
        <v>41.349998</v>
      </c>
      <c r="K291" s="273">
        <v>32.98</v>
      </c>
      <c r="L291" s="273">
        <v>39.080002</v>
      </c>
      <c r="M291" s="273">
        <v>38.817581</v>
      </c>
      <c r="N291" s="273">
        <v>1.28472E8</v>
      </c>
      <c r="O291" s="273"/>
      <c r="P291" s="249">
        <f t="shared" si="31"/>
        <v>1359409.874</v>
      </c>
      <c r="Q291" s="249">
        <f t="shared" si="151"/>
        <v>296645.8914</v>
      </c>
      <c r="R291" s="249">
        <f t="shared" si="152"/>
        <v>1249960.44</v>
      </c>
      <c r="S291" s="249">
        <f t="shared" si="34"/>
        <v>-923422.6714</v>
      </c>
      <c r="T291" s="249">
        <f t="shared" si="35"/>
        <v>-308583.0263</v>
      </c>
      <c r="U291" s="267">
        <f t="shared" si="21"/>
        <v>0.6719513998</v>
      </c>
      <c r="V291" s="277"/>
      <c r="W291" s="249">
        <f t="shared" si="22"/>
        <v>-1232005.698</v>
      </c>
      <c r="X291" s="252">
        <f t="shared" si="23"/>
        <v>2.117985589</v>
      </c>
      <c r="Y291" s="249">
        <f t="shared" si="24"/>
        <v>2151548.934</v>
      </c>
      <c r="Z291" s="249">
        <f t="shared" si="25"/>
        <v>919543.2363</v>
      </c>
      <c r="AA291" s="254">
        <f t="shared" si="26"/>
        <v>2906016.205</v>
      </c>
      <c r="AB291" s="252">
        <f t="shared" si="27"/>
        <v>2.906016205</v>
      </c>
      <c r="AC291" s="270">
        <f t="shared" si="28"/>
        <v>1674010.508</v>
      </c>
      <c r="AD291" s="252">
        <f t="shared" si="29"/>
        <v>1.521827734</v>
      </c>
      <c r="AE291" s="175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7"/>
    </row>
    <row r="292" ht="19.5" customHeight="1">
      <c r="A292" s="271" t="s">
        <v>380</v>
      </c>
      <c r="B292" s="272">
        <v>281.5</v>
      </c>
      <c r="C292" s="273">
        <v>293.470001</v>
      </c>
      <c r="D292" s="273">
        <v>259.079987</v>
      </c>
      <c r="E292" s="273">
        <v>293.359985</v>
      </c>
      <c r="F292" s="273">
        <v>290.651154</v>
      </c>
      <c r="G292" s="273">
        <v>1.1957628E9</v>
      </c>
      <c r="H292" s="278" t="s">
        <v>380</v>
      </c>
      <c r="I292" s="273">
        <v>40.110001</v>
      </c>
      <c r="J292" s="273">
        <v>43.049999</v>
      </c>
      <c r="K292" s="273">
        <v>33.900002</v>
      </c>
      <c r="L292" s="273">
        <v>42.900002</v>
      </c>
      <c r="M292" s="273">
        <v>42.611935</v>
      </c>
      <c r="N292" s="273">
        <v>1.058583E8</v>
      </c>
      <c r="O292" s="273"/>
      <c r="P292" s="249">
        <f t="shared" si="31"/>
        <v>1385180.129</v>
      </c>
      <c r="Q292" s="249">
        <f t="shared" si="151"/>
        <v>304921.0526</v>
      </c>
      <c r="R292" s="249">
        <f t="shared" si="152"/>
        <v>1252564.524</v>
      </c>
      <c r="S292" s="249">
        <f t="shared" si="34"/>
        <v>-929103.5992</v>
      </c>
      <c r="T292" s="249">
        <f t="shared" si="35"/>
        <v>-309868.7889</v>
      </c>
      <c r="U292" s="267">
        <f t="shared" si="21"/>
        <v>0.6779642792</v>
      </c>
      <c r="V292" s="277"/>
      <c r="W292" s="249">
        <f t="shared" si="22"/>
        <v>-1238972.388</v>
      </c>
      <c r="X292" s="252">
        <f t="shared" si="23"/>
        <v>2.128977754</v>
      </c>
      <c r="Y292" s="249">
        <f t="shared" si="24"/>
        <v>2172088.033</v>
      </c>
      <c r="Z292" s="249">
        <f t="shared" si="25"/>
        <v>933115.6448</v>
      </c>
      <c r="AA292" s="254">
        <f t="shared" si="26"/>
        <v>2942665.705</v>
      </c>
      <c r="AB292" s="252">
        <f t="shared" si="27"/>
        <v>2.942665705</v>
      </c>
      <c r="AC292" s="270">
        <f t="shared" si="28"/>
        <v>1703693.317</v>
      </c>
      <c r="AD292" s="252">
        <f t="shared" si="29"/>
        <v>1.548812106</v>
      </c>
      <c r="AE292" s="175"/>
      <c r="AF292" s="176"/>
      <c r="AG292" s="176"/>
      <c r="AH292" s="176"/>
      <c r="AI292" s="176"/>
      <c r="AJ292" s="176"/>
      <c r="AK292" s="176"/>
      <c r="AL292" s="176"/>
      <c r="AM292" s="176"/>
      <c r="AN292" s="176"/>
      <c r="AO292" s="176"/>
      <c r="AP292" s="176"/>
      <c r="AQ292" s="176"/>
      <c r="AR292" s="176"/>
      <c r="AS292" s="176"/>
      <c r="AT292" s="176"/>
      <c r="AU292" s="176"/>
      <c r="AV292" s="176"/>
      <c r="AW292" s="177"/>
    </row>
    <row r="293" ht="19.5" customHeight="1">
      <c r="A293" s="274" t="s">
        <v>381</v>
      </c>
      <c r="B293" s="275">
        <v>293.690002</v>
      </c>
      <c r="C293" s="276">
        <v>296.880005</v>
      </c>
      <c r="D293" s="276">
        <v>259.730011</v>
      </c>
      <c r="E293" s="276">
        <v>266.279999</v>
      </c>
      <c r="F293" s="276">
        <v>263.821228</v>
      </c>
      <c r="G293" s="276">
        <v>1.0570377E9</v>
      </c>
      <c r="H293" s="279" t="s">
        <v>381</v>
      </c>
      <c r="I293" s="276">
        <v>42.970001</v>
      </c>
      <c r="J293" s="276">
        <v>43.720001</v>
      </c>
      <c r="K293" s="276">
        <v>33.380001</v>
      </c>
      <c r="L293" s="276">
        <v>35.040001</v>
      </c>
      <c r="M293" s="276">
        <v>34.80471</v>
      </c>
      <c r="N293" s="276">
        <v>9.87134E7</v>
      </c>
      <c r="O293" s="276"/>
      <c r="P293" s="249">
        <f t="shared" si="31"/>
        <v>1388655.504</v>
      </c>
      <c r="Q293" s="249">
        <f t="shared" si="151"/>
        <v>300243.7888</v>
      </c>
      <c r="R293" s="249">
        <f t="shared" si="152"/>
        <v>1255174.033</v>
      </c>
      <c r="S293" s="249">
        <f t="shared" si="34"/>
        <v>-934808.1975</v>
      </c>
      <c r="T293" s="249">
        <f t="shared" si="35"/>
        <v>-311159.9089</v>
      </c>
      <c r="U293" s="267">
        <f t="shared" si="21"/>
        <v>0.6756431859</v>
      </c>
      <c r="V293" s="252">
        <f>(E293-B282)/B282</f>
        <v>-0.332715181</v>
      </c>
      <c r="W293" s="249">
        <f t="shared" si="22"/>
        <v>-1245968.106</v>
      </c>
      <c r="X293" s="252">
        <f t="shared" si="23"/>
        <v>2.121907876</v>
      </c>
      <c r="Y293" s="249">
        <f t="shared" si="24"/>
        <v>2177025.925</v>
      </c>
      <c r="Z293" s="249">
        <f t="shared" si="25"/>
        <v>931057.8186</v>
      </c>
      <c r="AA293" s="254">
        <f t="shared" si="26"/>
        <v>2944073.326</v>
      </c>
      <c r="AB293" s="252">
        <f t="shared" si="27"/>
        <v>2.944073326</v>
      </c>
      <c r="AC293" s="270">
        <f t="shared" si="28"/>
        <v>1698105.22</v>
      </c>
      <c r="AD293" s="252">
        <f t="shared" si="29"/>
        <v>1.543732018</v>
      </c>
      <c r="AE293" s="175"/>
      <c r="AF293" s="176"/>
      <c r="AG293" s="176"/>
      <c r="AH293" s="176"/>
      <c r="AI293" s="176"/>
      <c r="AJ293" s="176"/>
      <c r="AK293" s="176"/>
      <c r="AL293" s="176"/>
      <c r="AM293" s="176"/>
      <c r="AN293" s="176"/>
      <c r="AO293" s="176"/>
      <c r="AP293" s="176"/>
      <c r="AQ293" s="176"/>
      <c r="AR293" s="176"/>
      <c r="AS293" s="176"/>
      <c r="AT293" s="176"/>
      <c r="AU293" s="176"/>
      <c r="AV293" s="176"/>
      <c r="AW293" s="177"/>
    </row>
    <row r="294" ht="19.5" customHeight="1">
      <c r="A294" s="271" t="s">
        <v>382</v>
      </c>
      <c r="B294" s="272">
        <v>268.649994</v>
      </c>
      <c r="C294" s="273">
        <v>298.26001</v>
      </c>
      <c r="D294" s="273">
        <v>260.339996</v>
      </c>
      <c r="E294" s="273">
        <v>294.619995</v>
      </c>
      <c r="F294" s="273">
        <v>292.598358</v>
      </c>
      <c r="G294" s="273">
        <v>9.619273E8</v>
      </c>
      <c r="H294" s="278" t="s">
        <v>382</v>
      </c>
      <c r="I294" s="273">
        <v>35.639999</v>
      </c>
      <c r="J294" s="273">
        <v>43.560001</v>
      </c>
      <c r="K294" s="273">
        <v>33.419998</v>
      </c>
      <c r="L294" s="273">
        <v>42.470001</v>
      </c>
      <c r="M294" s="273">
        <v>42.308758</v>
      </c>
      <c r="N294" s="273">
        <v>9.56641E7</v>
      </c>
      <c r="O294" s="273"/>
      <c r="P294" s="249">
        <f t="shared" si="31"/>
        <v>1391916.81</v>
      </c>
      <c r="Q294" s="249">
        <f>(Q293+$S$3)*K294/K293</f>
        <v>322629.9117</v>
      </c>
      <c r="R294" s="249">
        <f>R293*(1+($S$5)/2/12)-$S$3</f>
        <v>1235788.979</v>
      </c>
      <c r="S294" s="249">
        <f t="shared" si="34"/>
        <v>-940536.565</v>
      </c>
      <c r="T294" s="249">
        <f t="shared" si="35"/>
        <v>-312456.4085</v>
      </c>
      <c r="U294" s="267">
        <f t="shared" si="21"/>
        <v>0.6904897747</v>
      </c>
      <c r="V294" s="277"/>
      <c r="W294" s="249">
        <f t="shared" si="22"/>
        <v>-1252992.974</v>
      </c>
      <c r="X294" s="252">
        <f t="shared" si="23"/>
        <v>2.097143276</v>
      </c>
      <c r="Y294" s="249">
        <f t="shared" si="24"/>
        <v>2160699.187</v>
      </c>
      <c r="Z294" s="249">
        <f t="shared" si="25"/>
        <v>907706.2137</v>
      </c>
      <c r="AA294" s="254">
        <f t="shared" si="26"/>
        <v>2950335.701</v>
      </c>
      <c r="AB294" s="252">
        <f t="shared" si="27"/>
        <v>2.950335701</v>
      </c>
      <c r="AC294" s="270">
        <f t="shared" si="28"/>
        <v>1697342.728</v>
      </c>
      <c r="AD294" s="252">
        <f t="shared" si="29"/>
        <v>1.543038843</v>
      </c>
      <c r="AE294" s="175"/>
      <c r="AF294" s="176"/>
      <c r="AG294" s="176"/>
      <c r="AH294" s="176"/>
      <c r="AI294" s="176"/>
      <c r="AJ294" s="176"/>
      <c r="AK294" s="176"/>
      <c r="AL294" s="176"/>
      <c r="AM294" s="176"/>
      <c r="AN294" s="176"/>
      <c r="AO294" s="176"/>
      <c r="AP294" s="176"/>
      <c r="AQ294" s="176"/>
      <c r="AR294" s="176"/>
      <c r="AS294" s="176"/>
      <c r="AT294" s="176"/>
      <c r="AU294" s="176"/>
      <c r="AV294" s="176"/>
      <c r="AW294" s="177"/>
    </row>
    <row r="295" ht="19.5" customHeight="1">
      <c r="A295" s="271" t="s">
        <v>383</v>
      </c>
      <c r="B295" s="272">
        <v>294.410004</v>
      </c>
      <c r="C295" s="273">
        <v>313.679993</v>
      </c>
      <c r="D295" s="273">
        <v>290.049988</v>
      </c>
      <c r="E295" s="273">
        <v>293.559998</v>
      </c>
      <c r="F295" s="273">
        <v>291.545685</v>
      </c>
      <c r="G295" s="273">
        <v>1.0944248E9</v>
      </c>
      <c r="H295" s="278" t="s">
        <v>383</v>
      </c>
      <c r="I295" s="273">
        <v>42.400002</v>
      </c>
      <c r="J295" s="273">
        <v>48.009998</v>
      </c>
      <c r="K295" s="273">
        <v>40.75</v>
      </c>
      <c r="L295" s="273">
        <v>41.73</v>
      </c>
      <c r="M295" s="273">
        <v>41.57156</v>
      </c>
      <c r="N295" s="273">
        <v>1.067048E8</v>
      </c>
      <c r="O295" s="273"/>
      <c r="P295" s="249">
        <f t="shared" si="31"/>
        <v>1550762.312</v>
      </c>
      <c r="Q295" s="249">
        <f t="shared" ref="Q295:Q305" si="153">Q294*K295/K294</f>
        <v>393392.2708</v>
      </c>
      <c r="R295" s="249">
        <f t="shared" ref="R295:R305" si="154">R294*(1+$S$5/2/12)</f>
        <v>1238363.54</v>
      </c>
      <c r="S295" s="249">
        <f t="shared" si="34"/>
        <v>-946288.8007</v>
      </c>
      <c r="T295" s="249">
        <f t="shared" si="35"/>
        <v>-313758.3102</v>
      </c>
      <c r="U295" s="267">
        <f t="shared" si="21"/>
        <v>0.7344960072</v>
      </c>
      <c r="V295" s="277"/>
      <c r="W295" s="249">
        <f t="shared" si="22"/>
        <v>-1260047.111</v>
      </c>
      <c r="X295" s="252">
        <f t="shared" si="23"/>
        <v>2.213509184</v>
      </c>
      <c r="Y295" s="249">
        <f t="shared" si="24"/>
        <v>2274362.616</v>
      </c>
      <c r="Z295" s="249">
        <f t="shared" si="25"/>
        <v>1014315.506</v>
      </c>
      <c r="AA295" s="254">
        <f t="shared" si="26"/>
        <v>3182518.122</v>
      </c>
      <c r="AB295" s="252">
        <f t="shared" si="27"/>
        <v>3.182518122</v>
      </c>
      <c r="AC295" s="270">
        <f t="shared" si="28"/>
        <v>1922471.012</v>
      </c>
      <c r="AD295" s="252">
        <f t="shared" si="29"/>
        <v>1.74770092</v>
      </c>
      <c r="AE295" s="175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6"/>
      <c r="AT295" s="176"/>
      <c r="AU295" s="176"/>
      <c r="AV295" s="176"/>
      <c r="AW295" s="177"/>
    </row>
    <row r="296" ht="19.5" customHeight="1">
      <c r="A296" s="271" t="s">
        <v>384</v>
      </c>
      <c r="B296" s="272">
        <v>293.26001</v>
      </c>
      <c r="C296" s="273">
        <v>321.170013</v>
      </c>
      <c r="D296" s="273">
        <v>285.190002</v>
      </c>
      <c r="E296" s="273">
        <v>320.929993</v>
      </c>
      <c r="F296" s="273">
        <v>318.727844</v>
      </c>
      <c r="G296" s="273">
        <v>1.5447826E9</v>
      </c>
      <c r="H296" s="278" t="s">
        <v>384</v>
      </c>
      <c r="I296" s="273">
        <v>41.639999</v>
      </c>
      <c r="J296" s="273">
        <v>49.630001</v>
      </c>
      <c r="K296" s="273">
        <v>39.240002</v>
      </c>
      <c r="L296" s="273">
        <v>49.57</v>
      </c>
      <c r="M296" s="273">
        <v>49.381794</v>
      </c>
      <c r="N296" s="273">
        <v>1.41906E8</v>
      </c>
      <c r="O296" s="273"/>
      <c r="P296" s="249">
        <f t="shared" si="31"/>
        <v>1524778.229</v>
      </c>
      <c r="Q296" s="249">
        <f t="shared" si="153"/>
        <v>378815.055</v>
      </c>
      <c r="R296" s="249">
        <f t="shared" si="154"/>
        <v>1240943.464</v>
      </c>
      <c r="S296" s="249">
        <f t="shared" si="34"/>
        <v>-952065.004</v>
      </c>
      <c r="T296" s="249">
        <f t="shared" si="35"/>
        <v>-315065.6365</v>
      </c>
      <c r="U296" s="267">
        <f t="shared" si="21"/>
        <v>0.7258329357</v>
      </c>
      <c r="V296" s="277"/>
      <c r="W296" s="249">
        <f t="shared" si="22"/>
        <v>-1267130.641</v>
      </c>
      <c r="X296" s="252">
        <f t="shared" si="23"/>
        <v>2.182664994</v>
      </c>
      <c r="Y296" s="249">
        <f t="shared" si="24"/>
        <v>2258650.485</v>
      </c>
      <c r="Z296" s="249">
        <f t="shared" si="25"/>
        <v>991519.8445</v>
      </c>
      <c r="AA296" s="254">
        <f t="shared" si="26"/>
        <v>3144536.747</v>
      </c>
      <c r="AB296" s="252">
        <f t="shared" si="27"/>
        <v>3.144536747</v>
      </c>
      <c r="AC296" s="270">
        <f t="shared" si="28"/>
        <v>1877406.107</v>
      </c>
      <c r="AD296" s="252">
        <f t="shared" si="29"/>
        <v>1.706732824</v>
      </c>
      <c r="AE296" s="175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6"/>
      <c r="AT296" s="176"/>
      <c r="AU296" s="176"/>
      <c r="AV296" s="176"/>
      <c r="AW296" s="177"/>
    </row>
    <row r="297" ht="19.5" customHeight="1">
      <c r="A297" s="271" t="s">
        <v>385</v>
      </c>
      <c r="B297" s="272">
        <v>318.769989</v>
      </c>
      <c r="C297" s="273">
        <v>322.649994</v>
      </c>
      <c r="D297" s="273">
        <v>309.890015</v>
      </c>
      <c r="E297" s="273">
        <v>322.559998</v>
      </c>
      <c r="F297" s="273">
        <v>320.84256</v>
      </c>
      <c r="G297" s="273">
        <v>9.934946E8</v>
      </c>
      <c r="H297" s="278" t="s">
        <v>385</v>
      </c>
      <c r="I297" s="273">
        <v>48.889999</v>
      </c>
      <c r="J297" s="273">
        <v>49.759998</v>
      </c>
      <c r="K297" s="273">
        <v>45.98</v>
      </c>
      <c r="L297" s="273">
        <v>49.740002</v>
      </c>
      <c r="M297" s="273">
        <v>49.551155</v>
      </c>
      <c r="N297" s="273">
        <v>7.41259E7</v>
      </c>
      <c r="O297" s="273"/>
      <c r="P297" s="249">
        <f t="shared" si="31"/>
        <v>1656837.704</v>
      </c>
      <c r="Q297" s="249">
        <f t="shared" si="153"/>
        <v>443881.6346</v>
      </c>
      <c r="R297" s="249">
        <f t="shared" si="154"/>
        <v>1243528.763</v>
      </c>
      <c r="S297" s="249">
        <f t="shared" si="34"/>
        <v>-957865.2749</v>
      </c>
      <c r="T297" s="249">
        <f t="shared" si="35"/>
        <v>-316378.41</v>
      </c>
      <c r="U297" s="267">
        <f t="shared" si="21"/>
        <v>0.7608888145</v>
      </c>
      <c r="V297" s="277"/>
      <c r="W297" s="249">
        <f t="shared" si="22"/>
        <v>-1274243.685</v>
      </c>
      <c r="X297" s="252">
        <f t="shared" si="23"/>
        <v>2.276147413</v>
      </c>
      <c r="Y297" s="249">
        <f t="shared" si="24"/>
        <v>2353574.005</v>
      </c>
      <c r="Z297" s="249">
        <f t="shared" si="25"/>
        <v>1079330.32</v>
      </c>
      <c r="AA297" s="254">
        <f t="shared" si="26"/>
        <v>3344248.101</v>
      </c>
      <c r="AB297" s="252">
        <f t="shared" si="27"/>
        <v>3.344248101</v>
      </c>
      <c r="AC297" s="270">
        <f t="shared" si="28"/>
        <v>2070004.416</v>
      </c>
      <c r="AD297" s="252">
        <f t="shared" si="29"/>
        <v>1.881822197</v>
      </c>
      <c r="AE297" s="175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6"/>
      <c r="AT297" s="176"/>
      <c r="AU297" s="176"/>
      <c r="AV297" s="176"/>
      <c r="AW297" s="177"/>
    </row>
    <row r="298" ht="19.5" customHeight="1">
      <c r="A298" s="271" t="s">
        <v>386</v>
      </c>
      <c r="B298" s="272">
        <v>322.089996</v>
      </c>
      <c r="C298" s="273">
        <v>353.929993</v>
      </c>
      <c r="D298" s="273">
        <v>315.119995</v>
      </c>
      <c r="E298" s="273">
        <v>347.98999</v>
      </c>
      <c r="F298" s="273">
        <v>346.137146</v>
      </c>
      <c r="G298" s="273">
        <v>1.1490793E9</v>
      </c>
      <c r="H298" s="278" t="s">
        <v>386</v>
      </c>
      <c r="I298" s="273">
        <v>49.599998</v>
      </c>
      <c r="J298" s="273">
        <v>59.389999</v>
      </c>
      <c r="K298" s="273">
        <v>47.41</v>
      </c>
      <c r="L298" s="273">
        <v>57.32</v>
      </c>
      <c r="M298" s="273">
        <v>57.102371</v>
      </c>
      <c r="N298" s="273">
        <v>8.46147E7</v>
      </c>
      <c r="O298" s="273"/>
      <c r="P298" s="249">
        <f t="shared" si="31"/>
        <v>1684799.973</v>
      </c>
      <c r="Q298" s="249">
        <f t="shared" si="153"/>
        <v>457686.5658</v>
      </c>
      <c r="R298" s="249">
        <f t="shared" si="154"/>
        <v>1246119.447</v>
      </c>
      <c r="S298" s="249">
        <f t="shared" si="34"/>
        <v>-963689.7135</v>
      </c>
      <c r="T298" s="249">
        <f t="shared" si="35"/>
        <v>-317696.6534</v>
      </c>
      <c r="U298" s="267">
        <f t="shared" si="21"/>
        <v>0.767328251</v>
      </c>
      <c r="V298" s="277"/>
      <c r="W298" s="249">
        <f t="shared" si="22"/>
        <v>-1281386.367</v>
      </c>
      <c r="X298" s="252">
        <f t="shared" si="23"/>
        <v>2.287303421</v>
      </c>
      <c r="Y298" s="249">
        <f t="shared" si="24"/>
        <v>2375634.651</v>
      </c>
      <c r="Z298" s="249">
        <f t="shared" si="25"/>
        <v>1094248.284</v>
      </c>
      <c r="AA298" s="254">
        <f t="shared" si="26"/>
        <v>3388605.987</v>
      </c>
      <c r="AB298" s="252">
        <f t="shared" si="27"/>
        <v>3.388605987</v>
      </c>
      <c r="AC298" s="270">
        <f t="shared" si="28"/>
        <v>2107219.62</v>
      </c>
      <c r="AD298" s="252">
        <f t="shared" si="29"/>
        <v>1.9156542</v>
      </c>
      <c r="AE298" s="175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6"/>
      <c r="AT298" s="176"/>
      <c r="AU298" s="176"/>
      <c r="AV298" s="176"/>
      <c r="AW298" s="177"/>
    </row>
    <row r="299" ht="19.5" customHeight="1">
      <c r="A299" s="271" t="s">
        <v>387</v>
      </c>
      <c r="B299" s="272">
        <v>347.730011</v>
      </c>
      <c r="C299" s="273">
        <v>372.850006</v>
      </c>
      <c r="D299" s="273">
        <v>346.660004</v>
      </c>
      <c r="E299" s="273">
        <v>369.420013</v>
      </c>
      <c r="F299" s="273">
        <v>367.453094</v>
      </c>
      <c r="G299" s="273">
        <v>1.1377103E9</v>
      </c>
      <c r="H299" s="278" t="s">
        <v>387</v>
      </c>
      <c r="I299" s="273">
        <v>57.290001</v>
      </c>
      <c r="J299" s="273">
        <v>65.620003</v>
      </c>
      <c r="K299" s="273">
        <v>56.950001</v>
      </c>
      <c r="L299" s="273">
        <v>64.379997</v>
      </c>
      <c r="M299" s="273">
        <v>64.135559</v>
      </c>
      <c r="N299" s="273">
        <v>7.68441E7</v>
      </c>
      <c r="O299" s="273"/>
      <c r="P299" s="249">
        <f t="shared" si="31"/>
        <v>1853429.724</v>
      </c>
      <c r="Q299" s="249">
        <f t="shared" si="153"/>
        <v>549783.8089</v>
      </c>
      <c r="R299" s="249">
        <f t="shared" si="154"/>
        <v>1248715.53</v>
      </c>
      <c r="S299" s="249">
        <f t="shared" si="34"/>
        <v>-969538.4207</v>
      </c>
      <c r="T299" s="249">
        <f t="shared" si="35"/>
        <v>-319020.3894</v>
      </c>
      <c r="U299" s="267">
        <f t="shared" si="21"/>
        <v>0.8086130074</v>
      </c>
      <c r="V299" s="277"/>
      <c r="W299" s="249">
        <f t="shared" si="22"/>
        <v>-1288558.81</v>
      </c>
      <c r="X299" s="252">
        <f t="shared" si="23"/>
        <v>2.407453373</v>
      </c>
      <c r="Y299" s="249">
        <f t="shared" si="24"/>
        <v>2496167.715</v>
      </c>
      <c r="Z299" s="249">
        <f t="shared" si="25"/>
        <v>1207608.905</v>
      </c>
      <c r="AA299" s="254">
        <f t="shared" si="26"/>
        <v>3651929.063</v>
      </c>
      <c r="AB299" s="252">
        <f t="shared" si="27"/>
        <v>3.651929063</v>
      </c>
      <c r="AC299" s="270">
        <f t="shared" si="28"/>
        <v>2363370.253</v>
      </c>
      <c r="AD299" s="252">
        <f t="shared" si="29"/>
        <v>2.148518412</v>
      </c>
      <c r="AE299" s="175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6"/>
      <c r="AT299" s="176"/>
      <c r="AU299" s="176"/>
      <c r="AV299" s="176"/>
      <c r="AW299" s="177"/>
    </row>
    <row r="300" ht="19.5" customHeight="1">
      <c r="A300" s="271" t="s">
        <v>388</v>
      </c>
      <c r="B300" s="272">
        <v>370.070007</v>
      </c>
      <c r="C300" s="273">
        <v>387.980011</v>
      </c>
      <c r="D300" s="273">
        <v>363.410004</v>
      </c>
      <c r="E300" s="273">
        <v>383.679993</v>
      </c>
      <c r="F300" s="273">
        <v>382.160675</v>
      </c>
      <c r="G300" s="273">
        <v>9.749974E8</v>
      </c>
      <c r="H300" s="278" t="s">
        <v>388</v>
      </c>
      <c r="I300" s="273">
        <v>64.580002</v>
      </c>
      <c r="J300" s="273">
        <v>70.739998</v>
      </c>
      <c r="K300" s="273">
        <v>62.200001</v>
      </c>
      <c r="L300" s="273">
        <v>69.029999</v>
      </c>
      <c r="M300" s="273">
        <v>68.767914</v>
      </c>
      <c r="N300" s="273">
        <v>8.75018E7</v>
      </c>
      <c r="O300" s="273"/>
      <c r="P300" s="249">
        <f t="shared" si="31"/>
        <v>1942984.18</v>
      </c>
      <c r="Q300" s="249">
        <f t="shared" si="153"/>
        <v>600466.2487</v>
      </c>
      <c r="R300" s="249">
        <f t="shared" si="154"/>
        <v>1251317.02</v>
      </c>
      <c r="S300" s="249">
        <f t="shared" si="34"/>
        <v>-975411.4974</v>
      </c>
      <c r="T300" s="249">
        <f t="shared" si="35"/>
        <v>-320349.6411</v>
      </c>
      <c r="U300" s="267">
        <f t="shared" si="21"/>
        <v>0.8284873104</v>
      </c>
      <c r="V300" s="277"/>
      <c r="W300" s="249">
        <f t="shared" si="22"/>
        <v>-1295761.138</v>
      </c>
      <c r="X300" s="252">
        <f t="shared" si="23"/>
        <v>2.465192932</v>
      </c>
      <c r="Y300" s="249">
        <f t="shared" si="24"/>
        <v>2561353.265</v>
      </c>
      <c r="Z300" s="249">
        <f t="shared" si="25"/>
        <v>1265592.127</v>
      </c>
      <c r="AA300" s="254">
        <f t="shared" si="26"/>
        <v>3794767.449</v>
      </c>
      <c r="AB300" s="252">
        <f t="shared" si="27"/>
        <v>3.794767449</v>
      </c>
      <c r="AC300" s="270">
        <f t="shared" si="28"/>
        <v>2499006.31</v>
      </c>
      <c r="AD300" s="252">
        <f t="shared" si="29"/>
        <v>2.271823919</v>
      </c>
      <c r="AE300" s="175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6"/>
      <c r="AT300" s="176"/>
      <c r="AU300" s="176"/>
      <c r="AV300" s="176"/>
      <c r="AW300" s="177"/>
    </row>
    <row r="301" ht="19.5" customHeight="1">
      <c r="A301" s="271" t="s">
        <v>389</v>
      </c>
      <c r="B301" s="272">
        <v>382.309998</v>
      </c>
      <c r="C301" s="273">
        <v>383.559998</v>
      </c>
      <c r="D301" s="273">
        <v>354.709991</v>
      </c>
      <c r="E301" s="273">
        <v>377.98999</v>
      </c>
      <c r="F301" s="273">
        <v>376.493195</v>
      </c>
      <c r="G301" s="273">
        <v>1.2022204E9</v>
      </c>
      <c r="H301" s="278" t="s">
        <v>389</v>
      </c>
      <c r="I301" s="273">
        <v>68.470001</v>
      </c>
      <c r="J301" s="273">
        <v>68.900002</v>
      </c>
      <c r="K301" s="273">
        <v>58.639999</v>
      </c>
      <c r="L301" s="273">
        <v>66.279999</v>
      </c>
      <c r="M301" s="273">
        <v>66.028351</v>
      </c>
      <c r="N301" s="273">
        <v>9.8946E7</v>
      </c>
      <c r="O301" s="273"/>
      <c r="P301" s="249">
        <f t="shared" si="31"/>
        <v>1896469.259</v>
      </c>
      <c r="Q301" s="249">
        <f t="shared" si="153"/>
        <v>566098.7083</v>
      </c>
      <c r="R301" s="249">
        <f t="shared" si="154"/>
        <v>1253923.931</v>
      </c>
      <c r="S301" s="249">
        <f t="shared" si="34"/>
        <v>-981309.0453</v>
      </c>
      <c r="T301" s="249">
        <f t="shared" si="35"/>
        <v>-321684.4312</v>
      </c>
      <c r="U301" s="267">
        <f t="shared" si="21"/>
        <v>0.814926215</v>
      </c>
      <c r="V301" s="277"/>
      <c r="W301" s="249">
        <f t="shared" si="22"/>
        <v>-1302993.477</v>
      </c>
      <c r="X301" s="252">
        <f t="shared" si="23"/>
        <v>2.417811943</v>
      </c>
      <c r="Y301" s="249">
        <f t="shared" si="24"/>
        <v>2531295.455</v>
      </c>
      <c r="Z301" s="249">
        <f t="shared" si="25"/>
        <v>1228301.978</v>
      </c>
      <c r="AA301" s="254">
        <f t="shared" si="26"/>
        <v>3716491.898</v>
      </c>
      <c r="AB301" s="252">
        <f t="shared" si="27"/>
        <v>3.716491898</v>
      </c>
      <c r="AC301" s="270">
        <f t="shared" si="28"/>
        <v>2413498.421</v>
      </c>
      <c r="AD301" s="252">
        <f t="shared" si="29"/>
        <v>2.194089474</v>
      </c>
      <c r="AE301" s="175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6"/>
      <c r="AT301" s="176"/>
      <c r="AU301" s="176"/>
      <c r="AV301" s="176"/>
      <c r="AW301" s="177"/>
    </row>
    <row r="302" ht="19.5" customHeight="1">
      <c r="A302" s="271" t="s">
        <v>390</v>
      </c>
      <c r="B302" s="272">
        <v>380.399994</v>
      </c>
      <c r="C302" s="273">
        <v>380.829987</v>
      </c>
      <c r="D302" s="273">
        <v>351.359985</v>
      </c>
      <c r="E302" s="273">
        <v>358.269989</v>
      </c>
      <c r="F302" s="273">
        <v>356.851288</v>
      </c>
      <c r="G302" s="273">
        <v>9.597146E8</v>
      </c>
      <c r="H302" s="278" t="s">
        <v>390</v>
      </c>
      <c r="I302" s="273">
        <v>67.169998</v>
      </c>
      <c r="J302" s="273">
        <v>67.290001</v>
      </c>
      <c r="K302" s="273">
        <v>57.099998</v>
      </c>
      <c r="L302" s="273">
        <v>59.349998</v>
      </c>
      <c r="M302" s="273">
        <v>59.124664</v>
      </c>
      <c r="N302" s="273">
        <v>7.61258E7</v>
      </c>
      <c r="O302" s="273"/>
      <c r="P302" s="249">
        <f t="shared" si="31"/>
        <v>1878558.336</v>
      </c>
      <c r="Q302" s="249">
        <f t="shared" si="153"/>
        <v>551231.8497</v>
      </c>
      <c r="R302" s="249">
        <f t="shared" si="154"/>
        <v>1256536.272</v>
      </c>
      <c r="S302" s="249">
        <f t="shared" si="34"/>
        <v>-987231.1663</v>
      </c>
      <c r="T302" s="249">
        <f t="shared" si="35"/>
        <v>-323024.783</v>
      </c>
      <c r="U302" s="267">
        <f t="shared" si="21"/>
        <v>0.8086701135</v>
      </c>
      <c r="V302" s="277"/>
      <c r="W302" s="249">
        <f t="shared" si="22"/>
        <v>-1310255.949</v>
      </c>
      <c r="X302" s="252">
        <f t="shared" si="23"/>
        <v>2.392734495</v>
      </c>
      <c r="Y302" s="249">
        <f t="shared" si="24"/>
        <v>2521265.656</v>
      </c>
      <c r="Z302" s="249">
        <f t="shared" si="25"/>
        <v>1211009.707</v>
      </c>
      <c r="AA302" s="254">
        <f t="shared" si="26"/>
        <v>3686326.458</v>
      </c>
      <c r="AB302" s="252">
        <f t="shared" si="27"/>
        <v>3.686326458</v>
      </c>
      <c r="AC302" s="270">
        <f t="shared" si="28"/>
        <v>2376070.508</v>
      </c>
      <c r="AD302" s="252">
        <f t="shared" si="29"/>
        <v>2.160064098</v>
      </c>
      <c r="AE302" s="175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6"/>
      <c r="AT302" s="176"/>
      <c r="AU302" s="176"/>
      <c r="AV302" s="176"/>
      <c r="AW302" s="177"/>
    </row>
    <row r="303" ht="19.5" customHeight="1">
      <c r="A303" s="271" t="s">
        <v>391</v>
      </c>
      <c r="B303" s="272">
        <v>358.540009</v>
      </c>
      <c r="C303" s="273">
        <v>373.73999</v>
      </c>
      <c r="D303" s="273">
        <v>342.350006</v>
      </c>
      <c r="E303" s="273">
        <v>350.869995</v>
      </c>
      <c r="F303" s="273">
        <v>349.986481</v>
      </c>
      <c r="G303" s="273">
        <v>1.2384244E9</v>
      </c>
      <c r="H303" s="278" t="s">
        <v>391</v>
      </c>
      <c r="I303" s="273">
        <v>59.389999</v>
      </c>
      <c r="J303" s="273">
        <v>64.260002</v>
      </c>
      <c r="K303" s="273">
        <v>53.720001</v>
      </c>
      <c r="L303" s="273">
        <v>56.419998</v>
      </c>
      <c r="M303" s="273">
        <v>56.362152</v>
      </c>
      <c r="N303" s="273">
        <v>1.272724E8</v>
      </c>
      <c r="O303" s="273"/>
      <c r="P303" s="249">
        <f t="shared" si="31"/>
        <v>1830386.171</v>
      </c>
      <c r="Q303" s="249">
        <f t="shared" si="153"/>
        <v>518602.0412</v>
      </c>
      <c r="R303" s="249">
        <f t="shared" si="154"/>
        <v>1259154.056</v>
      </c>
      <c r="S303" s="249">
        <f t="shared" si="34"/>
        <v>-993177.9629</v>
      </c>
      <c r="T303" s="249">
        <f t="shared" si="35"/>
        <v>-324370.7196</v>
      </c>
      <c r="U303" s="267">
        <f t="shared" si="21"/>
        <v>0.7947553173</v>
      </c>
      <c r="V303" s="277"/>
      <c r="W303" s="249">
        <f t="shared" si="22"/>
        <v>-1317548.682</v>
      </c>
      <c r="X303" s="252">
        <f t="shared" si="23"/>
        <v>2.344915424</v>
      </c>
      <c r="Y303" s="249">
        <f t="shared" si="24"/>
        <v>2490058.213</v>
      </c>
      <c r="Z303" s="249">
        <f t="shared" si="25"/>
        <v>1172509.531</v>
      </c>
      <c r="AA303" s="254">
        <f t="shared" si="26"/>
        <v>3608142.268</v>
      </c>
      <c r="AB303" s="252">
        <f t="shared" si="27"/>
        <v>3.608142268</v>
      </c>
      <c r="AC303" s="270">
        <f t="shared" si="28"/>
        <v>2290593.586</v>
      </c>
      <c r="AD303" s="252">
        <f t="shared" si="29"/>
        <v>2.082357805</v>
      </c>
      <c r="AE303" s="175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6"/>
      <c r="AT303" s="176"/>
      <c r="AU303" s="176"/>
      <c r="AV303" s="176"/>
      <c r="AW303" s="177"/>
    </row>
    <row r="304" ht="19.5" customHeight="1">
      <c r="A304" s="271" t="s">
        <v>392</v>
      </c>
      <c r="B304" s="272">
        <v>351.720001</v>
      </c>
      <c r="C304" s="273">
        <v>394.140015</v>
      </c>
      <c r="D304" s="273">
        <v>351.619995</v>
      </c>
      <c r="E304" s="273">
        <v>388.829987</v>
      </c>
      <c r="F304" s="273">
        <v>387.850891</v>
      </c>
      <c r="G304" s="273">
        <v>9.713191E8</v>
      </c>
      <c r="H304" s="278" t="s">
        <v>392</v>
      </c>
      <c r="I304" s="273">
        <v>56.66</v>
      </c>
      <c r="J304" s="273">
        <v>70.629997</v>
      </c>
      <c r="K304" s="273">
        <v>56.639999</v>
      </c>
      <c r="L304" s="273">
        <v>68.709999</v>
      </c>
      <c r="M304" s="273">
        <v>68.639557</v>
      </c>
      <c r="N304" s="273">
        <v>9.37581E7</v>
      </c>
      <c r="O304" s="273"/>
      <c r="P304" s="249">
        <f t="shared" si="31"/>
        <v>1879948.488</v>
      </c>
      <c r="Q304" s="249">
        <f t="shared" si="153"/>
        <v>546791.1122</v>
      </c>
      <c r="R304" s="249">
        <f t="shared" si="154"/>
        <v>1261777.294</v>
      </c>
      <c r="S304" s="249">
        <f t="shared" si="34"/>
        <v>-999149.5377</v>
      </c>
      <c r="T304" s="249">
        <f t="shared" si="35"/>
        <v>-325722.2643</v>
      </c>
      <c r="U304" s="267">
        <f t="shared" si="21"/>
        <v>0.8061588974</v>
      </c>
      <c r="V304" s="277"/>
      <c r="W304" s="249">
        <f t="shared" si="22"/>
        <v>-1324871.802</v>
      </c>
      <c r="X304" s="252">
        <f t="shared" si="23"/>
        <v>2.371343233</v>
      </c>
      <c r="Y304" s="249">
        <f t="shared" si="24"/>
        <v>2527270.144</v>
      </c>
      <c r="Z304" s="249">
        <f t="shared" si="25"/>
        <v>1202398.342</v>
      </c>
      <c r="AA304" s="254">
        <f t="shared" si="26"/>
        <v>3688516.894</v>
      </c>
      <c r="AB304" s="252">
        <f t="shared" si="27"/>
        <v>3.688516894</v>
      </c>
      <c r="AC304" s="270">
        <f t="shared" si="28"/>
        <v>2363645.092</v>
      </c>
      <c r="AD304" s="252">
        <f t="shared" si="29"/>
        <v>2.148768266</v>
      </c>
      <c r="AE304" s="175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6"/>
      <c r="AT304" s="176"/>
      <c r="AU304" s="176"/>
      <c r="AV304" s="176"/>
      <c r="AW304" s="177"/>
    </row>
    <row r="305" ht="19.5" customHeight="1">
      <c r="A305" s="274" t="s">
        <v>393</v>
      </c>
      <c r="B305" s="275">
        <v>387.75</v>
      </c>
      <c r="C305" s="276">
        <v>412.920013</v>
      </c>
      <c r="D305" s="276">
        <v>382.660004</v>
      </c>
      <c r="E305" s="276">
        <v>409.519989</v>
      </c>
      <c r="F305" s="276">
        <v>408.48877</v>
      </c>
      <c r="G305" s="276">
        <v>8.672359E8</v>
      </c>
      <c r="H305" s="279" t="s">
        <v>393</v>
      </c>
      <c r="I305" s="276">
        <v>68.300003</v>
      </c>
      <c r="J305" s="276">
        <v>77.290001</v>
      </c>
      <c r="K305" s="276">
        <v>66.489998</v>
      </c>
      <c r="L305" s="276">
        <v>76.0</v>
      </c>
      <c r="M305" s="276">
        <v>75.922081</v>
      </c>
      <c r="N305" s="276">
        <v>6.67206E7</v>
      </c>
      <c r="O305" s="276"/>
      <c r="P305" s="249">
        <f t="shared" si="31"/>
        <v>2045904.972</v>
      </c>
      <c r="Q305" s="249">
        <f t="shared" si="153"/>
        <v>641881.0134</v>
      </c>
      <c r="R305" s="249">
        <f t="shared" si="154"/>
        <v>1264405.996</v>
      </c>
      <c r="S305" s="249">
        <f t="shared" si="34"/>
        <v>-1005145.994</v>
      </c>
      <c r="T305" s="249">
        <f t="shared" si="35"/>
        <v>-327079.4404</v>
      </c>
      <c r="U305" s="267">
        <f t="shared" si="21"/>
        <v>0.842486148</v>
      </c>
      <c r="V305" s="252">
        <f>(E305-B294)/B294</f>
        <v>0.5243625466</v>
      </c>
      <c r="W305" s="249">
        <f t="shared" si="22"/>
        <v>-1332225.434</v>
      </c>
      <c r="X305" s="252">
        <f t="shared" si="23"/>
        <v>2.484797905</v>
      </c>
      <c r="Y305" s="249">
        <f t="shared" si="24"/>
        <v>2645963.237</v>
      </c>
      <c r="Z305" s="249">
        <f t="shared" si="25"/>
        <v>1313737.802</v>
      </c>
      <c r="AA305" s="254">
        <f t="shared" si="26"/>
        <v>3952191.982</v>
      </c>
      <c r="AB305" s="252">
        <f t="shared" si="27"/>
        <v>3.952191982</v>
      </c>
      <c r="AC305" s="270">
        <f t="shared" si="28"/>
        <v>2619966.547</v>
      </c>
      <c r="AD305" s="252">
        <f t="shared" si="29"/>
        <v>2.38178777</v>
      </c>
      <c r="AE305" s="175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6"/>
      <c r="AT305" s="176"/>
      <c r="AU305" s="176"/>
      <c r="AV305" s="176"/>
      <c r="AW305" s="177"/>
    </row>
    <row r="306" ht="19.5" customHeight="1">
      <c r="A306" s="271" t="s">
        <v>394</v>
      </c>
      <c r="B306" s="272">
        <v>405.839996</v>
      </c>
      <c r="C306" s="273">
        <v>411.25</v>
      </c>
      <c r="D306" s="273">
        <v>395.339996</v>
      </c>
      <c r="E306" s="273">
        <v>409.559998</v>
      </c>
      <c r="F306" s="273">
        <v>409.559998</v>
      </c>
      <c r="G306" s="273">
        <v>3.990175E8</v>
      </c>
      <c r="H306" s="278" t="s">
        <v>394</v>
      </c>
      <c r="I306" s="273">
        <v>74.639999</v>
      </c>
      <c r="J306" s="273">
        <v>76.389999</v>
      </c>
      <c r="K306" s="273">
        <v>70.739998</v>
      </c>
      <c r="L306" s="273">
        <v>75.779999</v>
      </c>
      <c r="M306" s="273">
        <v>75.779999</v>
      </c>
      <c r="N306" s="273">
        <v>3.32369E7</v>
      </c>
      <c r="O306" s="273"/>
      <c r="P306" s="249">
        <f t="shared" si="31"/>
        <v>2113698.989</v>
      </c>
      <c r="Q306" s="249">
        <f>(Q294+(Q305-Q294)*(1-$Q$3))*K306/K305</f>
        <v>513080.9367</v>
      </c>
      <c r="R306" s="249">
        <f>R305*(1+($S$5/2/12))+(Q305-Q294)*($Q$3)</f>
        <v>1426665.726</v>
      </c>
      <c r="S306" s="249">
        <f t="shared" si="34"/>
        <v>-1011167.436</v>
      </c>
      <c r="T306" s="249">
        <f t="shared" si="35"/>
        <v>-328442.2714</v>
      </c>
      <c r="U306" s="267">
        <f t="shared" si="21"/>
        <v>0.7746152611</v>
      </c>
      <c r="V306" s="277"/>
      <c r="W306" s="249">
        <f t="shared" si="22"/>
        <v>-1339609.707</v>
      </c>
      <c r="X306" s="252">
        <f t="shared" si="23"/>
        <v>2.64283298</v>
      </c>
      <c r="Y306" s="249">
        <f t="shared" si="24"/>
        <v>2849188.389</v>
      </c>
      <c r="Z306" s="249">
        <f t="shared" si="25"/>
        <v>1509578.682</v>
      </c>
      <c r="AA306" s="254">
        <f t="shared" si="26"/>
        <v>4053445.652</v>
      </c>
      <c r="AB306" s="252">
        <f t="shared" si="27"/>
        <v>4.053445652</v>
      </c>
      <c r="AC306" s="270">
        <f t="shared" si="28"/>
        <v>2713835.945</v>
      </c>
      <c r="AD306" s="252">
        <f t="shared" si="29"/>
        <v>2.467123586</v>
      </c>
      <c r="AE306" s="175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6"/>
      <c r="AT306" s="176"/>
      <c r="AU306" s="176"/>
      <c r="AV306" s="176"/>
      <c r="AW306" s="177"/>
    </row>
    <row r="307" ht="19.5" customHeight="1">
      <c r="A307" s="271" t="s">
        <v>395</v>
      </c>
      <c r="B307" s="272">
        <v>410.399994</v>
      </c>
      <c r="C307" s="273">
        <v>411.25</v>
      </c>
      <c r="D307" s="273">
        <v>408.149994</v>
      </c>
      <c r="E307" s="273">
        <v>409.559998</v>
      </c>
      <c r="F307" s="273">
        <v>409.559998</v>
      </c>
      <c r="G307" s="273">
        <v>3.5848964E7</v>
      </c>
      <c r="H307" s="278" t="s">
        <v>395</v>
      </c>
      <c r="I307" s="273">
        <v>76.089996</v>
      </c>
      <c r="J307" s="273">
        <v>76.389</v>
      </c>
      <c r="K307" s="273">
        <v>75.254997</v>
      </c>
      <c r="L307" s="273">
        <v>75.779999</v>
      </c>
      <c r="M307" s="273">
        <v>75.779999</v>
      </c>
      <c r="N307" s="273">
        <v>3132173.0</v>
      </c>
      <c r="O307" s="273"/>
      <c r="P307" s="249">
        <f t="shared" si="31"/>
        <v>2182188.087</v>
      </c>
      <c r="Q307" s="249">
        <f>Q306*K307/K306</f>
        <v>545828.4626</v>
      </c>
      <c r="R307" s="249">
        <f>R306*(1+$S$5/2/12)</f>
        <v>1429637.947</v>
      </c>
      <c r="S307" s="249">
        <f t="shared" si="34"/>
        <v>-1017213.967</v>
      </c>
      <c r="T307" s="249">
        <f t="shared" si="35"/>
        <v>-329810.7809</v>
      </c>
      <c r="U307" s="267">
        <f t="shared" si="21"/>
        <v>0.7874259429</v>
      </c>
      <c r="V307" s="277"/>
      <c r="W307" s="249">
        <f t="shared" si="22"/>
        <v>-1347024.748</v>
      </c>
      <c r="X307" s="252">
        <f t="shared" si="23"/>
        <v>2.681336063</v>
      </c>
      <c r="Y307" s="249">
        <f t="shared" si="24"/>
        <v>2899984.09</v>
      </c>
      <c r="Z307" s="249">
        <f t="shared" si="25"/>
        <v>1552959.342</v>
      </c>
      <c r="AA307" s="254">
        <f t="shared" si="26"/>
        <v>4157654.496</v>
      </c>
      <c r="AB307" s="252">
        <f t="shared" si="27"/>
        <v>4.157654496</v>
      </c>
      <c r="AC307" s="270">
        <f t="shared" si="28"/>
        <v>2810629.749</v>
      </c>
      <c r="AD307" s="252">
        <f t="shared" si="29"/>
        <v>2.555117953</v>
      </c>
      <c r="AE307" s="175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6"/>
      <c r="AT307" s="176"/>
      <c r="AU307" s="176"/>
      <c r="AV307" s="176"/>
      <c r="AW307" s="177"/>
    </row>
    <row r="308" ht="19.5" customHeight="1">
      <c r="A308" s="286"/>
      <c r="B308" s="287"/>
      <c r="C308" s="287"/>
      <c r="D308" s="287"/>
      <c r="E308" s="287"/>
      <c r="F308" s="287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7"/>
      <c r="W308" s="288"/>
      <c r="X308" s="287"/>
      <c r="Y308" s="288"/>
      <c r="Z308" s="288"/>
      <c r="AA308" s="289"/>
      <c r="AB308" s="287"/>
      <c r="AC308" s="290"/>
      <c r="AD308" s="291"/>
      <c r="AE308" s="292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6"/>
      <c r="AT308" s="176"/>
      <c r="AU308" s="176"/>
      <c r="AV308" s="176"/>
      <c r="AW308" s="177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5"/>
      <c r="X309" s="294"/>
      <c r="Y309" s="295"/>
      <c r="Z309" s="295"/>
      <c r="AA309" s="296"/>
      <c r="AB309" s="294"/>
      <c r="AC309" s="297"/>
      <c r="AD309" s="298"/>
      <c r="AE309" s="292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6"/>
      <c r="AT309" s="176"/>
      <c r="AU309" s="176"/>
      <c r="AV309" s="176"/>
      <c r="AW309" s="177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4"/>
      <c r="W310" s="295"/>
      <c r="X310" s="294"/>
      <c r="Y310" s="295"/>
      <c r="Z310" s="295"/>
      <c r="AA310" s="296"/>
      <c r="AB310" s="294"/>
      <c r="AC310" s="297"/>
      <c r="AD310" s="298"/>
      <c r="AE310" s="292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6"/>
      <c r="AT310" s="176"/>
      <c r="AU310" s="176"/>
      <c r="AV310" s="176"/>
      <c r="AW310" s="177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4"/>
      <c r="W311" s="295"/>
      <c r="X311" s="294"/>
      <c r="Y311" s="295"/>
      <c r="Z311" s="295"/>
      <c r="AA311" s="296"/>
      <c r="AB311" s="294"/>
      <c r="AC311" s="297"/>
      <c r="AD311" s="298"/>
      <c r="AE311" s="292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7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4"/>
      <c r="W312" s="295"/>
      <c r="X312" s="294"/>
      <c r="Y312" s="295"/>
      <c r="Z312" s="295"/>
      <c r="AA312" s="296"/>
      <c r="AB312" s="294"/>
      <c r="AC312" s="297"/>
      <c r="AD312" s="298"/>
      <c r="AE312" s="292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7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4"/>
      <c r="W313" s="295"/>
      <c r="X313" s="294"/>
      <c r="Y313" s="295"/>
      <c r="Z313" s="295"/>
      <c r="AA313" s="296"/>
      <c r="AB313" s="294"/>
      <c r="AC313" s="297"/>
      <c r="AD313" s="298"/>
      <c r="AE313" s="292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7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4"/>
      <c r="W314" s="295"/>
      <c r="X314" s="294"/>
      <c r="Y314" s="295"/>
      <c r="Z314" s="295"/>
      <c r="AA314" s="296"/>
      <c r="AB314" s="294"/>
      <c r="AC314" s="297"/>
      <c r="AD314" s="298"/>
      <c r="AE314" s="292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7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4"/>
      <c r="W315" s="295"/>
      <c r="X315" s="294"/>
      <c r="Y315" s="295"/>
      <c r="Z315" s="295"/>
      <c r="AA315" s="296"/>
      <c r="AB315" s="294"/>
      <c r="AC315" s="297"/>
      <c r="AD315" s="298"/>
      <c r="AE315" s="292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6"/>
      <c r="AT315" s="176"/>
      <c r="AU315" s="176"/>
      <c r="AV315" s="176"/>
      <c r="AW315" s="177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4"/>
      <c r="W316" s="295"/>
      <c r="X316" s="294"/>
      <c r="Y316" s="295"/>
      <c r="Z316" s="295"/>
      <c r="AA316" s="296"/>
      <c r="AB316" s="294"/>
      <c r="AC316" s="297"/>
      <c r="AD316" s="298"/>
      <c r="AE316" s="292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7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4"/>
      <c r="W317" s="295"/>
      <c r="X317" s="294"/>
      <c r="Y317" s="295"/>
      <c r="Z317" s="295"/>
      <c r="AA317" s="296"/>
      <c r="AB317" s="294"/>
      <c r="AC317" s="297"/>
      <c r="AD317" s="298"/>
      <c r="AE317" s="292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7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4"/>
      <c r="W318" s="295"/>
      <c r="X318" s="294"/>
      <c r="Y318" s="295"/>
      <c r="Z318" s="295"/>
      <c r="AA318" s="296"/>
      <c r="AB318" s="294"/>
      <c r="AC318" s="297"/>
      <c r="AD318" s="298"/>
      <c r="AE318" s="292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7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4"/>
      <c r="W319" s="295"/>
      <c r="X319" s="294"/>
      <c r="Y319" s="295"/>
      <c r="Z319" s="295"/>
      <c r="AA319" s="296"/>
      <c r="AB319" s="294"/>
      <c r="AC319" s="297"/>
      <c r="AD319" s="298"/>
      <c r="AE319" s="292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7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4"/>
      <c r="W320" s="295"/>
      <c r="X320" s="294"/>
      <c r="Y320" s="295"/>
      <c r="Z320" s="295"/>
      <c r="AA320" s="296"/>
      <c r="AB320" s="294"/>
      <c r="AC320" s="297"/>
      <c r="AD320" s="298"/>
      <c r="AE320" s="292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7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4"/>
      <c r="W321" s="295"/>
      <c r="X321" s="294"/>
      <c r="Y321" s="295"/>
      <c r="Z321" s="295"/>
      <c r="AA321" s="296"/>
      <c r="AB321" s="294"/>
      <c r="AC321" s="297"/>
      <c r="AD321" s="298"/>
      <c r="AE321" s="292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7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4"/>
      <c r="W322" s="295"/>
      <c r="X322" s="294"/>
      <c r="Y322" s="295"/>
      <c r="Z322" s="295"/>
      <c r="AA322" s="296"/>
      <c r="AB322" s="294"/>
      <c r="AC322" s="297"/>
      <c r="AD322" s="298"/>
      <c r="AE322" s="292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7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4"/>
      <c r="W323" s="295"/>
      <c r="X323" s="294"/>
      <c r="Y323" s="295"/>
      <c r="Z323" s="295"/>
      <c r="AA323" s="296"/>
      <c r="AB323" s="294"/>
      <c r="AC323" s="297"/>
      <c r="AD323" s="298"/>
      <c r="AE323" s="292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7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4"/>
      <c r="W324" s="295"/>
      <c r="X324" s="294"/>
      <c r="Y324" s="295"/>
      <c r="Z324" s="295"/>
      <c r="AA324" s="296"/>
      <c r="AB324" s="294"/>
      <c r="AC324" s="297"/>
      <c r="AD324" s="298"/>
      <c r="AE324" s="292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7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4"/>
      <c r="W325" s="295"/>
      <c r="X325" s="294"/>
      <c r="Y325" s="295"/>
      <c r="Z325" s="295"/>
      <c r="AA325" s="296"/>
      <c r="AB325" s="294"/>
      <c r="AC325" s="297"/>
      <c r="AD325" s="298"/>
      <c r="AE325" s="292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7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4"/>
      <c r="W326" s="295"/>
      <c r="X326" s="294"/>
      <c r="Y326" s="295"/>
      <c r="Z326" s="295"/>
      <c r="AA326" s="296"/>
      <c r="AB326" s="294"/>
      <c r="AC326" s="297"/>
      <c r="AD326" s="298"/>
      <c r="AE326" s="292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6"/>
      <c r="AT326" s="176"/>
      <c r="AU326" s="176"/>
      <c r="AV326" s="176"/>
      <c r="AW326" s="177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4"/>
      <c r="W327" s="295"/>
      <c r="X327" s="294"/>
      <c r="Y327" s="295"/>
      <c r="Z327" s="295"/>
      <c r="AA327" s="296"/>
      <c r="AB327" s="294"/>
      <c r="AC327" s="297"/>
      <c r="AD327" s="298"/>
      <c r="AE327" s="292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6"/>
      <c r="AT327" s="176"/>
      <c r="AU327" s="176"/>
      <c r="AV327" s="176"/>
      <c r="AW327" s="177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4"/>
      <c r="W328" s="295"/>
      <c r="X328" s="294"/>
      <c r="Y328" s="295"/>
      <c r="Z328" s="295"/>
      <c r="AA328" s="296"/>
      <c r="AB328" s="294"/>
      <c r="AC328" s="297"/>
      <c r="AD328" s="298"/>
      <c r="AE328" s="292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7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4"/>
      <c r="W329" s="295"/>
      <c r="X329" s="294"/>
      <c r="Y329" s="295"/>
      <c r="Z329" s="295"/>
      <c r="AA329" s="296"/>
      <c r="AB329" s="294"/>
      <c r="AC329" s="297"/>
      <c r="AD329" s="298"/>
      <c r="AE329" s="292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7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4"/>
      <c r="W330" s="295"/>
      <c r="X330" s="294"/>
      <c r="Y330" s="295"/>
      <c r="Z330" s="295"/>
      <c r="AA330" s="296"/>
      <c r="AB330" s="294"/>
      <c r="AC330" s="297"/>
      <c r="AD330" s="298"/>
      <c r="AE330" s="292"/>
      <c r="AF330" s="176"/>
      <c r="AG330" s="176"/>
      <c r="AH330" s="176"/>
      <c r="AI330" s="176"/>
      <c r="AJ330" s="176"/>
      <c r="AK330" s="176"/>
      <c r="AL330" s="176"/>
      <c r="AM330" s="176"/>
      <c r="AN330" s="176"/>
      <c r="AO330" s="176"/>
      <c r="AP330" s="176"/>
      <c r="AQ330" s="176"/>
      <c r="AR330" s="176"/>
      <c r="AS330" s="176"/>
      <c r="AT330" s="176"/>
      <c r="AU330" s="176"/>
      <c r="AV330" s="176"/>
      <c r="AW330" s="177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4"/>
      <c r="W331" s="295"/>
      <c r="X331" s="294"/>
      <c r="Y331" s="295"/>
      <c r="Z331" s="295"/>
      <c r="AA331" s="296"/>
      <c r="AB331" s="294"/>
      <c r="AC331" s="297"/>
      <c r="AD331" s="298"/>
      <c r="AE331" s="292"/>
      <c r="AF331" s="176"/>
      <c r="AG331" s="176"/>
      <c r="AH331" s="176"/>
      <c r="AI331" s="176"/>
      <c r="AJ331" s="176"/>
      <c r="AK331" s="176"/>
      <c r="AL331" s="176"/>
      <c r="AM331" s="176"/>
      <c r="AN331" s="176"/>
      <c r="AO331" s="176"/>
      <c r="AP331" s="176"/>
      <c r="AQ331" s="176"/>
      <c r="AR331" s="176"/>
      <c r="AS331" s="176"/>
      <c r="AT331" s="176"/>
      <c r="AU331" s="176"/>
      <c r="AV331" s="176"/>
      <c r="AW331" s="177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4"/>
      <c r="W332" s="295"/>
      <c r="X332" s="294"/>
      <c r="Y332" s="295"/>
      <c r="Z332" s="295"/>
      <c r="AA332" s="296"/>
      <c r="AB332" s="294"/>
      <c r="AC332" s="297"/>
      <c r="AD332" s="298"/>
      <c r="AE332" s="292"/>
      <c r="AF332" s="176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176"/>
      <c r="AT332" s="176"/>
      <c r="AU332" s="176"/>
      <c r="AV332" s="176"/>
      <c r="AW332" s="177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4"/>
      <c r="W333" s="295"/>
      <c r="X333" s="294"/>
      <c r="Y333" s="295"/>
      <c r="Z333" s="295"/>
      <c r="AA333" s="296"/>
      <c r="AB333" s="294"/>
      <c r="AC333" s="297"/>
      <c r="AD333" s="298"/>
      <c r="AE333" s="292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176"/>
      <c r="AT333" s="176"/>
      <c r="AU333" s="176"/>
      <c r="AV333" s="176"/>
      <c r="AW333" s="177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4"/>
      <c r="W334" s="295"/>
      <c r="X334" s="294"/>
      <c r="Y334" s="295"/>
      <c r="Z334" s="295"/>
      <c r="AA334" s="296"/>
      <c r="AB334" s="294"/>
      <c r="AC334" s="297"/>
      <c r="AD334" s="298"/>
      <c r="AE334" s="292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7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4"/>
      <c r="W335" s="295"/>
      <c r="X335" s="294"/>
      <c r="Y335" s="295"/>
      <c r="Z335" s="295"/>
      <c r="AA335" s="296"/>
      <c r="AB335" s="294"/>
      <c r="AC335" s="297"/>
      <c r="AD335" s="298"/>
      <c r="AE335" s="292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7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4"/>
      <c r="W336" s="295"/>
      <c r="X336" s="294"/>
      <c r="Y336" s="295"/>
      <c r="Z336" s="295"/>
      <c r="AA336" s="296"/>
      <c r="AB336" s="294"/>
      <c r="AC336" s="297"/>
      <c r="AD336" s="298"/>
      <c r="AE336" s="292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7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4"/>
      <c r="W337" s="295"/>
      <c r="X337" s="294"/>
      <c r="Y337" s="295"/>
      <c r="Z337" s="295"/>
      <c r="AA337" s="296"/>
      <c r="AB337" s="294"/>
      <c r="AC337" s="297"/>
      <c r="AD337" s="298"/>
      <c r="AE337" s="292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7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4"/>
      <c r="W338" s="295"/>
      <c r="X338" s="294"/>
      <c r="Y338" s="295"/>
      <c r="Z338" s="295"/>
      <c r="AA338" s="296"/>
      <c r="AB338" s="294"/>
      <c r="AC338" s="297"/>
      <c r="AD338" s="298"/>
      <c r="AE338" s="292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7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4"/>
      <c r="W339" s="295"/>
      <c r="X339" s="294"/>
      <c r="Y339" s="295"/>
      <c r="Z339" s="295"/>
      <c r="AA339" s="296"/>
      <c r="AB339" s="294"/>
      <c r="AC339" s="297"/>
      <c r="AD339" s="298"/>
      <c r="AE339" s="292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7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4"/>
      <c r="W340" s="295"/>
      <c r="X340" s="294"/>
      <c r="Y340" s="295"/>
      <c r="Z340" s="295"/>
      <c r="AA340" s="296"/>
      <c r="AB340" s="294"/>
      <c r="AC340" s="297"/>
      <c r="AD340" s="298"/>
      <c r="AE340" s="292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7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4"/>
      <c r="W341" s="295"/>
      <c r="X341" s="294"/>
      <c r="Y341" s="295"/>
      <c r="Z341" s="295"/>
      <c r="AA341" s="296"/>
      <c r="AB341" s="294"/>
      <c r="AC341" s="297"/>
      <c r="AD341" s="298"/>
      <c r="AE341" s="292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7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5"/>
      <c r="X342" s="294"/>
      <c r="Y342" s="295"/>
      <c r="Z342" s="295"/>
      <c r="AA342" s="296"/>
      <c r="AB342" s="294"/>
      <c r="AC342" s="297"/>
      <c r="AD342" s="298"/>
      <c r="AE342" s="292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7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5"/>
      <c r="X343" s="294"/>
      <c r="Y343" s="295"/>
      <c r="Z343" s="295"/>
      <c r="AA343" s="296"/>
      <c r="AB343" s="294"/>
      <c r="AC343" s="297"/>
      <c r="AD343" s="298"/>
      <c r="AE343" s="292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7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5"/>
      <c r="X344" s="294"/>
      <c r="Y344" s="295"/>
      <c r="Z344" s="295"/>
      <c r="AA344" s="296"/>
      <c r="AB344" s="294"/>
      <c r="AC344" s="297"/>
      <c r="AD344" s="298"/>
      <c r="AE344" s="292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7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5"/>
      <c r="X345" s="294"/>
      <c r="Y345" s="295"/>
      <c r="Z345" s="295"/>
      <c r="AA345" s="296"/>
      <c r="AB345" s="294"/>
      <c r="AC345" s="297"/>
      <c r="AD345" s="298"/>
      <c r="AE345" s="292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7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5"/>
      <c r="X346" s="294"/>
      <c r="Y346" s="295"/>
      <c r="Z346" s="295"/>
      <c r="AA346" s="296"/>
      <c r="AB346" s="294"/>
      <c r="AC346" s="297"/>
      <c r="AD346" s="298"/>
      <c r="AE346" s="292"/>
      <c r="AF346" s="176"/>
      <c r="AG346" s="176"/>
      <c r="AH346" s="176"/>
      <c r="AI346" s="176"/>
      <c r="AJ346" s="176"/>
      <c r="AK346" s="176"/>
      <c r="AL346" s="176"/>
      <c r="AM346" s="176"/>
      <c r="AN346" s="176"/>
      <c r="AO346" s="176"/>
      <c r="AP346" s="176"/>
      <c r="AQ346" s="176"/>
      <c r="AR346" s="176"/>
      <c r="AS346" s="176"/>
      <c r="AT346" s="176"/>
      <c r="AU346" s="176"/>
      <c r="AV346" s="176"/>
      <c r="AW346" s="177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5"/>
      <c r="X347" s="294"/>
      <c r="Y347" s="295"/>
      <c r="Z347" s="295"/>
      <c r="AA347" s="296"/>
      <c r="AB347" s="294"/>
      <c r="AC347" s="297"/>
      <c r="AD347" s="298"/>
      <c r="AE347" s="292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7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5"/>
      <c r="X348" s="294"/>
      <c r="Y348" s="295"/>
      <c r="Z348" s="295"/>
      <c r="AA348" s="296"/>
      <c r="AB348" s="294"/>
      <c r="AC348" s="297"/>
      <c r="AD348" s="298"/>
      <c r="AE348" s="292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6"/>
      <c r="AT348" s="176"/>
      <c r="AU348" s="176"/>
      <c r="AV348" s="176"/>
      <c r="AW348" s="177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5"/>
      <c r="X349" s="294"/>
      <c r="Y349" s="295"/>
      <c r="Z349" s="295"/>
      <c r="AA349" s="296"/>
      <c r="AB349" s="294"/>
      <c r="AC349" s="297"/>
      <c r="AD349" s="298"/>
      <c r="AE349" s="292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6"/>
      <c r="AT349" s="176"/>
      <c r="AU349" s="176"/>
      <c r="AV349" s="176"/>
      <c r="AW349" s="177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4"/>
      <c r="W350" s="295"/>
      <c r="X350" s="294"/>
      <c r="Y350" s="295"/>
      <c r="Z350" s="295"/>
      <c r="AA350" s="296"/>
      <c r="AB350" s="294"/>
      <c r="AC350" s="297"/>
      <c r="AD350" s="298"/>
      <c r="AE350" s="292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7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4"/>
      <c r="W351" s="295"/>
      <c r="X351" s="294"/>
      <c r="Y351" s="295"/>
      <c r="Z351" s="295"/>
      <c r="AA351" s="296"/>
      <c r="AB351" s="294"/>
      <c r="AC351" s="297"/>
      <c r="AD351" s="298"/>
      <c r="AE351" s="292"/>
      <c r="AF351" s="176"/>
      <c r="AG351" s="176"/>
      <c r="AH351" s="176"/>
      <c r="AI351" s="176"/>
      <c r="AJ351" s="176"/>
      <c r="AK351" s="176"/>
      <c r="AL351" s="176"/>
      <c r="AM351" s="176"/>
      <c r="AN351" s="176"/>
      <c r="AO351" s="176"/>
      <c r="AP351" s="176"/>
      <c r="AQ351" s="176"/>
      <c r="AR351" s="176"/>
      <c r="AS351" s="176"/>
      <c r="AT351" s="176"/>
      <c r="AU351" s="176"/>
      <c r="AV351" s="176"/>
      <c r="AW351" s="177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4"/>
      <c r="W352" s="295"/>
      <c r="X352" s="294"/>
      <c r="Y352" s="295"/>
      <c r="Z352" s="295"/>
      <c r="AA352" s="296"/>
      <c r="AB352" s="294"/>
      <c r="AC352" s="297"/>
      <c r="AD352" s="298"/>
      <c r="AE352" s="292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7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4"/>
      <c r="W353" s="295"/>
      <c r="X353" s="294"/>
      <c r="Y353" s="295"/>
      <c r="Z353" s="295"/>
      <c r="AA353" s="296"/>
      <c r="AB353" s="294"/>
      <c r="AC353" s="297"/>
      <c r="AD353" s="298"/>
      <c r="AE353" s="292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7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4"/>
      <c r="W354" s="295"/>
      <c r="X354" s="294"/>
      <c r="Y354" s="295"/>
      <c r="Z354" s="295"/>
      <c r="AA354" s="296"/>
      <c r="AB354" s="294"/>
      <c r="AC354" s="297"/>
      <c r="AD354" s="298"/>
      <c r="AE354" s="292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7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4"/>
      <c r="W355" s="295"/>
      <c r="X355" s="294"/>
      <c r="Y355" s="295"/>
      <c r="Z355" s="295"/>
      <c r="AA355" s="296"/>
      <c r="AB355" s="294"/>
      <c r="AC355" s="297"/>
      <c r="AD355" s="298"/>
      <c r="AE355" s="292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7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4"/>
      <c r="W356" s="295"/>
      <c r="X356" s="294"/>
      <c r="Y356" s="295"/>
      <c r="Z356" s="295"/>
      <c r="AA356" s="296"/>
      <c r="AB356" s="294"/>
      <c r="AC356" s="297"/>
      <c r="AD356" s="298"/>
      <c r="AE356" s="292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7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4"/>
      <c r="W357" s="295"/>
      <c r="X357" s="294"/>
      <c r="Y357" s="295"/>
      <c r="Z357" s="295"/>
      <c r="AA357" s="296"/>
      <c r="AB357" s="294"/>
      <c r="AC357" s="297"/>
      <c r="AD357" s="298"/>
      <c r="AE357" s="292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7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4"/>
      <c r="W358" s="295"/>
      <c r="X358" s="294"/>
      <c r="Y358" s="295"/>
      <c r="Z358" s="295"/>
      <c r="AA358" s="296"/>
      <c r="AB358" s="294"/>
      <c r="AC358" s="297"/>
      <c r="AD358" s="298"/>
      <c r="AE358" s="292"/>
      <c r="AF358" s="176"/>
      <c r="AG358" s="176"/>
      <c r="AH358" s="176"/>
      <c r="AI358" s="176"/>
      <c r="AJ358" s="176"/>
      <c r="AK358" s="176"/>
      <c r="AL358" s="176"/>
      <c r="AM358" s="176"/>
      <c r="AN358" s="176"/>
      <c r="AO358" s="176"/>
      <c r="AP358" s="176"/>
      <c r="AQ358" s="176"/>
      <c r="AR358" s="176"/>
      <c r="AS358" s="176"/>
      <c r="AT358" s="176"/>
      <c r="AU358" s="176"/>
      <c r="AV358" s="176"/>
      <c r="AW358" s="177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4"/>
      <c r="W359" s="295"/>
      <c r="X359" s="294"/>
      <c r="Y359" s="295"/>
      <c r="Z359" s="295"/>
      <c r="AA359" s="296"/>
      <c r="AB359" s="294"/>
      <c r="AC359" s="297"/>
      <c r="AD359" s="298"/>
      <c r="AE359" s="292"/>
      <c r="AF359" s="176"/>
      <c r="AG359" s="176"/>
      <c r="AH359" s="176"/>
      <c r="AI359" s="176"/>
      <c r="AJ359" s="176"/>
      <c r="AK359" s="176"/>
      <c r="AL359" s="176"/>
      <c r="AM359" s="176"/>
      <c r="AN359" s="176"/>
      <c r="AO359" s="176"/>
      <c r="AP359" s="176"/>
      <c r="AQ359" s="176"/>
      <c r="AR359" s="176"/>
      <c r="AS359" s="176"/>
      <c r="AT359" s="176"/>
      <c r="AU359" s="176"/>
      <c r="AV359" s="176"/>
      <c r="AW359" s="177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4"/>
      <c r="W360" s="295"/>
      <c r="X360" s="294"/>
      <c r="Y360" s="295"/>
      <c r="Z360" s="295"/>
      <c r="AA360" s="296"/>
      <c r="AB360" s="294"/>
      <c r="AC360" s="297"/>
      <c r="AD360" s="298"/>
      <c r="AE360" s="292"/>
      <c r="AF360" s="176"/>
      <c r="AG360" s="176"/>
      <c r="AH360" s="176"/>
      <c r="AI360" s="176"/>
      <c r="AJ360" s="176"/>
      <c r="AK360" s="176"/>
      <c r="AL360" s="176"/>
      <c r="AM360" s="176"/>
      <c r="AN360" s="176"/>
      <c r="AO360" s="176"/>
      <c r="AP360" s="176"/>
      <c r="AQ360" s="176"/>
      <c r="AR360" s="176"/>
      <c r="AS360" s="176"/>
      <c r="AT360" s="176"/>
      <c r="AU360" s="176"/>
      <c r="AV360" s="176"/>
      <c r="AW360" s="177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4"/>
      <c r="W361" s="295"/>
      <c r="X361" s="294"/>
      <c r="Y361" s="295"/>
      <c r="Z361" s="295"/>
      <c r="AA361" s="296"/>
      <c r="AB361" s="294"/>
      <c r="AC361" s="297"/>
      <c r="AD361" s="298"/>
      <c r="AE361" s="292"/>
      <c r="AF361" s="176"/>
      <c r="AG361" s="176"/>
      <c r="AH361" s="176"/>
      <c r="AI361" s="176"/>
      <c r="AJ361" s="176"/>
      <c r="AK361" s="176"/>
      <c r="AL361" s="176"/>
      <c r="AM361" s="176"/>
      <c r="AN361" s="176"/>
      <c r="AO361" s="176"/>
      <c r="AP361" s="176"/>
      <c r="AQ361" s="176"/>
      <c r="AR361" s="176"/>
      <c r="AS361" s="176"/>
      <c r="AT361" s="176"/>
      <c r="AU361" s="176"/>
      <c r="AV361" s="176"/>
      <c r="AW361" s="177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4"/>
      <c r="W362" s="295"/>
      <c r="X362" s="294"/>
      <c r="Y362" s="295"/>
      <c r="Z362" s="295"/>
      <c r="AA362" s="296"/>
      <c r="AB362" s="294"/>
      <c r="AC362" s="297"/>
      <c r="AD362" s="298"/>
      <c r="AE362" s="292"/>
      <c r="AF362" s="176"/>
      <c r="AG362" s="176"/>
      <c r="AH362" s="176"/>
      <c r="AI362" s="176"/>
      <c r="AJ362" s="176"/>
      <c r="AK362" s="176"/>
      <c r="AL362" s="176"/>
      <c r="AM362" s="176"/>
      <c r="AN362" s="176"/>
      <c r="AO362" s="176"/>
      <c r="AP362" s="176"/>
      <c r="AQ362" s="176"/>
      <c r="AR362" s="176"/>
      <c r="AS362" s="176"/>
      <c r="AT362" s="176"/>
      <c r="AU362" s="176"/>
      <c r="AV362" s="176"/>
      <c r="AW362" s="177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4"/>
      <c r="W363" s="295"/>
      <c r="X363" s="294"/>
      <c r="Y363" s="295"/>
      <c r="Z363" s="295"/>
      <c r="AA363" s="296"/>
      <c r="AB363" s="294"/>
      <c r="AC363" s="297"/>
      <c r="AD363" s="298"/>
      <c r="AE363" s="292"/>
      <c r="AF363" s="176"/>
      <c r="AG363" s="176"/>
      <c r="AH363" s="176"/>
      <c r="AI363" s="176"/>
      <c r="AJ363" s="176"/>
      <c r="AK363" s="176"/>
      <c r="AL363" s="176"/>
      <c r="AM363" s="176"/>
      <c r="AN363" s="176"/>
      <c r="AO363" s="176"/>
      <c r="AP363" s="176"/>
      <c r="AQ363" s="176"/>
      <c r="AR363" s="176"/>
      <c r="AS363" s="176"/>
      <c r="AT363" s="176"/>
      <c r="AU363" s="176"/>
      <c r="AV363" s="176"/>
      <c r="AW363" s="177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4"/>
      <c r="W364" s="295"/>
      <c r="X364" s="294"/>
      <c r="Y364" s="295"/>
      <c r="Z364" s="295"/>
      <c r="AA364" s="296"/>
      <c r="AB364" s="294"/>
      <c r="AC364" s="297"/>
      <c r="AD364" s="298"/>
      <c r="AE364" s="292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6"/>
      <c r="AT364" s="176"/>
      <c r="AU364" s="176"/>
      <c r="AV364" s="176"/>
      <c r="AW364" s="177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4"/>
      <c r="W365" s="295"/>
      <c r="X365" s="294"/>
      <c r="Y365" s="295"/>
      <c r="Z365" s="295"/>
      <c r="AA365" s="296"/>
      <c r="AB365" s="294"/>
      <c r="AC365" s="297"/>
      <c r="AD365" s="298"/>
      <c r="AE365" s="292"/>
      <c r="AF365" s="176"/>
      <c r="AG365" s="176"/>
      <c r="AH365" s="176"/>
      <c r="AI365" s="176"/>
      <c r="AJ365" s="176"/>
      <c r="AK365" s="176"/>
      <c r="AL365" s="176"/>
      <c r="AM365" s="176"/>
      <c r="AN365" s="176"/>
      <c r="AO365" s="176"/>
      <c r="AP365" s="176"/>
      <c r="AQ365" s="176"/>
      <c r="AR365" s="176"/>
      <c r="AS365" s="176"/>
      <c r="AT365" s="176"/>
      <c r="AU365" s="176"/>
      <c r="AV365" s="176"/>
      <c r="AW365" s="177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4"/>
      <c r="W366" s="295"/>
      <c r="X366" s="294"/>
      <c r="Y366" s="295"/>
      <c r="Z366" s="295"/>
      <c r="AA366" s="296"/>
      <c r="AB366" s="294"/>
      <c r="AC366" s="297"/>
      <c r="AD366" s="298"/>
      <c r="AE366" s="292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6"/>
      <c r="AT366" s="176"/>
      <c r="AU366" s="176"/>
      <c r="AV366" s="176"/>
      <c r="AW366" s="177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4"/>
      <c r="W367" s="295"/>
      <c r="X367" s="294"/>
      <c r="Y367" s="295"/>
      <c r="Z367" s="295"/>
      <c r="AA367" s="296"/>
      <c r="AB367" s="294"/>
      <c r="AC367" s="297"/>
      <c r="AD367" s="298"/>
      <c r="AE367" s="292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6"/>
      <c r="AT367" s="176"/>
      <c r="AU367" s="176"/>
      <c r="AV367" s="176"/>
      <c r="AW367" s="177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4"/>
      <c r="W368" s="295"/>
      <c r="X368" s="294"/>
      <c r="Y368" s="295"/>
      <c r="Z368" s="295"/>
      <c r="AA368" s="296"/>
      <c r="AB368" s="294"/>
      <c r="AC368" s="297"/>
      <c r="AD368" s="298"/>
      <c r="AE368" s="292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76"/>
      <c r="AT368" s="176"/>
      <c r="AU368" s="176"/>
      <c r="AV368" s="176"/>
      <c r="AW368" s="177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4"/>
      <c r="W369" s="295"/>
      <c r="X369" s="294"/>
      <c r="Y369" s="295"/>
      <c r="Z369" s="295"/>
      <c r="AA369" s="296"/>
      <c r="AB369" s="294"/>
      <c r="AC369" s="297"/>
      <c r="AD369" s="298"/>
      <c r="AE369" s="292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76"/>
      <c r="AT369" s="176"/>
      <c r="AU369" s="176"/>
      <c r="AV369" s="176"/>
      <c r="AW369" s="177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4"/>
      <c r="W370" s="295"/>
      <c r="X370" s="294"/>
      <c r="Y370" s="295"/>
      <c r="Z370" s="295"/>
      <c r="AA370" s="296"/>
      <c r="AB370" s="294"/>
      <c r="AC370" s="297"/>
      <c r="AD370" s="298"/>
      <c r="AE370" s="292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6"/>
      <c r="AT370" s="176"/>
      <c r="AU370" s="176"/>
      <c r="AV370" s="176"/>
      <c r="AW370" s="177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4"/>
      <c r="W371" s="295"/>
      <c r="X371" s="294"/>
      <c r="Y371" s="295"/>
      <c r="Z371" s="295"/>
      <c r="AA371" s="296"/>
      <c r="AB371" s="294"/>
      <c r="AC371" s="297"/>
      <c r="AD371" s="298"/>
      <c r="AE371" s="292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6"/>
      <c r="AT371" s="176"/>
      <c r="AU371" s="176"/>
      <c r="AV371" s="176"/>
      <c r="AW371" s="177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4"/>
      <c r="W372" s="295"/>
      <c r="X372" s="294"/>
      <c r="Y372" s="295"/>
      <c r="Z372" s="295"/>
      <c r="AA372" s="296"/>
      <c r="AB372" s="294"/>
      <c r="AC372" s="297"/>
      <c r="AD372" s="298"/>
      <c r="AE372" s="292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6"/>
      <c r="AT372" s="176"/>
      <c r="AU372" s="176"/>
      <c r="AV372" s="176"/>
      <c r="AW372" s="177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4"/>
      <c r="W373" s="295"/>
      <c r="X373" s="294"/>
      <c r="Y373" s="295"/>
      <c r="Z373" s="295"/>
      <c r="AA373" s="296"/>
      <c r="AB373" s="294"/>
      <c r="AC373" s="297"/>
      <c r="AD373" s="298"/>
      <c r="AE373" s="292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6"/>
      <c r="AT373" s="176"/>
      <c r="AU373" s="176"/>
      <c r="AV373" s="176"/>
      <c r="AW373" s="177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4"/>
      <c r="W374" s="295"/>
      <c r="X374" s="294"/>
      <c r="Y374" s="295"/>
      <c r="Z374" s="295"/>
      <c r="AA374" s="296"/>
      <c r="AB374" s="294"/>
      <c r="AC374" s="297"/>
      <c r="AD374" s="298"/>
      <c r="AE374" s="292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7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4"/>
      <c r="W375" s="295"/>
      <c r="X375" s="294"/>
      <c r="Y375" s="295"/>
      <c r="Z375" s="295"/>
      <c r="AA375" s="296"/>
      <c r="AB375" s="294"/>
      <c r="AC375" s="297"/>
      <c r="AD375" s="298"/>
      <c r="AE375" s="292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7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4"/>
      <c r="W376" s="295"/>
      <c r="X376" s="294"/>
      <c r="Y376" s="295"/>
      <c r="Z376" s="295"/>
      <c r="AA376" s="296"/>
      <c r="AB376" s="294"/>
      <c r="AC376" s="297"/>
      <c r="AD376" s="298"/>
      <c r="AE376" s="292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7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4"/>
      <c r="W377" s="295"/>
      <c r="X377" s="294"/>
      <c r="Y377" s="295"/>
      <c r="Z377" s="295"/>
      <c r="AA377" s="296"/>
      <c r="AB377" s="294"/>
      <c r="AC377" s="297"/>
      <c r="AD377" s="298"/>
      <c r="AE377" s="292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6"/>
      <c r="AT377" s="176"/>
      <c r="AU377" s="176"/>
      <c r="AV377" s="176"/>
      <c r="AW377" s="177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4"/>
      <c r="W378" s="295"/>
      <c r="X378" s="294"/>
      <c r="Y378" s="295"/>
      <c r="Z378" s="295"/>
      <c r="AA378" s="296"/>
      <c r="AB378" s="294"/>
      <c r="AC378" s="297"/>
      <c r="AD378" s="298"/>
      <c r="AE378" s="292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6"/>
      <c r="AT378" s="176"/>
      <c r="AU378" s="176"/>
      <c r="AV378" s="176"/>
      <c r="AW378" s="177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4"/>
      <c r="W379" s="295"/>
      <c r="X379" s="294"/>
      <c r="Y379" s="295"/>
      <c r="Z379" s="295"/>
      <c r="AA379" s="296"/>
      <c r="AB379" s="294"/>
      <c r="AC379" s="297"/>
      <c r="AD379" s="298"/>
      <c r="AE379" s="292"/>
      <c r="AF379" s="176"/>
      <c r="AG379" s="176"/>
      <c r="AH379" s="176"/>
      <c r="AI379" s="176"/>
      <c r="AJ379" s="176"/>
      <c r="AK379" s="176"/>
      <c r="AL379" s="176"/>
      <c r="AM379" s="176"/>
      <c r="AN379" s="176"/>
      <c r="AO379" s="176"/>
      <c r="AP379" s="176"/>
      <c r="AQ379" s="176"/>
      <c r="AR379" s="176"/>
      <c r="AS379" s="176"/>
      <c r="AT379" s="176"/>
      <c r="AU379" s="176"/>
      <c r="AV379" s="176"/>
      <c r="AW379" s="177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4"/>
      <c r="W380" s="295"/>
      <c r="X380" s="294"/>
      <c r="Y380" s="295"/>
      <c r="Z380" s="295"/>
      <c r="AA380" s="296"/>
      <c r="AB380" s="294"/>
      <c r="AC380" s="297"/>
      <c r="AD380" s="298"/>
      <c r="AE380" s="292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6"/>
      <c r="AT380" s="176"/>
      <c r="AU380" s="176"/>
      <c r="AV380" s="176"/>
      <c r="AW380" s="177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4"/>
      <c r="W381" s="295"/>
      <c r="X381" s="294"/>
      <c r="Y381" s="295"/>
      <c r="Z381" s="295"/>
      <c r="AA381" s="296"/>
      <c r="AB381" s="294"/>
      <c r="AC381" s="297"/>
      <c r="AD381" s="298"/>
      <c r="AE381" s="292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7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4"/>
      <c r="W382" s="295"/>
      <c r="X382" s="294"/>
      <c r="Y382" s="295"/>
      <c r="Z382" s="295"/>
      <c r="AA382" s="296"/>
      <c r="AB382" s="294"/>
      <c r="AC382" s="297"/>
      <c r="AD382" s="298"/>
      <c r="AE382" s="292"/>
      <c r="AF382" s="176"/>
      <c r="AG382" s="176"/>
      <c r="AH382" s="176"/>
      <c r="AI382" s="176"/>
      <c r="AJ382" s="176"/>
      <c r="AK382" s="176"/>
      <c r="AL382" s="176"/>
      <c r="AM382" s="176"/>
      <c r="AN382" s="176"/>
      <c r="AO382" s="176"/>
      <c r="AP382" s="176"/>
      <c r="AQ382" s="176"/>
      <c r="AR382" s="176"/>
      <c r="AS382" s="176"/>
      <c r="AT382" s="176"/>
      <c r="AU382" s="176"/>
      <c r="AV382" s="176"/>
      <c r="AW382" s="177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4"/>
      <c r="W383" s="295"/>
      <c r="X383" s="294"/>
      <c r="Y383" s="295"/>
      <c r="Z383" s="295"/>
      <c r="AA383" s="296"/>
      <c r="AB383" s="294"/>
      <c r="AC383" s="297"/>
      <c r="AD383" s="298"/>
      <c r="AE383" s="292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7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4"/>
      <c r="W384" s="295"/>
      <c r="X384" s="294"/>
      <c r="Y384" s="295"/>
      <c r="Z384" s="295"/>
      <c r="AA384" s="296"/>
      <c r="AB384" s="294"/>
      <c r="AC384" s="297"/>
      <c r="AD384" s="298"/>
      <c r="AE384" s="292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7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4"/>
      <c r="W385" s="295"/>
      <c r="X385" s="294"/>
      <c r="Y385" s="295"/>
      <c r="Z385" s="295"/>
      <c r="AA385" s="296"/>
      <c r="AB385" s="294"/>
      <c r="AC385" s="297"/>
      <c r="AD385" s="298"/>
      <c r="AE385" s="292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6"/>
      <c r="AT385" s="176"/>
      <c r="AU385" s="176"/>
      <c r="AV385" s="176"/>
      <c r="AW385" s="177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4"/>
      <c r="W386" s="295"/>
      <c r="X386" s="294"/>
      <c r="Y386" s="295"/>
      <c r="Z386" s="295"/>
      <c r="AA386" s="296"/>
      <c r="AB386" s="294"/>
      <c r="AC386" s="297"/>
      <c r="AD386" s="298"/>
      <c r="AE386" s="292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7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4"/>
      <c r="W387" s="295"/>
      <c r="X387" s="294"/>
      <c r="Y387" s="295"/>
      <c r="Z387" s="295"/>
      <c r="AA387" s="296"/>
      <c r="AB387" s="294"/>
      <c r="AC387" s="297"/>
      <c r="AD387" s="298"/>
      <c r="AE387" s="292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7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4"/>
      <c r="W388" s="295"/>
      <c r="X388" s="294"/>
      <c r="Y388" s="295"/>
      <c r="Z388" s="295"/>
      <c r="AA388" s="296"/>
      <c r="AB388" s="294"/>
      <c r="AC388" s="297"/>
      <c r="AD388" s="298"/>
      <c r="AE388" s="292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6"/>
      <c r="AT388" s="176"/>
      <c r="AU388" s="176"/>
      <c r="AV388" s="176"/>
      <c r="AW388" s="177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4"/>
      <c r="W389" s="295"/>
      <c r="X389" s="294"/>
      <c r="Y389" s="295"/>
      <c r="Z389" s="295"/>
      <c r="AA389" s="296"/>
      <c r="AB389" s="294"/>
      <c r="AC389" s="297"/>
      <c r="AD389" s="298"/>
      <c r="AE389" s="292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7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4"/>
      <c r="W390" s="295"/>
      <c r="X390" s="294"/>
      <c r="Y390" s="295"/>
      <c r="Z390" s="295"/>
      <c r="AA390" s="296"/>
      <c r="AB390" s="294"/>
      <c r="AC390" s="297"/>
      <c r="AD390" s="298"/>
      <c r="AE390" s="292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7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4"/>
      <c r="W391" s="295"/>
      <c r="X391" s="294"/>
      <c r="Y391" s="295"/>
      <c r="Z391" s="295"/>
      <c r="AA391" s="296"/>
      <c r="AB391" s="294"/>
      <c r="AC391" s="297"/>
      <c r="AD391" s="298"/>
      <c r="AE391" s="292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7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4"/>
      <c r="W392" s="295"/>
      <c r="X392" s="294"/>
      <c r="Y392" s="295"/>
      <c r="Z392" s="295"/>
      <c r="AA392" s="296"/>
      <c r="AB392" s="294"/>
      <c r="AC392" s="297"/>
      <c r="AD392" s="298"/>
      <c r="AE392" s="292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7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4"/>
      <c r="W393" s="295"/>
      <c r="X393" s="294"/>
      <c r="Y393" s="295"/>
      <c r="Z393" s="295"/>
      <c r="AA393" s="296"/>
      <c r="AB393" s="294"/>
      <c r="AC393" s="297"/>
      <c r="AD393" s="298"/>
      <c r="AE393" s="292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6"/>
      <c r="AT393" s="176"/>
      <c r="AU393" s="176"/>
      <c r="AV393" s="176"/>
      <c r="AW393" s="177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4"/>
      <c r="W394" s="295"/>
      <c r="X394" s="294"/>
      <c r="Y394" s="295"/>
      <c r="Z394" s="295"/>
      <c r="AA394" s="296"/>
      <c r="AB394" s="294"/>
      <c r="AC394" s="297"/>
      <c r="AD394" s="298"/>
      <c r="AE394" s="292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7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4"/>
      <c r="W395" s="295"/>
      <c r="X395" s="294"/>
      <c r="Y395" s="295"/>
      <c r="Z395" s="295"/>
      <c r="AA395" s="296"/>
      <c r="AB395" s="294"/>
      <c r="AC395" s="297"/>
      <c r="AD395" s="298"/>
      <c r="AE395" s="292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7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4"/>
      <c r="W396" s="295"/>
      <c r="X396" s="294"/>
      <c r="Y396" s="295"/>
      <c r="Z396" s="295"/>
      <c r="AA396" s="296"/>
      <c r="AB396" s="294"/>
      <c r="AC396" s="297"/>
      <c r="AD396" s="298"/>
      <c r="AE396" s="292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7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4"/>
      <c r="W397" s="295"/>
      <c r="X397" s="294"/>
      <c r="Y397" s="295"/>
      <c r="Z397" s="295"/>
      <c r="AA397" s="296"/>
      <c r="AB397" s="294"/>
      <c r="AC397" s="297"/>
      <c r="AD397" s="298"/>
      <c r="AE397" s="292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7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4"/>
      <c r="W398" s="295"/>
      <c r="X398" s="294"/>
      <c r="Y398" s="295"/>
      <c r="Z398" s="295"/>
      <c r="AA398" s="296"/>
      <c r="AB398" s="294"/>
      <c r="AC398" s="297"/>
      <c r="AD398" s="298"/>
      <c r="AE398" s="292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7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4"/>
      <c r="W399" s="295"/>
      <c r="X399" s="294"/>
      <c r="Y399" s="295"/>
      <c r="Z399" s="295"/>
      <c r="AA399" s="296"/>
      <c r="AB399" s="294"/>
      <c r="AC399" s="297"/>
      <c r="AD399" s="298"/>
      <c r="AE399" s="292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7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4"/>
      <c r="W400" s="295"/>
      <c r="X400" s="294"/>
      <c r="Y400" s="295"/>
      <c r="Z400" s="295"/>
      <c r="AA400" s="296"/>
      <c r="AB400" s="294"/>
      <c r="AC400" s="297"/>
      <c r="AD400" s="298"/>
      <c r="AE400" s="292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7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4"/>
      <c r="W401" s="295"/>
      <c r="X401" s="294"/>
      <c r="Y401" s="295"/>
      <c r="Z401" s="295"/>
      <c r="AA401" s="296"/>
      <c r="AB401" s="294"/>
      <c r="AC401" s="297"/>
      <c r="AD401" s="298"/>
      <c r="AE401" s="292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6"/>
      <c r="AT401" s="176"/>
      <c r="AU401" s="176"/>
      <c r="AV401" s="176"/>
      <c r="AW401" s="177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4"/>
      <c r="W402" s="295"/>
      <c r="X402" s="294"/>
      <c r="Y402" s="295"/>
      <c r="Z402" s="295"/>
      <c r="AA402" s="296"/>
      <c r="AB402" s="294"/>
      <c r="AC402" s="297"/>
      <c r="AD402" s="298"/>
      <c r="AE402" s="292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7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4"/>
      <c r="W403" s="295"/>
      <c r="X403" s="294"/>
      <c r="Y403" s="295"/>
      <c r="Z403" s="295"/>
      <c r="AA403" s="296"/>
      <c r="AB403" s="294"/>
      <c r="AC403" s="297"/>
      <c r="AD403" s="298"/>
      <c r="AE403" s="292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6"/>
      <c r="AT403" s="176"/>
      <c r="AU403" s="176"/>
      <c r="AV403" s="176"/>
      <c r="AW403" s="177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4"/>
      <c r="W404" s="295"/>
      <c r="X404" s="294"/>
      <c r="Y404" s="295"/>
      <c r="Z404" s="295"/>
      <c r="AA404" s="296"/>
      <c r="AB404" s="294"/>
      <c r="AC404" s="297"/>
      <c r="AD404" s="298"/>
      <c r="AE404" s="292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6"/>
      <c r="AT404" s="176"/>
      <c r="AU404" s="176"/>
      <c r="AV404" s="176"/>
      <c r="AW404" s="177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4"/>
      <c r="W405" s="295"/>
      <c r="X405" s="294"/>
      <c r="Y405" s="295"/>
      <c r="Z405" s="295"/>
      <c r="AA405" s="296"/>
      <c r="AB405" s="294"/>
      <c r="AC405" s="297"/>
      <c r="AD405" s="298"/>
      <c r="AE405" s="292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6"/>
      <c r="AT405" s="176"/>
      <c r="AU405" s="176"/>
      <c r="AV405" s="176"/>
      <c r="AW405" s="177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4"/>
      <c r="W406" s="295"/>
      <c r="X406" s="294"/>
      <c r="Y406" s="295"/>
      <c r="Z406" s="295"/>
      <c r="AA406" s="296"/>
      <c r="AB406" s="294"/>
      <c r="AC406" s="297"/>
      <c r="AD406" s="298"/>
      <c r="AE406" s="292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6"/>
      <c r="AT406" s="176"/>
      <c r="AU406" s="176"/>
      <c r="AV406" s="176"/>
      <c r="AW406" s="177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4"/>
      <c r="W407" s="295"/>
      <c r="X407" s="294"/>
      <c r="Y407" s="295"/>
      <c r="Z407" s="295"/>
      <c r="AA407" s="296"/>
      <c r="AB407" s="294"/>
      <c r="AC407" s="297"/>
      <c r="AD407" s="298"/>
      <c r="AE407" s="292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176"/>
      <c r="AT407" s="176"/>
      <c r="AU407" s="176"/>
      <c r="AV407" s="176"/>
      <c r="AW407" s="177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4"/>
      <c r="W408" s="295"/>
      <c r="X408" s="294"/>
      <c r="Y408" s="295"/>
      <c r="Z408" s="295"/>
      <c r="AA408" s="296"/>
      <c r="AB408" s="294"/>
      <c r="AC408" s="297"/>
      <c r="AD408" s="298"/>
      <c r="AE408" s="292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7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4"/>
      <c r="W409" s="295"/>
      <c r="X409" s="294"/>
      <c r="Y409" s="295"/>
      <c r="Z409" s="295"/>
      <c r="AA409" s="296"/>
      <c r="AB409" s="294"/>
      <c r="AC409" s="297"/>
      <c r="AD409" s="298"/>
      <c r="AE409" s="292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7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4"/>
      <c r="W410" s="295"/>
      <c r="X410" s="294"/>
      <c r="Y410" s="295"/>
      <c r="Z410" s="295"/>
      <c r="AA410" s="296"/>
      <c r="AB410" s="294"/>
      <c r="AC410" s="297"/>
      <c r="AD410" s="298"/>
      <c r="AE410" s="292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7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4"/>
      <c r="W411" s="295"/>
      <c r="X411" s="294"/>
      <c r="Y411" s="295"/>
      <c r="Z411" s="295"/>
      <c r="AA411" s="296"/>
      <c r="AB411" s="294"/>
      <c r="AC411" s="297"/>
      <c r="AD411" s="298"/>
      <c r="AE411" s="292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7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4"/>
      <c r="W412" s="295"/>
      <c r="X412" s="294"/>
      <c r="Y412" s="295"/>
      <c r="Z412" s="295"/>
      <c r="AA412" s="296"/>
      <c r="AB412" s="294"/>
      <c r="AC412" s="297"/>
      <c r="AD412" s="298"/>
      <c r="AE412" s="292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7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4"/>
      <c r="W413" s="295"/>
      <c r="X413" s="294"/>
      <c r="Y413" s="295"/>
      <c r="Z413" s="295"/>
      <c r="AA413" s="296"/>
      <c r="AB413" s="294"/>
      <c r="AC413" s="297"/>
      <c r="AD413" s="298"/>
      <c r="AE413" s="292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7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4"/>
      <c r="W414" s="295"/>
      <c r="X414" s="294"/>
      <c r="Y414" s="295"/>
      <c r="Z414" s="295"/>
      <c r="AA414" s="296"/>
      <c r="AB414" s="294"/>
      <c r="AC414" s="297"/>
      <c r="AD414" s="298"/>
      <c r="AE414" s="292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7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4"/>
      <c r="W415" s="295"/>
      <c r="X415" s="294"/>
      <c r="Y415" s="295"/>
      <c r="Z415" s="295"/>
      <c r="AA415" s="296"/>
      <c r="AB415" s="294"/>
      <c r="AC415" s="297"/>
      <c r="AD415" s="298"/>
      <c r="AE415" s="292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7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4"/>
      <c r="W416" s="295"/>
      <c r="X416" s="294"/>
      <c r="Y416" s="295"/>
      <c r="Z416" s="295"/>
      <c r="AA416" s="296"/>
      <c r="AB416" s="294"/>
      <c r="AC416" s="297"/>
      <c r="AD416" s="298"/>
      <c r="AE416" s="292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6"/>
      <c r="AT416" s="176"/>
      <c r="AU416" s="176"/>
      <c r="AV416" s="176"/>
      <c r="AW416" s="177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4"/>
      <c r="W417" s="295"/>
      <c r="X417" s="294"/>
      <c r="Y417" s="295"/>
      <c r="Z417" s="295"/>
      <c r="AA417" s="296"/>
      <c r="AB417" s="294"/>
      <c r="AC417" s="297"/>
      <c r="AD417" s="298"/>
      <c r="AE417" s="292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7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4"/>
      <c r="W418" s="295"/>
      <c r="X418" s="294"/>
      <c r="Y418" s="295"/>
      <c r="Z418" s="295"/>
      <c r="AA418" s="296"/>
      <c r="AB418" s="294"/>
      <c r="AC418" s="297"/>
      <c r="AD418" s="298"/>
      <c r="AE418" s="292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6"/>
      <c r="AT418" s="176"/>
      <c r="AU418" s="176"/>
      <c r="AV418" s="176"/>
      <c r="AW418" s="177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4"/>
      <c r="W419" s="295"/>
      <c r="X419" s="294"/>
      <c r="Y419" s="295"/>
      <c r="Z419" s="295"/>
      <c r="AA419" s="296"/>
      <c r="AB419" s="294"/>
      <c r="AC419" s="297"/>
      <c r="AD419" s="298"/>
      <c r="AE419" s="292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76"/>
      <c r="AT419" s="176"/>
      <c r="AU419" s="176"/>
      <c r="AV419" s="176"/>
      <c r="AW419" s="177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4"/>
      <c r="W420" s="295"/>
      <c r="X420" s="294"/>
      <c r="Y420" s="295"/>
      <c r="Z420" s="295"/>
      <c r="AA420" s="296"/>
      <c r="AB420" s="294"/>
      <c r="AC420" s="297"/>
      <c r="AD420" s="298"/>
      <c r="AE420" s="292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76"/>
      <c r="AT420" s="176"/>
      <c r="AU420" s="176"/>
      <c r="AV420" s="176"/>
      <c r="AW420" s="177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4"/>
      <c r="W421" s="295"/>
      <c r="X421" s="294"/>
      <c r="Y421" s="295"/>
      <c r="Z421" s="295"/>
      <c r="AA421" s="296"/>
      <c r="AB421" s="294"/>
      <c r="AC421" s="297"/>
      <c r="AD421" s="298"/>
      <c r="AE421" s="292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76"/>
      <c r="AT421" s="176"/>
      <c r="AU421" s="176"/>
      <c r="AV421" s="176"/>
      <c r="AW421" s="177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4"/>
      <c r="W422" s="295"/>
      <c r="X422" s="294"/>
      <c r="Y422" s="295"/>
      <c r="Z422" s="295"/>
      <c r="AA422" s="296"/>
      <c r="AB422" s="294"/>
      <c r="AC422" s="297"/>
      <c r="AD422" s="298"/>
      <c r="AE422" s="292"/>
      <c r="AF422" s="176"/>
      <c r="AG422" s="176"/>
      <c r="AH422" s="176"/>
      <c r="AI422" s="176"/>
      <c r="AJ422" s="176"/>
      <c r="AK422" s="176"/>
      <c r="AL422" s="176"/>
      <c r="AM422" s="176"/>
      <c r="AN422" s="176"/>
      <c r="AO422" s="176"/>
      <c r="AP422" s="176"/>
      <c r="AQ422" s="176"/>
      <c r="AR422" s="176"/>
      <c r="AS422" s="176"/>
      <c r="AT422" s="176"/>
      <c r="AU422" s="176"/>
      <c r="AV422" s="176"/>
      <c r="AW422" s="177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4"/>
      <c r="W423" s="295"/>
      <c r="X423" s="294"/>
      <c r="Y423" s="295"/>
      <c r="Z423" s="295"/>
      <c r="AA423" s="296"/>
      <c r="AB423" s="294"/>
      <c r="AC423" s="297"/>
      <c r="AD423" s="298"/>
      <c r="AE423" s="292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6"/>
      <c r="AT423" s="176"/>
      <c r="AU423" s="176"/>
      <c r="AV423" s="176"/>
      <c r="AW423" s="177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4"/>
      <c r="W424" s="295"/>
      <c r="X424" s="294"/>
      <c r="Y424" s="295"/>
      <c r="Z424" s="295"/>
      <c r="AA424" s="296"/>
      <c r="AB424" s="294"/>
      <c r="AC424" s="297"/>
      <c r="AD424" s="298"/>
      <c r="AE424" s="292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6"/>
      <c r="AT424" s="176"/>
      <c r="AU424" s="176"/>
      <c r="AV424" s="176"/>
      <c r="AW424" s="177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4"/>
      <c r="W425" s="295"/>
      <c r="X425" s="294"/>
      <c r="Y425" s="295"/>
      <c r="Z425" s="295"/>
      <c r="AA425" s="296"/>
      <c r="AB425" s="294"/>
      <c r="AC425" s="297"/>
      <c r="AD425" s="298"/>
      <c r="AE425" s="292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6"/>
      <c r="AT425" s="176"/>
      <c r="AU425" s="176"/>
      <c r="AV425" s="176"/>
      <c r="AW425" s="177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4"/>
      <c r="W426" s="295"/>
      <c r="X426" s="294"/>
      <c r="Y426" s="295"/>
      <c r="Z426" s="295"/>
      <c r="AA426" s="296"/>
      <c r="AB426" s="294"/>
      <c r="AC426" s="297"/>
      <c r="AD426" s="298"/>
      <c r="AE426" s="292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7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4"/>
      <c r="W427" s="295"/>
      <c r="X427" s="294"/>
      <c r="Y427" s="295"/>
      <c r="Z427" s="295"/>
      <c r="AA427" s="296"/>
      <c r="AB427" s="294"/>
      <c r="AC427" s="297"/>
      <c r="AD427" s="298"/>
      <c r="AE427" s="292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7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4"/>
      <c r="W428" s="295"/>
      <c r="X428" s="294"/>
      <c r="Y428" s="295"/>
      <c r="Z428" s="295"/>
      <c r="AA428" s="296"/>
      <c r="AB428" s="294"/>
      <c r="AC428" s="297"/>
      <c r="AD428" s="298"/>
      <c r="AE428" s="292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7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4"/>
      <c r="W429" s="295"/>
      <c r="X429" s="294"/>
      <c r="Y429" s="295"/>
      <c r="Z429" s="295"/>
      <c r="AA429" s="296"/>
      <c r="AB429" s="294"/>
      <c r="AC429" s="297"/>
      <c r="AD429" s="298"/>
      <c r="AE429" s="292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7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4"/>
      <c r="W430" s="295"/>
      <c r="X430" s="294"/>
      <c r="Y430" s="295"/>
      <c r="Z430" s="295"/>
      <c r="AA430" s="296"/>
      <c r="AB430" s="294"/>
      <c r="AC430" s="297"/>
      <c r="AD430" s="298"/>
      <c r="AE430" s="292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176"/>
      <c r="AT430" s="176"/>
      <c r="AU430" s="176"/>
      <c r="AV430" s="176"/>
      <c r="AW430" s="177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4"/>
      <c r="W431" s="295"/>
      <c r="X431" s="294"/>
      <c r="Y431" s="295"/>
      <c r="Z431" s="295"/>
      <c r="AA431" s="296"/>
      <c r="AB431" s="294"/>
      <c r="AC431" s="297"/>
      <c r="AD431" s="298"/>
      <c r="AE431" s="292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6"/>
      <c r="AT431" s="176"/>
      <c r="AU431" s="176"/>
      <c r="AV431" s="176"/>
      <c r="AW431" s="177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4"/>
      <c r="W432" s="295"/>
      <c r="X432" s="294"/>
      <c r="Y432" s="295"/>
      <c r="Z432" s="295"/>
      <c r="AA432" s="296"/>
      <c r="AB432" s="294"/>
      <c r="AC432" s="297"/>
      <c r="AD432" s="298"/>
      <c r="AE432" s="292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6"/>
      <c r="AT432" s="176"/>
      <c r="AU432" s="176"/>
      <c r="AV432" s="176"/>
      <c r="AW432" s="177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4"/>
      <c r="W433" s="295"/>
      <c r="X433" s="294"/>
      <c r="Y433" s="295"/>
      <c r="Z433" s="295"/>
      <c r="AA433" s="296"/>
      <c r="AB433" s="294"/>
      <c r="AC433" s="297"/>
      <c r="AD433" s="298"/>
      <c r="AE433" s="292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6"/>
      <c r="AT433" s="176"/>
      <c r="AU433" s="176"/>
      <c r="AV433" s="176"/>
      <c r="AW433" s="177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4"/>
      <c r="W434" s="295"/>
      <c r="X434" s="294"/>
      <c r="Y434" s="295"/>
      <c r="Z434" s="295"/>
      <c r="AA434" s="296"/>
      <c r="AB434" s="294"/>
      <c r="AC434" s="297"/>
      <c r="AD434" s="298"/>
      <c r="AE434" s="292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6"/>
      <c r="AT434" s="176"/>
      <c r="AU434" s="176"/>
      <c r="AV434" s="176"/>
      <c r="AW434" s="177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4"/>
      <c r="W435" s="295"/>
      <c r="X435" s="294"/>
      <c r="Y435" s="295"/>
      <c r="Z435" s="295"/>
      <c r="AA435" s="296"/>
      <c r="AB435" s="294"/>
      <c r="AC435" s="297"/>
      <c r="AD435" s="298"/>
      <c r="AE435" s="292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6"/>
      <c r="AT435" s="176"/>
      <c r="AU435" s="176"/>
      <c r="AV435" s="176"/>
      <c r="AW435" s="177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4"/>
      <c r="W436" s="295"/>
      <c r="X436" s="294"/>
      <c r="Y436" s="295"/>
      <c r="Z436" s="295"/>
      <c r="AA436" s="296"/>
      <c r="AB436" s="294"/>
      <c r="AC436" s="297"/>
      <c r="AD436" s="298"/>
      <c r="AE436" s="292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7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4"/>
      <c r="W437" s="295"/>
      <c r="X437" s="294"/>
      <c r="Y437" s="295"/>
      <c r="Z437" s="295"/>
      <c r="AA437" s="296"/>
      <c r="AB437" s="294"/>
      <c r="AC437" s="297"/>
      <c r="AD437" s="298"/>
      <c r="AE437" s="292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76"/>
      <c r="AT437" s="176"/>
      <c r="AU437" s="176"/>
      <c r="AV437" s="176"/>
      <c r="AW437" s="177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4"/>
      <c r="W438" s="295"/>
      <c r="X438" s="294"/>
      <c r="Y438" s="295"/>
      <c r="Z438" s="295"/>
      <c r="AA438" s="296"/>
      <c r="AB438" s="294"/>
      <c r="AC438" s="297"/>
      <c r="AD438" s="298"/>
      <c r="AE438" s="292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7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4"/>
      <c r="W439" s="295"/>
      <c r="X439" s="294"/>
      <c r="Y439" s="295"/>
      <c r="Z439" s="295"/>
      <c r="AA439" s="296"/>
      <c r="AB439" s="294"/>
      <c r="AC439" s="297"/>
      <c r="AD439" s="298"/>
      <c r="AE439" s="292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7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4"/>
      <c r="W440" s="295"/>
      <c r="X440" s="294"/>
      <c r="Y440" s="295"/>
      <c r="Z440" s="295"/>
      <c r="AA440" s="296"/>
      <c r="AB440" s="294"/>
      <c r="AC440" s="297"/>
      <c r="AD440" s="298"/>
      <c r="AE440" s="292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7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4"/>
      <c r="W441" s="295"/>
      <c r="X441" s="294"/>
      <c r="Y441" s="295"/>
      <c r="Z441" s="295"/>
      <c r="AA441" s="296"/>
      <c r="AB441" s="294"/>
      <c r="AC441" s="297"/>
      <c r="AD441" s="298"/>
      <c r="AE441" s="292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7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4"/>
      <c r="W442" s="295"/>
      <c r="X442" s="294"/>
      <c r="Y442" s="295"/>
      <c r="Z442" s="295"/>
      <c r="AA442" s="296"/>
      <c r="AB442" s="294"/>
      <c r="AC442" s="297"/>
      <c r="AD442" s="298"/>
      <c r="AE442" s="292"/>
      <c r="AF442" s="176"/>
      <c r="AG442" s="176"/>
      <c r="AH442" s="176"/>
      <c r="AI442" s="176"/>
      <c r="AJ442" s="176"/>
      <c r="AK442" s="176"/>
      <c r="AL442" s="176"/>
      <c r="AM442" s="176"/>
      <c r="AN442" s="176"/>
      <c r="AO442" s="176"/>
      <c r="AP442" s="176"/>
      <c r="AQ442" s="176"/>
      <c r="AR442" s="176"/>
      <c r="AS442" s="176"/>
      <c r="AT442" s="176"/>
      <c r="AU442" s="176"/>
      <c r="AV442" s="176"/>
      <c r="AW442" s="177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4"/>
      <c r="W443" s="295"/>
      <c r="X443" s="294"/>
      <c r="Y443" s="295"/>
      <c r="Z443" s="295"/>
      <c r="AA443" s="296"/>
      <c r="AB443" s="294"/>
      <c r="AC443" s="297"/>
      <c r="AD443" s="298"/>
      <c r="AE443" s="292"/>
      <c r="AF443" s="176"/>
      <c r="AG443" s="176"/>
      <c r="AH443" s="176"/>
      <c r="AI443" s="176"/>
      <c r="AJ443" s="176"/>
      <c r="AK443" s="176"/>
      <c r="AL443" s="176"/>
      <c r="AM443" s="176"/>
      <c r="AN443" s="176"/>
      <c r="AO443" s="176"/>
      <c r="AP443" s="176"/>
      <c r="AQ443" s="176"/>
      <c r="AR443" s="176"/>
      <c r="AS443" s="176"/>
      <c r="AT443" s="176"/>
      <c r="AU443" s="176"/>
      <c r="AV443" s="176"/>
      <c r="AW443" s="177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4"/>
      <c r="W444" s="295"/>
      <c r="X444" s="294"/>
      <c r="Y444" s="295"/>
      <c r="Z444" s="295"/>
      <c r="AA444" s="296"/>
      <c r="AB444" s="294"/>
      <c r="AC444" s="297"/>
      <c r="AD444" s="298"/>
      <c r="AE444" s="292"/>
      <c r="AF444" s="176"/>
      <c r="AG444" s="176"/>
      <c r="AH444" s="176"/>
      <c r="AI444" s="176"/>
      <c r="AJ444" s="176"/>
      <c r="AK444" s="176"/>
      <c r="AL444" s="176"/>
      <c r="AM444" s="176"/>
      <c r="AN444" s="176"/>
      <c r="AO444" s="176"/>
      <c r="AP444" s="176"/>
      <c r="AQ444" s="176"/>
      <c r="AR444" s="176"/>
      <c r="AS444" s="176"/>
      <c r="AT444" s="176"/>
      <c r="AU444" s="176"/>
      <c r="AV444" s="176"/>
      <c r="AW444" s="177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4"/>
      <c r="W445" s="295"/>
      <c r="X445" s="294"/>
      <c r="Y445" s="295"/>
      <c r="Z445" s="295"/>
      <c r="AA445" s="296"/>
      <c r="AB445" s="294"/>
      <c r="AC445" s="297"/>
      <c r="AD445" s="298"/>
      <c r="AE445" s="292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7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4"/>
      <c r="W446" s="295"/>
      <c r="X446" s="294"/>
      <c r="Y446" s="295"/>
      <c r="Z446" s="295"/>
      <c r="AA446" s="296"/>
      <c r="AB446" s="294"/>
      <c r="AC446" s="297"/>
      <c r="AD446" s="298"/>
      <c r="AE446" s="292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7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4"/>
      <c r="W447" s="295"/>
      <c r="X447" s="294"/>
      <c r="Y447" s="295"/>
      <c r="Z447" s="295"/>
      <c r="AA447" s="296"/>
      <c r="AB447" s="294"/>
      <c r="AC447" s="297"/>
      <c r="AD447" s="298"/>
      <c r="AE447" s="292"/>
      <c r="AF447" s="176"/>
      <c r="AG447" s="176"/>
      <c r="AH447" s="176"/>
      <c r="AI447" s="176"/>
      <c r="AJ447" s="176"/>
      <c r="AK447" s="176"/>
      <c r="AL447" s="176"/>
      <c r="AM447" s="176"/>
      <c r="AN447" s="176"/>
      <c r="AO447" s="176"/>
      <c r="AP447" s="176"/>
      <c r="AQ447" s="176"/>
      <c r="AR447" s="176"/>
      <c r="AS447" s="176"/>
      <c r="AT447" s="176"/>
      <c r="AU447" s="176"/>
      <c r="AV447" s="176"/>
      <c r="AW447" s="177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4"/>
      <c r="W448" s="295"/>
      <c r="X448" s="294"/>
      <c r="Y448" s="295"/>
      <c r="Z448" s="295"/>
      <c r="AA448" s="296"/>
      <c r="AB448" s="294"/>
      <c r="AC448" s="297"/>
      <c r="AD448" s="298"/>
      <c r="AE448" s="292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7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4"/>
      <c r="W449" s="295"/>
      <c r="X449" s="294"/>
      <c r="Y449" s="295"/>
      <c r="Z449" s="295"/>
      <c r="AA449" s="296"/>
      <c r="AB449" s="294"/>
      <c r="AC449" s="297"/>
      <c r="AD449" s="298"/>
      <c r="AE449" s="292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6"/>
      <c r="AT449" s="176"/>
      <c r="AU449" s="176"/>
      <c r="AV449" s="176"/>
      <c r="AW449" s="177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4"/>
      <c r="W450" s="295"/>
      <c r="X450" s="294"/>
      <c r="Y450" s="295"/>
      <c r="Z450" s="295"/>
      <c r="AA450" s="296"/>
      <c r="AB450" s="294"/>
      <c r="AC450" s="297"/>
      <c r="AD450" s="298"/>
      <c r="AE450" s="292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6"/>
      <c r="AT450" s="176"/>
      <c r="AU450" s="176"/>
      <c r="AV450" s="176"/>
      <c r="AW450" s="177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4"/>
      <c r="W451" s="295"/>
      <c r="X451" s="294"/>
      <c r="Y451" s="295"/>
      <c r="Z451" s="295"/>
      <c r="AA451" s="296"/>
      <c r="AB451" s="294"/>
      <c r="AC451" s="297"/>
      <c r="AD451" s="298"/>
      <c r="AE451" s="292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7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4"/>
      <c r="W452" s="295"/>
      <c r="X452" s="294"/>
      <c r="Y452" s="295"/>
      <c r="Z452" s="295"/>
      <c r="AA452" s="296"/>
      <c r="AB452" s="294"/>
      <c r="AC452" s="297"/>
      <c r="AD452" s="298"/>
      <c r="AE452" s="292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6"/>
      <c r="AT452" s="176"/>
      <c r="AU452" s="176"/>
      <c r="AV452" s="176"/>
      <c r="AW452" s="177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4"/>
      <c r="W453" s="295"/>
      <c r="X453" s="294"/>
      <c r="Y453" s="295"/>
      <c r="Z453" s="295"/>
      <c r="AA453" s="296"/>
      <c r="AB453" s="294"/>
      <c r="AC453" s="297"/>
      <c r="AD453" s="298"/>
      <c r="AE453" s="292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7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4"/>
      <c r="W454" s="295"/>
      <c r="X454" s="294"/>
      <c r="Y454" s="295"/>
      <c r="Z454" s="295"/>
      <c r="AA454" s="296"/>
      <c r="AB454" s="294"/>
      <c r="AC454" s="297"/>
      <c r="AD454" s="298"/>
      <c r="AE454" s="292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7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4"/>
      <c r="W455" s="295"/>
      <c r="X455" s="294"/>
      <c r="Y455" s="295"/>
      <c r="Z455" s="295"/>
      <c r="AA455" s="296"/>
      <c r="AB455" s="294"/>
      <c r="AC455" s="297"/>
      <c r="AD455" s="298"/>
      <c r="AE455" s="292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76"/>
      <c r="AT455" s="176"/>
      <c r="AU455" s="176"/>
      <c r="AV455" s="176"/>
      <c r="AW455" s="177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4"/>
      <c r="W456" s="295"/>
      <c r="X456" s="294"/>
      <c r="Y456" s="295"/>
      <c r="Z456" s="295"/>
      <c r="AA456" s="296"/>
      <c r="AB456" s="294"/>
      <c r="AC456" s="297"/>
      <c r="AD456" s="298"/>
      <c r="AE456" s="292"/>
      <c r="AF456" s="176"/>
      <c r="AG456" s="176"/>
      <c r="AH456" s="176"/>
      <c r="AI456" s="176"/>
      <c r="AJ456" s="176"/>
      <c r="AK456" s="176"/>
      <c r="AL456" s="176"/>
      <c r="AM456" s="176"/>
      <c r="AN456" s="176"/>
      <c r="AO456" s="176"/>
      <c r="AP456" s="176"/>
      <c r="AQ456" s="176"/>
      <c r="AR456" s="176"/>
      <c r="AS456" s="176"/>
      <c r="AT456" s="176"/>
      <c r="AU456" s="176"/>
      <c r="AV456" s="176"/>
      <c r="AW456" s="177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4"/>
      <c r="W457" s="295"/>
      <c r="X457" s="294"/>
      <c r="Y457" s="295"/>
      <c r="Z457" s="295"/>
      <c r="AA457" s="296"/>
      <c r="AB457" s="294"/>
      <c r="AC457" s="297"/>
      <c r="AD457" s="298"/>
      <c r="AE457" s="292"/>
      <c r="AF457" s="176"/>
      <c r="AG457" s="176"/>
      <c r="AH457" s="176"/>
      <c r="AI457" s="176"/>
      <c r="AJ457" s="176"/>
      <c r="AK457" s="176"/>
      <c r="AL457" s="176"/>
      <c r="AM457" s="176"/>
      <c r="AN457" s="176"/>
      <c r="AO457" s="176"/>
      <c r="AP457" s="176"/>
      <c r="AQ457" s="176"/>
      <c r="AR457" s="176"/>
      <c r="AS457" s="176"/>
      <c r="AT457" s="176"/>
      <c r="AU457" s="176"/>
      <c r="AV457" s="176"/>
      <c r="AW457" s="177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4"/>
      <c r="W458" s="295"/>
      <c r="X458" s="294"/>
      <c r="Y458" s="295"/>
      <c r="Z458" s="295"/>
      <c r="AA458" s="296"/>
      <c r="AB458" s="294"/>
      <c r="AC458" s="297"/>
      <c r="AD458" s="298"/>
      <c r="AE458" s="292"/>
      <c r="AF458" s="176"/>
      <c r="AG458" s="176"/>
      <c r="AH458" s="176"/>
      <c r="AI458" s="176"/>
      <c r="AJ458" s="176"/>
      <c r="AK458" s="176"/>
      <c r="AL458" s="176"/>
      <c r="AM458" s="176"/>
      <c r="AN458" s="176"/>
      <c r="AO458" s="176"/>
      <c r="AP458" s="176"/>
      <c r="AQ458" s="176"/>
      <c r="AR458" s="176"/>
      <c r="AS458" s="176"/>
      <c r="AT458" s="176"/>
      <c r="AU458" s="176"/>
      <c r="AV458" s="176"/>
      <c r="AW458" s="177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4"/>
      <c r="W459" s="295"/>
      <c r="X459" s="294"/>
      <c r="Y459" s="295"/>
      <c r="Z459" s="295"/>
      <c r="AA459" s="296"/>
      <c r="AB459" s="294"/>
      <c r="AC459" s="297"/>
      <c r="AD459" s="298"/>
      <c r="AE459" s="292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7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4"/>
      <c r="W460" s="295"/>
      <c r="X460" s="294"/>
      <c r="Y460" s="295"/>
      <c r="Z460" s="295"/>
      <c r="AA460" s="296"/>
      <c r="AB460" s="294"/>
      <c r="AC460" s="297"/>
      <c r="AD460" s="298"/>
      <c r="AE460" s="292"/>
      <c r="AF460" s="176"/>
      <c r="AG460" s="176"/>
      <c r="AH460" s="176"/>
      <c r="AI460" s="176"/>
      <c r="AJ460" s="176"/>
      <c r="AK460" s="176"/>
      <c r="AL460" s="176"/>
      <c r="AM460" s="176"/>
      <c r="AN460" s="176"/>
      <c r="AO460" s="176"/>
      <c r="AP460" s="176"/>
      <c r="AQ460" s="176"/>
      <c r="AR460" s="176"/>
      <c r="AS460" s="176"/>
      <c r="AT460" s="176"/>
      <c r="AU460" s="176"/>
      <c r="AV460" s="176"/>
      <c r="AW460" s="177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4"/>
      <c r="W461" s="295"/>
      <c r="X461" s="294"/>
      <c r="Y461" s="295"/>
      <c r="Z461" s="295"/>
      <c r="AA461" s="296"/>
      <c r="AB461" s="294"/>
      <c r="AC461" s="297"/>
      <c r="AD461" s="298"/>
      <c r="AE461" s="292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7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4"/>
      <c r="W462" s="295"/>
      <c r="X462" s="294"/>
      <c r="Y462" s="295"/>
      <c r="Z462" s="295"/>
      <c r="AA462" s="296"/>
      <c r="AB462" s="294"/>
      <c r="AC462" s="297"/>
      <c r="AD462" s="298"/>
      <c r="AE462" s="292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7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4"/>
      <c r="W463" s="295"/>
      <c r="X463" s="294"/>
      <c r="Y463" s="295"/>
      <c r="Z463" s="295"/>
      <c r="AA463" s="296"/>
      <c r="AB463" s="294"/>
      <c r="AC463" s="297"/>
      <c r="AD463" s="298"/>
      <c r="AE463" s="292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7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4"/>
      <c r="W464" s="295"/>
      <c r="X464" s="294"/>
      <c r="Y464" s="295"/>
      <c r="Z464" s="295"/>
      <c r="AA464" s="296"/>
      <c r="AB464" s="294"/>
      <c r="AC464" s="297"/>
      <c r="AD464" s="298"/>
      <c r="AE464" s="292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7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4"/>
      <c r="W465" s="295"/>
      <c r="X465" s="294"/>
      <c r="Y465" s="295"/>
      <c r="Z465" s="295"/>
      <c r="AA465" s="296"/>
      <c r="AB465" s="294"/>
      <c r="AC465" s="297"/>
      <c r="AD465" s="298"/>
      <c r="AE465" s="292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6"/>
      <c r="AT465" s="176"/>
      <c r="AU465" s="176"/>
      <c r="AV465" s="176"/>
      <c r="AW465" s="177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4"/>
      <c r="W466" s="295"/>
      <c r="X466" s="294"/>
      <c r="Y466" s="295"/>
      <c r="Z466" s="295"/>
      <c r="AA466" s="296"/>
      <c r="AB466" s="294"/>
      <c r="AC466" s="297"/>
      <c r="AD466" s="298"/>
      <c r="AE466" s="292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7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4"/>
      <c r="W467" s="295"/>
      <c r="X467" s="294"/>
      <c r="Y467" s="295"/>
      <c r="Z467" s="295"/>
      <c r="AA467" s="296"/>
      <c r="AB467" s="294"/>
      <c r="AC467" s="297"/>
      <c r="AD467" s="298"/>
      <c r="AE467" s="292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7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4"/>
      <c r="W468" s="295"/>
      <c r="X468" s="294"/>
      <c r="Y468" s="295"/>
      <c r="Z468" s="295"/>
      <c r="AA468" s="296"/>
      <c r="AB468" s="294"/>
      <c r="AC468" s="297"/>
      <c r="AD468" s="298"/>
      <c r="AE468" s="292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7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4"/>
      <c r="W469" s="295"/>
      <c r="X469" s="294"/>
      <c r="Y469" s="295"/>
      <c r="Z469" s="295"/>
      <c r="AA469" s="296"/>
      <c r="AB469" s="294"/>
      <c r="AC469" s="297"/>
      <c r="AD469" s="298"/>
      <c r="AE469" s="292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7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4"/>
      <c r="W470" s="295"/>
      <c r="X470" s="294"/>
      <c r="Y470" s="295"/>
      <c r="Z470" s="295"/>
      <c r="AA470" s="296"/>
      <c r="AB470" s="294"/>
      <c r="AC470" s="297"/>
      <c r="AD470" s="298"/>
      <c r="AE470" s="292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7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4"/>
      <c r="W471" s="295"/>
      <c r="X471" s="294"/>
      <c r="Y471" s="295"/>
      <c r="Z471" s="295"/>
      <c r="AA471" s="296"/>
      <c r="AB471" s="294"/>
      <c r="AC471" s="297"/>
      <c r="AD471" s="298"/>
      <c r="AE471" s="292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7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4"/>
      <c r="W472" s="295"/>
      <c r="X472" s="294"/>
      <c r="Y472" s="295"/>
      <c r="Z472" s="295"/>
      <c r="AA472" s="296"/>
      <c r="AB472" s="294"/>
      <c r="AC472" s="297"/>
      <c r="AD472" s="298"/>
      <c r="AE472" s="292"/>
      <c r="AF472" s="176"/>
      <c r="AG472" s="176"/>
      <c r="AH472" s="176"/>
      <c r="AI472" s="176"/>
      <c r="AJ472" s="176"/>
      <c r="AK472" s="176"/>
      <c r="AL472" s="176"/>
      <c r="AM472" s="176"/>
      <c r="AN472" s="176"/>
      <c r="AO472" s="176"/>
      <c r="AP472" s="176"/>
      <c r="AQ472" s="176"/>
      <c r="AR472" s="176"/>
      <c r="AS472" s="176"/>
      <c r="AT472" s="176"/>
      <c r="AU472" s="176"/>
      <c r="AV472" s="176"/>
      <c r="AW472" s="177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4"/>
      <c r="W473" s="295"/>
      <c r="X473" s="294"/>
      <c r="Y473" s="295"/>
      <c r="Z473" s="295"/>
      <c r="AA473" s="296"/>
      <c r="AB473" s="294"/>
      <c r="AC473" s="297"/>
      <c r="AD473" s="298"/>
      <c r="AE473" s="292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7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4"/>
      <c r="W474" s="295"/>
      <c r="X474" s="294"/>
      <c r="Y474" s="295"/>
      <c r="Z474" s="295"/>
      <c r="AA474" s="296"/>
      <c r="AB474" s="294"/>
      <c r="AC474" s="297"/>
      <c r="AD474" s="298"/>
      <c r="AE474" s="292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7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4"/>
      <c r="W475" s="295"/>
      <c r="X475" s="294"/>
      <c r="Y475" s="295"/>
      <c r="Z475" s="295"/>
      <c r="AA475" s="296"/>
      <c r="AB475" s="294"/>
      <c r="AC475" s="297"/>
      <c r="AD475" s="298"/>
      <c r="AE475" s="292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7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4"/>
      <c r="W476" s="295"/>
      <c r="X476" s="294"/>
      <c r="Y476" s="295"/>
      <c r="Z476" s="295"/>
      <c r="AA476" s="296"/>
      <c r="AB476" s="294"/>
      <c r="AC476" s="297"/>
      <c r="AD476" s="298"/>
      <c r="AE476" s="292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7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4"/>
      <c r="W477" s="295"/>
      <c r="X477" s="294"/>
      <c r="Y477" s="295"/>
      <c r="Z477" s="295"/>
      <c r="AA477" s="296"/>
      <c r="AB477" s="294"/>
      <c r="AC477" s="297"/>
      <c r="AD477" s="298"/>
      <c r="AE477" s="292"/>
      <c r="AF477" s="176"/>
      <c r="AG477" s="176"/>
      <c r="AH477" s="176"/>
      <c r="AI477" s="176"/>
      <c r="AJ477" s="176"/>
      <c r="AK477" s="176"/>
      <c r="AL477" s="176"/>
      <c r="AM477" s="176"/>
      <c r="AN477" s="176"/>
      <c r="AO477" s="176"/>
      <c r="AP477" s="176"/>
      <c r="AQ477" s="176"/>
      <c r="AR477" s="176"/>
      <c r="AS477" s="176"/>
      <c r="AT477" s="176"/>
      <c r="AU477" s="176"/>
      <c r="AV477" s="176"/>
      <c r="AW477" s="177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4"/>
      <c r="W478" s="295"/>
      <c r="X478" s="294"/>
      <c r="Y478" s="295"/>
      <c r="Z478" s="295"/>
      <c r="AA478" s="296"/>
      <c r="AB478" s="294"/>
      <c r="AC478" s="297"/>
      <c r="AD478" s="298"/>
      <c r="AE478" s="292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7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4"/>
      <c r="W479" s="295"/>
      <c r="X479" s="294"/>
      <c r="Y479" s="295"/>
      <c r="Z479" s="295"/>
      <c r="AA479" s="296"/>
      <c r="AB479" s="294"/>
      <c r="AC479" s="297"/>
      <c r="AD479" s="298"/>
      <c r="AE479" s="292"/>
      <c r="AF479" s="176"/>
      <c r="AG479" s="176"/>
      <c r="AH479" s="176"/>
      <c r="AI479" s="176"/>
      <c r="AJ479" s="176"/>
      <c r="AK479" s="176"/>
      <c r="AL479" s="176"/>
      <c r="AM479" s="176"/>
      <c r="AN479" s="176"/>
      <c r="AO479" s="176"/>
      <c r="AP479" s="176"/>
      <c r="AQ479" s="176"/>
      <c r="AR479" s="176"/>
      <c r="AS479" s="176"/>
      <c r="AT479" s="176"/>
      <c r="AU479" s="176"/>
      <c r="AV479" s="176"/>
      <c r="AW479" s="177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4"/>
      <c r="W480" s="295"/>
      <c r="X480" s="294"/>
      <c r="Y480" s="295"/>
      <c r="Z480" s="295"/>
      <c r="AA480" s="296"/>
      <c r="AB480" s="294"/>
      <c r="AC480" s="297"/>
      <c r="AD480" s="298"/>
      <c r="AE480" s="292"/>
      <c r="AF480" s="176"/>
      <c r="AG480" s="176"/>
      <c r="AH480" s="176"/>
      <c r="AI480" s="176"/>
      <c r="AJ480" s="176"/>
      <c r="AK480" s="176"/>
      <c r="AL480" s="176"/>
      <c r="AM480" s="176"/>
      <c r="AN480" s="176"/>
      <c r="AO480" s="176"/>
      <c r="AP480" s="176"/>
      <c r="AQ480" s="176"/>
      <c r="AR480" s="176"/>
      <c r="AS480" s="176"/>
      <c r="AT480" s="176"/>
      <c r="AU480" s="176"/>
      <c r="AV480" s="176"/>
      <c r="AW480" s="177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4"/>
      <c r="W481" s="295"/>
      <c r="X481" s="294"/>
      <c r="Y481" s="295"/>
      <c r="Z481" s="295"/>
      <c r="AA481" s="296"/>
      <c r="AB481" s="294"/>
      <c r="AC481" s="297"/>
      <c r="AD481" s="298"/>
      <c r="AE481" s="292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7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4"/>
      <c r="W482" s="295"/>
      <c r="X482" s="294"/>
      <c r="Y482" s="295"/>
      <c r="Z482" s="295"/>
      <c r="AA482" s="296"/>
      <c r="AB482" s="294"/>
      <c r="AC482" s="297"/>
      <c r="AD482" s="298"/>
      <c r="AE482" s="292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7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4"/>
      <c r="W483" s="295"/>
      <c r="X483" s="294"/>
      <c r="Y483" s="295"/>
      <c r="Z483" s="295"/>
      <c r="AA483" s="296"/>
      <c r="AB483" s="294"/>
      <c r="AC483" s="297"/>
      <c r="AD483" s="298"/>
      <c r="AE483" s="292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7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4"/>
      <c r="W484" s="295"/>
      <c r="X484" s="294"/>
      <c r="Y484" s="295"/>
      <c r="Z484" s="295"/>
      <c r="AA484" s="296"/>
      <c r="AB484" s="294"/>
      <c r="AC484" s="297"/>
      <c r="AD484" s="298"/>
      <c r="AE484" s="292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7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4"/>
      <c r="W485" s="295"/>
      <c r="X485" s="294"/>
      <c r="Y485" s="295"/>
      <c r="Z485" s="295"/>
      <c r="AA485" s="296"/>
      <c r="AB485" s="294"/>
      <c r="AC485" s="297"/>
      <c r="AD485" s="298"/>
      <c r="AE485" s="292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7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4"/>
      <c r="W486" s="295"/>
      <c r="X486" s="294"/>
      <c r="Y486" s="295"/>
      <c r="Z486" s="295"/>
      <c r="AA486" s="296"/>
      <c r="AB486" s="294"/>
      <c r="AC486" s="297"/>
      <c r="AD486" s="298"/>
      <c r="AE486" s="292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7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4"/>
      <c r="W487" s="295"/>
      <c r="X487" s="294"/>
      <c r="Y487" s="295"/>
      <c r="Z487" s="295"/>
      <c r="AA487" s="296"/>
      <c r="AB487" s="294"/>
      <c r="AC487" s="297"/>
      <c r="AD487" s="298"/>
      <c r="AE487" s="292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7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4"/>
      <c r="W488" s="295"/>
      <c r="X488" s="294"/>
      <c r="Y488" s="295"/>
      <c r="Z488" s="295"/>
      <c r="AA488" s="296"/>
      <c r="AB488" s="294"/>
      <c r="AC488" s="297"/>
      <c r="AD488" s="298"/>
      <c r="AE488" s="292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7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4"/>
      <c r="W489" s="295"/>
      <c r="X489" s="294"/>
      <c r="Y489" s="295"/>
      <c r="Z489" s="295"/>
      <c r="AA489" s="296"/>
      <c r="AB489" s="294"/>
      <c r="AC489" s="297"/>
      <c r="AD489" s="298"/>
      <c r="AE489" s="292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7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4"/>
      <c r="W490" s="295"/>
      <c r="X490" s="294"/>
      <c r="Y490" s="295"/>
      <c r="Z490" s="295"/>
      <c r="AA490" s="296"/>
      <c r="AB490" s="294"/>
      <c r="AC490" s="297"/>
      <c r="AD490" s="298"/>
      <c r="AE490" s="292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7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4"/>
      <c r="W491" s="295"/>
      <c r="X491" s="294"/>
      <c r="Y491" s="295"/>
      <c r="Z491" s="295"/>
      <c r="AA491" s="296"/>
      <c r="AB491" s="294"/>
      <c r="AC491" s="297"/>
      <c r="AD491" s="298"/>
      <c r="AE491" s="292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7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4"/>
      <c r="W492" s="295"/>
      <c r="X492" s="294"/>
      <c r="Y492" s="295"/>
      <c r="Z492" s="295"/>
      <c r="AA492" s="296"/>
      <c r="AB492" s="294"/>
      <c r="AC492" s="297"/>
      <c r="AD492" s="298"/>
      <c r="AE492" s="292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7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4"/>
      <c r="W493" s="295"/>
      <c r="X493" s="294"/>
      <c r="Y493" s="295"/>
      <c r="Z493" s="295"/>
      <c r="AA493" s="296"/>
      <c r="AB493" s="294"/>
      <c r="AC493" s="297"/>
      <c r="AD493" s="298"/>
      <c r="AE493" s="292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7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4"/>
      <c r="W494" s="295"/>
      <c r="X494" s="294"/>
      <c r="Y494" s="295"/>
      <c r="Z494" s="295"/>
      <c r="AA494" s="296"/>
      <c r="AB494" s="294"/>
      <c r="AC494" s="297"/>
      <c r="AD494" s="298"/>
      <c r="AE494" s="292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7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4"/>
      <c r="W495" s="295"/>
      <c r="X495" s="294"/>
      <c r="Y495" s="295"/>
      <c r="Z495" s="295"/>
      <c r="AA495" s="296"/>
      <c r="AB495" s="294"/>
      <c r="AC495" s="297"/>
      <c r="AD495" s="298"/>
      <c r="AE495" s="292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7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4"/>
      <c r="W496" s="295"/>
      <c r="X496" s="294"/>
      <c r="Y496" s="295"/>
      <c r="Z496" s="295"/>
      <c r="AA496" s="296"/>
      <c r="AB496" s="294"/>
      <c r="AC496" s="297"/>
      <c r="AD496" s="298"/>
      <c r="AE496" s="292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7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4"/>
      <c r="W497" s="295"/>
      <c r="X497" s="294"/>
      <c r="Y497" s="295"/>
      <c r="Z497" s="295"/>
      <c r="AA497" s="296"/>
      <c r="AB497" s="294"/>
      <c r="AC497" s="297"/>
      <c r="AD497" s="298"/>
      <c r="AE497" s="292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6"/>
      <c r="AT497" s="176"/>
      <c r="AU497" s="176"/>
      <c r="AV497" s="176"/>
      <c r="AW497" s="177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4"/>
      <c r="W498" s="295"/>
      <c r="X498" s="294"/>
      <c r="Y498" s="295"/>
      <c r="Z498" s="295"/>
      <c r="AA498" s="296"/>
      <c r="AB498" s="294"/>
      <c r="AC498" s="297"/>
      <c r="AD498" s="298"/>
      <c r="AE498" s="292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6"/>
      <c r="AT498" s="176"/>
      <c r="AU498" s="176"/>
      <c r="AV498" s="176"/>
      <c r="AW498" s="177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4"/>
      <c r="W499" s="295"/>
      <c r="X499" s="294"/>
      <c r="Y499" s="295"/>
      <c r="Z499" s="295"/>
      <c r="AA499" s="296"/>
      <c r="AB499" s="294"/>
      <c r="AC499" s="297"/>
      <c r="AD499" s="298"/>
      <c r="AE499" s="292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6"/>
      <c r="AT499" s="176"/>
      <c r="AU499" s="176"/>
      <c r="AV499" s="176"/>
      <c r="AW499" s="177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4"/>
      <c r="W500" s="295"/>
      <c r="X500" s="294"/>
      <c r="Y500" s="295"/>
      <c r="Z500" s="295"/>
      <c r="AA500" s="296"/>
      <c r="AB500" s="294"/>
      <c r="AC500" s="297"/>
      <c r="AD500" s="298"/>
      <c r="AE500" s="292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6"/>
      <c r="AT500" s="176"/>
      <c r="AU500" s="176"/>
      <c r="AV500" s="176"/>
      <c r="AW500" s="177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4"/>
      <c r="W501" s="295"/>
      <c r="X501" s="294"/>
      <c r="Y501" s="295"/>
      <c r="Z501" s="295"/>
      <c r="AA501" s="296"/>
      <c r="AB501" s="294"/>
      <c r="AC501" s="297"/>
      <c r="AD501" s="298"/>
      <c r="AE501" s="292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7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4"/>
      <c r="W502" s="295"/>
      <c r="X502" s="294"/>
      <c r="Y502" s="295"/>
      <c r="Z502" s="295"/>
      <c r="AA502" s="296"/>
      <c r="AB502" s="294"/>
      <c r="AC502" s="297"/>
      <c r="AD502" s="298"/>
      <c r="AE502" s="292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7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4"/>
      <c r="W503" s="295"/>
      <c r="X503" s="294"/>
      <c r="Y503" s="295"/>
      <c r="Z503" s="295"/>
      <c r="AA503" s="296"/>
      <c r="AB503" s="294"/>
      <c r="AC503" s="297"/>
      <c r="AD503" s="298"/>
      <c r="AE503" s="292"/>
      <c r="AF503" s="176"/>
      <c r="AG503" s="176"/>
      <c r="AH503" s="176"/>
      <c r="AI503" s="176"/>
      <c r="AJ503" s="176"/>
      <c r="AK503" s="176"/>
      <c r="AL503" s="176"/>
      <c r="AM503" s="176"/>
      <c r="AN503" s="176"/>
      <c r="AO503" s="176"/>
      <c r="AP503" s="176"/>
      <c r="AQ503" s="176"/>
      <c r="AR503" s="176"/>
      <c r="AS503" s="176"/>
      <c r="AT503" s="176"/>
      <c r="AU503" s="176"/>
      <c r="AV503" s="176"/>
      <c r="AW503" s="177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4"/>
      <c r="W504" s="295"/>
      <c r="X504" s="294"/>
      <c r="Y504" s="295"/>
      <c r="Z504" s="295"/>
      <c r="AA504" s="296"/>
      <c r="AB504" s="294"/>
      <c r="AC504" s="297"/>
      <c r="AD504" s="298"/>
      <c r="AE504" s="292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7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4"/>
      <c r="W505" s="295"/>
      <c r="X505" s="294"/>
      <c r="Y505" s="295"/>
      <c r="Z505" s="295"/>
      <c r="AA505" s="296"/>
      <c r="AB505" s="294"/>
      <c r="AC505" s="297"/>
      <c r="AD505" s="298"/>
      <c r="AE505" s="292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7"/>
    </row>
    <row r="506" ht="19.5" customHeight="1">
      <c r="A506" s="293"/>
      <c r="B506" s="294"/>
      <c r="C506" s="294"/>
      <c r="D506" s="294"/>
      <c r="E506" s="294"/>
      <c r="F506" s="294"/>
      <c r="G506" s="294"/>
      <c r="H506" s="294"/>
      <c r="I506" s="294"/>
      <c r="J506" s="294"/>
      <c r="K506" s="294"/>
      <c r="L506" s="294"/>
      <c r="M506" s="294"/>
      <c r="N506" s="294"/>
      <c r="O506" s="294"/>
      <c r="P506" s="294"/>
      <c r="Q506" s="294"/>
      <c r="R506" s="294"/>
      <c r="S506" s="294"/>
      <c r="T506" s="294"/>
      <c r="U506" s="294"/>
      <c r="V506" s="294"/>
      <c r="W506" s="295"/>
      <c r="X506" s="294"/>
      <c r="Y506" s="295"/>
      <c r="Z506" s="295"/>
      <c r="AA506" s="296"/>
      <c r="AB506" s="294"/>
      <c r="AC506" s="297"/>
      <c r="AD506" s="298"/>
      <c r="AE506" s="292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7"/>
    </row>
    <row r="507" ht="19.5" customHeight="1">
      <c r="A507" s="293"/>
      <c r="B507" s="294"/>
      <c r="C507" s="294"/>
      <c r="D507" s="294"/>
      <c r="E507" s="294"/>
      <c r="F507" s="294"/>
      <c r="G507" s="294"/>
      <c r="H507" s="294"/>
      <c r="I507" s="294"/>
      <c r="J507" s="294"/>
      <c r="K507" s="294"/>
      <c r="L507" s="294"/>
      <c r="M507" s="294"/>
      <c r="N507" s="294"/>
      <c r="O507" s="294"/>
      <c r="P507" s="294"/>
      <c r="Q507" s="294"/>
      <c r="R507" s="294"/>
      <c r="S507" s="294"/>
      <c r="T507" s="294"/>
      <c r="U507" s="294"/>
      <c r="V507" s="294"/>
      <c r="W507" s="295"/>
      <c r="X507" s="294"/>
      <c r="Y507" s="295"/>
      <c r="Z507" s="295"/>
      <c r="AA507" s="296"/>
      <c r="AB507" s="294"/>
      <c r="AC507" s="297"/>
      <c r="AD507" s="298"/>
      <c r="AE507" s="292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7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7" width="10.57"/>
    <col customWidth="1" min="18" max="18" width="12.43"/>
    <col customWidth="1" min="19" max="19" width="9.86"/>
    <col customWidth="1" min="20" max="20" width="12.43"/>
    <col customWidth="1" min="21" max="28" width="10.57"/>
    <col customWidth="1" min="29" max="29" width="13.43"/>
    <col customWidth="1" min="30" max="30" width="11.86"/>
    <col customWidth="1" min="31" max="49" width="14.43"/>
  </cols>
  <sheetData>
    <row r="1" ht="57.0" customHeight="1">
      <c r="A1" s="353" t="s">
        <v>421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  <c r="W1" s="354"/>
      <c r="X1" s="355"/>
      <c r="Y1" s="356"/>
      <c r="Z1" s="356"/>
      <c r="AA1" s="357"/>
      <c r="AB1" s="356"/>
      <c r="AC1" s="358"/>
      <c r="AD1" s="359"/>
      <c r="AE1" s="155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7"/>
    </row>
    <row r="2" ht="33.0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0"/>
      <c r="O2" s="163" t="s">
        <v>61</v>
      </c>
      <c r="P2" s="164"/>
      <c r="Q2" s="165"/>
      <c r="R2" s="164" t="s">
        <v>63</v>
      </c>
      <c r="S2" s="166">
        <f>'狀況8,9 資料與模擬結果'!B5</f>
        <v>100000</v>
      </c>
      <c r="T2" s="360"/>
      <c r="U2" s="176"/>
      <c r="V2" s="168"/>
      <c r="W2" s="169"/>
      <c r="X2" s="170"/>
      <c r="Y2" s="171"/>
      <c r="Z2" s="171"/>
      <c r="AA2" s="172"/>
      <c r="AB2" s="173"/>
      <c r="AC2" s="174"/>
      <c r="AD2" s="173"/>
      <c r="AE2" s="175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7"/>
    </row>
    <row r="3" ht="21.75" customHeight="1">
      <c r="A3" s="178"/>
      <c r="B3" s="179"/>
      <c r="C3" s="179"/>
      <c r="D3" s="179"/>
      <c r="E3" s="179"/>
      <c r="F3" s="179"/>
      <c r="G3" s="180"/>
      <c r="H3" s="181"/>
      <c r="I3" s="182"/>
      <c r="J3" s="182"/>
      <c r="K3" s="182"/>
      <c r="L3" s="182"/>
      <c r="M3" s="182"/>
      <c r="N3" s="183"/>
      <c r="O3" s="184">
        <f>'狀況8,9 資料與模擬結果'!B4</f>
        <v>1000000</v>
      </c>
      <c r="P3" s="361" t="s">
        <v>64</v>
      </c>
      <c r="Q3" s="186">
        <v>0.5</v>
      </c>
      <c r="R3" s="362" t="s">
        <v>65</v>
      </c>
      <c r="S3" s="188">
        <f>S8</f>
        <v>20000</v>
      </c>
      <c r="T3" s="363" t="s">
        <v>66</v>
      </c>
      <c r="U3" s="363" t="s">
        <v>67</v>
      </c>
      <c r="V3" s="190"/>
      <c r="W3" s="191"/>
      <c r="X3" s="192"/>
      <c r="Y3" s="171"/>
      <c r="Z3" s="171"/>
      <c r="AA3" s="172"/>
      <c r="AB3" s="173"/>
      <c r="AC3" s="174"/>
      <c r="AD3" s="173"/>
      <c r="AE3" s="175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7"/>
    </row>
    <row r="4" ht="29.25" customHeight="1">
      <c r="A4" s="193" t="s">
        <v>68</v>
      </c>
      <c r="B4" s="193" t="s">
        <v>69</v>
      </c>
      <c r="C4" s="193" t="s">
        <v>70</v>
      </c>
      <c r="D4" s="193" t="s">
        <v>71</v>
      </c>
      <c r="E4" s="193" t="s">
        <v>72</v>
      </c>
      <c r="F4" s="193" t="s">
        <v>73</v>
      </c>
      <c r="G4" s="193" t="s">
        <v>74</v>
      </c>
      <c r="H4" s="194" t="s">
        <v>68</v>
      </c>
      <c r="I4" s="194" t="s">
        <v>69</v>
      </c>
      <c r="J4" s="194" t="s">
        <v>70</v>
      </c>
      <c r="K4" s="194" t="s">
        <v>71</v>
      </c>
      <c r="L4" s="194" t="s">
        <v>72</v>
      </c>
      <c r="M4" s="194" t="s">
        <v>73</v>
      </c>
      <c r="N4" s="194" t="s">
        <v>74</v>
      </c>
      <c r="O4" s="364"/>
      <c r="P4" s="365"/>
      <c r="Q4" s="365"/>
      <c r="R4" s="366"/>
      <c r="S4" s="189" t="s">
        <v>75</v>
      </c>
      <c r="T4" s="226">
        <f>-S2</f>
        <v>-100000</v>
      </c>
      <c r="U4" s="367"/>
      <c r="V4" s="200" t="s">
        <v>76</v>
      </c>
      <c r="W4" s="201" t="s">
        <v>77</v>
      </c>
      <c r="X4" s="201" t="s">
        <v>78</v>
      </c>
      <c r="Y4" s="201" t="s">
        <v>79</v>
      </c>
      <c r="Z4" s="201" t="s">
        <v>80</v>
      </c>
      <c r="AA4" s="202" t="s">
        <v>81</v>
      </c>
      <c r="AB4" s="201" t="s">
        <v>82</v>
      </c>
      <c r="AC4" s="203" t="s">
        <v>83</v>
      </c>
      <c r="AD4" s="201" t="s">
        <v>84</v>
      </c>
      <c r="AE4" s="175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7"/>
    </row>
    <row r="5" ht="19.5" customHeight="1">
      <c r="A5" s="193"/>
      <c r="B5" s="193"/>
      <c r="C5" s="193"/>
      <c r="D5" s="193"/>
      <c r="E5" s="193"/>
      <c r="F5" s="193"/>
      <c r="G5" s="193"/>
      <c r="H5" s="194"/>
      <c r="I5" s="194"/>
      <c r="J5" s="194"/>
      <c r="K5" s="194"/>
      <c r="L5" s="194"/>
      <c r="M5" s="194"/>
      <c r="N5" s="204"/>
      <c r="O5" s="205" t="s">
        <v>85</v>
      </c>
      <c r="P5" s="206" t="s">
        <v>86</v>
      </c>
      <c r="Q5" s="206" t="s">
        <v>87</v>
      </c>
      <c r="R5" s="207" t="s">
        <v>88</v>
      </c>
      <c r="S5" s="368">
        <v>0.05</v>
      </c>
      <c r="T5" s="209"/>
      <c r="U5" s="209"/>
      <c r="V5" s="210"/>
      <c r="W5" s="171"/>
      <c r="X5" s="201"/>
      <c r="Y5" s="171"/>
      <c r="Z5" s="171"/>
      <c r="AA5" s="172"/>
      <c r="AB5" s="201"/>
      <c r="AC5" s="203"/>
      <c r="AD5" s="201"/>
      <c r="AE5" s="175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7"/>
    </row>
    <row r="6" ht="23.25" customHeight="1">
      <c r="A6" s="193"/>
      <c r="B6" s="193"/>
      <c r="C6" s="193"/>
      <c r="D6" s="193"/>
      <c r="E6" s="193"/>
      <c r="F6" s="193"/>
      <c r="G6" s="193"/>
      <c r="H6" s="194"/>
      <c r="I6" s="194"/>
      <c r="J6" s="194"/>
      <c r="K6" s="194"/>
      <c r="L6" s="194"/>
      <c r="M6" s="194"/>
      <c r="N6" s="204"/>
      <c r="O6" s="211">
        <v>1.0</v>
      </c>
      <c r="P6" s="212" t="s">
        <v>422</v>
      </c>
      <c r="Q6" s="212" t="s">
        <v>423</v>
      </c>
      <c r="R6" s="213" t="s">
        <v>91</v>
      </c>
      <c r="S6" s="189" t="s">
        <v>92</v>
      </c>
      <c r="T6" s="363" t="s">
        <v>93</v>
      </c>
      <c r="U6" s="215"/>
      <c r="V6" s="210"/>
      <c r="W6" s="171"/>
      <c r="X6" s="201"/>
      <c r="Y6" s="171"/>
      <c r="Z6" s="171"/>
      <c r="AA6" s="172"/>
      <c r="AB6" s="201"/>
      <c r="AC6" s="203"/>
      <c r="AD6" s="201"/>
      <c r="AE6" s="175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7"/>
    </row>
    <row r="7" ht="23.25" customHeight="1">
      <c r="A7" s="193"/>
      <c r="B7" s="193"/>
      <c r="C7" s="193"/>
      <c r="D7" s="193"/>
      <c r="E7" s="193"/>
      <c r="F7" s="193"/>
      <c r="G7" s="193"/>
      <c r="H7" s="194"/>
      <c r="I7" s="194"/>
      <c r="J7" s="194"/>
      <c r="K7" s="194"/>
      <c r="L7" s="194"/>
      <c r="M7" s="194"/>
      <c r="N7" s="204"/>
      <c r="O7" s="216"/>
      <c r="P7" s="369"/>
      <c r="Q7" s="369"/>
      <c r="R7" s="370"/>
      <c r="S7" s="219">
        <v>0.02</v>
      </c>
      <c r="T7" s="214"/>
      <c r="U7" s="215"/>
      <c r="V7" s="210"/>
      <c r="W7" s="171"/>
      <c r="X7" s="201"/>
      <c r="Y7" s="171"/>
      <c r="Z7" s="171"/>
      <c r="AA7" s="172"/>
      <c r="AB7" s="201"/>
      <c r="AC7" s="203"/>
      <c r="AD7" s="201"/>
      <c r="AE7" s="175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7"/>
    </row>
    <row r="8" ht="20.25" customHeight="1">
      <c r="A8" s="220"/>
      <c r="B8" s="220"/>
      <c r="C8" s="220"/>
      <c r="D8" s="220"/>
      <c r="E8" s="220"/>
      <c r="F8" s="220"/>
      <c r="G8" s="220"/>
      <c r="H8" s="221"/>
      <c r="I8" s="221"/>
      <c r="J8" s="221"/>
      <c r="K8" s="221"/>
      <c r="L8" s="221"/>
      <c r="M8" s="221"/>
      <c r="N8" s="222"/>
      <c r="O8" s="371">
        <f>O3</f>
        <v>1000000</v>
      </c>
      <c r="P8" s="224">
        <f>(O8+T20*(2*T8))*P6</f>
        <v>480000</v>
      </c>
      <c r="Q8" s="224">
        <f>(O8+T4*(2*T8))*Q6</f>
        <v>160000</v>
      </c>
      <c r="R8" s="225">
        <f>(O8+T4*(2*T8))*R6-T4*(2*T8)</f>
        <v>360000</v>
      </c>
      <c r="S8" s="372">
        <f>(O8)*S7</f>
        <v>20000</v>
      </c>
      <c r="T8" s="227">
        <v>1.0</v>
      </c>
      <c r="U8" s="208"/>
      <c r="V8" s="229"/>
      <c r="W8" s="230"/>
      <c r="X8" s="231"/>
      <c r="Y8" s="230"/>
      <c r="Z8" s="230"/>
      <c r="AA8" s="232"/>
      <c r="AB8" s="231"/>
      <c r="AC8" s="233"/>
      <c r="AD8" s="231"/>
      <c r="AE8" s="175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7"/>
    </row>
    <row r="9" ht="20.25" customHeight="1">
      <c r="A9" s="234" t="s">
        <v>94</v>
      </c>
      <c r="B9" s="235">
        <v>54.0</v>
      </c>
      <c r="C9" s="236">
        <v>57.28125</v>
      </c>
      <c r="D9" s="236">
        <v>48.84375</v>
      </c>
      <c r="E9" s="236">
        <v>53.71875</v>
      </c>
      <c r="F9" s="236">
        <v>45.873295</v>
      </c>
      <c r="G9" s="236">
        <v>2.563664E8</v>
      </c>
      <c r="H9" s="236"/>
      <c r="I9" s="236">
        <f t="shared" ref="I9:N9" si="1">(I10/B10*B9)/B10*B9</f>
        <v>4.386246722</v>
      </c>
      <c r="J9" s="236">
        <f t="shared" si="1"/>
        <v>4.931286174</v>
      </c>
      <c r="K9" s="236">
        <f t="shared" si="1"/>
        <v>3.582794021</v>
      </c>
      <c r="L9" s="236">
        <f t="shared" si="1"/>
        <v>4.307744225</v>
      </c>
      <c r="M9" s="236">
        <f t="shared" si="1"/>
        <v>3.662290705</v>
      </c>
      <c r="N9" s="236">
        <f t="shared" si="1"/>
        <v>1456309.017</v>
      </c>
      <c r="O9" s="237"/>
      <c r="P9" s="238"/>
      <c r="Q9" s="238"/>
      <c r="R9" s="239"/>
      <c r="S9" s="240"/>
      <c r="T9" s="240"/>
      <c r="U9" s="240"/>
      <c r="V9" s="241"/>
      <c r="W9" s="242"/>
      <c r="X9" s="243"/>
      <c r="Y9" s="242"/>
      <c r="Z9" s="242"/>
      <c r="AA9" s="244"/>
      <c r="AB9" s="243"/>
      <c r="AC9" s="245"/>
      <c r="AD9" s="243"/>
      <c r="AE9" s="175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7"/>
    </row>
    <row r="10" ht="19.5" customHeight="1">
      <c r="A10" s="246" t="s">
        <v>95</v>
      </c>
      <c r="B10" s="247">
        <v>53.5625</v>
      </c>
      <c r="C10" s="248">
        <v>56.0</v>
      </c>
      <c r="D10" s="248">
        <v>48.9375</v>
      </c>
      <c r="E10" s="248">
        <v>52.03125</v>
      </c>
      <c r="F10" s="248">
        <v>44.432236</v>
      </c>
      <c r="G10" s="248">
        <v>2.593E8</v>
      </c>
      <c r="H10" s="248"/>
      <c r="I10" s="248">
        <f t="shared" ref="I10:N10" si="2">(I11/B11*B10)/B11*B10</f>
        <v>4.315461193</v>
      </c>
      <c r="J10" s="248">
        <f t="shared" si="2"/>
        <v>4.713150275</v>
      </c>
      <c r="K10" s="248">
        <f t="shared" si="2"/>
        <v>3.596560748</v>
      </c>
      <c r="L10" s="248">
        <f t="shared" si="2"/>
        <v>4.041351555</v>
      </c>
      <c r="M10" s="248">
        <f t="shared" si="2"/>
        <v>3.435811123</v>
      </c>
      <c r="N10" s="248">
        <f t="shared" si="2"/>
        <v>1489828.79</v>
      </c>
      <c r="O10" s="248"/>
      <c r="P10" s="249"/>
      <c r="Q10" s="249"/>
      <c r="R10" s="249"/>
      <c r="S10" s="250"/>
      <c r="T10" s="168"/>
      <c r="U10" s="251"/>
      <c r="V10" s="252"/>
      <c r="W10" s="249"/>
      <c r="X10" s="253"/>
      <c r="Y10" s="249"/>
      <c r="Z10" s="249"/>
      <c r="AA10" s="254"/>
      <c r="AB10" s="253"/>
      <c r="AC10" s="255"/>
      <c r="AD10" s="253"/>
      <c r="AE10" s="175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7"/>
    </row>
    <row r="11" ht="19.5" customHeight="1">
      <c r="A11" s="246" t="s">
        <v>96</v>
      </c>
      <c r="B11" s="247">
        <v>51.9375</v>
      </c>
      <c r="C11" s="248">
        <v>59.9375</v>
      </c>
      <c r="D11" s="248">
        <v>49.570313</v>
      </c>
      <c r="E11" s="248">
        <v>57.625</v>
      </c>
      <c r="F11" s="248">
        <v>49.209061</v>
      </c>
      <c r="G11" s="248">
        <v>2.478722E8</v>
      </c>
      <c r="H11" s="248"/>
      <c r="I11" s="248">
        <f t="shared" ref="I11:N11" si="3">(I12/B12*B11)/B12*B11</f>
        <v>4.057584934</v>
      </c>
      <c r="J11" s="248">
        <f t="shared" si="3"/>
        <v>5.399238129</v>
      </c>
      <c r="K11" s="248">
        <f t="shared" si="3"/>
        <v>3.690176711</v>
      </c>
      <c r="L11" s="248">
        <f t="shared" si="3"/>
        <v>4.957012213</v>
      </c>
      <c r="M11" s="248">
        <f t="shared" si="3"/>
        <v>4.214277204</v>
      </c>
      <c r="N11" s="248">
        <f t="shared" si="3"/>
        <v>1361403.841</v>
      </c>
      <c r="O11" s="248"/>
      <c r="P11" s="249"/>
      <c r="Q11" s="249"/>
      <c r="R11" s="249"/>
      <c r="S11" s="249"/>
      <c r="T11" s="249"/>
      <c r="U11" s="249"/>
      <c r="V11" s="252"/>
      <c r="W11" s="249"/>
      <c r="X11" s="253"/>
      <c r="Y11" s="249"/>
      <c r="Z11" s="249"/>
      <c r="AA11" s="254"/>
      <c r="AB11" s="253"/>
      <c r="AC11" s="255"/>
      <c r="AD11" s="253"/>
      <c r="AE11" s="175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7"/>
    </row>
    <row r="12" ht="19.5" customHeight="1">
      <c r="A12" s="246" t="s">
        <v>97</v>
      </c>
      <c r="B12" s="247">
        <v>57.8125</v>
      </c>
      <c r="C12" s="248">
        <v>61.71875</v>
      </c>
      <c r="D12" s="248">
        <v>55.78125</v>
      </c>
      <c r="E12" s="248">
        <v>56.59375</v>
      </c>
      <c r="F12" s="248">
        <v>48.328407</v>
      </c>
      <c r="G12" s="248">
        <v>1.957904E8</v>
      </c>
      <c r="H12" s="248"/>
      <c r="I12" s="248">
        <f t="shared" ref="I12:N12" si="4">(I13/B13*B12)/B13*B12</f>
        <v>5.027464784</v>
      </c>
      <c r="J12" s="248">
        <f t="shared" si="4"/>
        <v>5.724920714</v>
      </c>
      <c r="K12" s="248">
        <f t="shared" si="4"/>
        <v>4.672833703</v>
      </c>
      <c r="L12" s="248">
        <f t="shared" si="4"/>
        <v>4.781179581</v>
      </c>
      <c r="M12" s="248">
        <f t="shared" si="4"/>
        <v>4.064788033</v>
      </c>
      <c r="N12" s="248">
        <f t="shared" si="4"/>
        <v>849403.6368</v>
      </c>
      <c r="O12" s="248"/>
      <c r="P12" s="249"/>
      <c r="Q12" s="249"/>
      <c r="R12" s="249"/>
      <c r="S12" s="249"/>
      <c r="T12" s="249"/>
      <c r="U12" s="249"/>
      <c r="V12" s="252"/>
      <c r="W12" s="249"/>
      <c r="X12" s="253"/>
      <c r="Y12" s="249"/>
      <c r="Z12" s="249"/>
      <c r="AA12" s="254"/>
      <c r="AB12" s="253"/>
      <c r="AC12" s="255"/>
      <c r="AD12" s="253"/>
      <c r="AE12" s="175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7"/>
    </row>
    <row r="13" ht="19.5" customHeight="1">
      <c r="A13" s="246" t="s">
        <v>98</v>
      </c>
      <c r="B13" s="247">
        <v>56.6875</v>
      </c>
      <c r="C13" s="248">
        <v>61.75</v>
      </c>
      <c r="D13" s="248">
        <v>52.9375</v>
      </c>
      <c r="E13" s="248">
        <v>59.6875</v>
      </c>
      <c r="F13" s="248">
        <v>50.970333</v>
      </c>
      <c r="G13" s="248">
        <v>2.578806E8</v>
      </c>
      <c r="H13" s="248"/>
      <c r="I13" s="248">
        <f t="shared" ref="I13:N13" si="5">(I14/B14*B13)/B14*B13</f>
        <v>4.833705043</v>
      </c>
      <c r="J13" s="248">
        <f t="shared" si="5"/>
        <v>5.730719569</v>
      </c>
      <c r="K13" s="248">
        <f t="shared" si="5"/>
        <v>4.208532611</v>
      </c>
      <c r="L13" s="248">
        <f t="shared" si="5"/>
        <v>5.318202747</v>
      </c>
      <c r="M13" s="248">
        <f t="shared" si="5"/>
        <v>4.521347476</v>
      </c>
      <c r="N13" s="248">
        <f t="shared" si="5"/>
        <v>1473562.88</v>
      </c>
      <c r="O13" s="248"/>
      <c r="P13" s="249"/>
      <c r="Q13" s="249"/>
      <c r="R13" s="249"/>
      <c r="S13" s="249"/>
      <c r="T13" s="249"/>
      <c r="U13" s="249"/>
      <c r="V13" s="252"/>
      <c r="W13" s="249"/>
      <c r="X13" s="253"/>
      <c r="Y13" s="249"/>
      <c r="Z13" s="249"/>
      <c r="AA13" s="254"/>
      <c r="AB13" s="253"/>
      <c r="AC13" s="255"/>
      <c r="AD13" s="253"/>
      <c r="AE13" s="175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7"/>
    </row>
    <row r="14" ht="19.5" customHeight="1">
      <c r="A14" s="246" t="s">
        <v>99</v>
      </c>
      <c r="B14" s="247">
        <v>60.0625</v>
      </c>
      <c r="C14" s="248">
        <v>63.75</v>
      </c>
      <c r="D14" s="248">
        <v>58.625</v>
      </c>
      <c r="E14" s="248">
        <v>60.1875</v>
      </c>
      <c r="F14" s="248">
        <v>51.397312</v>
      </c>
      <c r="G14" s="248">
        <v>2.89632E8</v>
      </c>
      <c r="H14" s="248"/>
      <c r="I14" s="248">
        <f t="shared" ref="I14:N14" si="6">(I15/B15*B14)/B15*B14</f>
        <v>5.426406785</v>
      </c>
      <c r="J14" s="248">
        <f t="shared" si="6"/>
        <v>6.107951942</v>
      </c>
      <c r="K14" s="248">
        <f t="shared" si="6"/>
        <v>5.161424189</v>
      </c>
      <c r="L14" s="248">
        <f t="shared" si="6"/>
        <v>5.407676723</v>
      </c>
      <c r="M14" s="248">
        <f t="shared" si="6"/>
        <v>4.597415507</v>
      </c>
      <c r="N14" s="248">
        <f t="shared" si="6"/>
        <v>1858764.696</v>
      </c>
      <c r="O14" s="248"/>
      <c r="P14" s="249"/>
      <c r="Q14" s="249"/>
      <c r="R14" s="249"/>
      <c r="S14" s="249"/>
      <c r="T14" s="249"/>
      <c r="U14" s="249"/>
      <c r="V14" s="252"/>
      <c r="W14" s="249"/>
      <c r="X14" s="253"/>
      <c r="Y14" s="249"/>
      <c r="Z14" s="249"/>
      <c r="AA14" s="254"/>
      <c r="AB14" s="253"/>
      <c r="AC14" s="255"/>
      <c r="AD14" s="253"/>
      <c r="AE14" s="175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7"/>
    </row>
    <row r="15" ht="19.5" customHeight="1">
      <c r="A15" s="246" t="s">
        <v>100</v>
      </c>
      <c r="B15" s="247">
        <v>59.375</v>
      </c>
      <c r="C15" s="248">
        <v>66.25</v>
      </c>
      <c r="D15" s="248">
        <v>57.414063</v>
      </c>
      <c r="E15" s="248">
        <v>65.75</v>
      </c>
      <c r="F15" s="248">
        <v>56.147415</v>
      </c>
      <c r="G15" s="248">
        <v>4.154352E8</v>
      </c>
      <c r="H15" s="248"/>
      <c r="I15" s="248">
        <f t="shared" ref="I15:N15" si="7">(I16/B16*B15)/B16*B15</f>
        <v>5.302892</v>
      </c>
      <c r="J15" s="248">
        <f t="shared" si="7"/>
        <v>6.596400232</v>
      </c>
      <c r="K15" s="248">
        <f t="shared" si="7"/>
        <v>4.950401281</v>
      </c>
      <c r="L15" s="248">
        <f t="shared" si="7"/>
        <v>6.453415479</v>
      </c>
      <c r="M15" s="248">
        <f t="shared" si="7"/>
        <v>5.486463265</v>
      </c>
      <c r="N15" s="248">
        <f t="shared" si="7"/>
        <v>3824176.358</v>
      </c>
      <c r="O15" s="248"/>
      <c r="P15" s="249"/>
      <c r="Q15" s="249"/>
      <c r="R15" s="249"/>
      <c r="S15" s="249"/>
      <c r="T15" s="249"/>
      <c r="U15" s="249"/>
      <c r="V15" s="252"/>
      <c r="W15" s="249"/>
      <c r="X15" s="253"/>
      <c r="Y15" s="249"/>
      <c r="Z15" s="249"/>
      <c r="AA15" s="254"/>
      <c r="AB15" s="253"/>
      <c r="AC15" s="255"/>
      <c r="AD15" s="253"/>
      <c r="AE15" s="175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7"/>
    </row>
    <row r="16" ht="19.5" customHeight="1">
      <c r="A16" s="246" t="s">
        <v>101</v>
      </c>
      <c r="B16" s="247">
        <v>65.75</v>
      </c>
      <c r="C16" s="248">
        <v>78.78125</v>
      </c>
      <c r="D16" s="248">
        <v>65.195313</v>
      </c>
      <c r="E16" s="248">
        <v>73.5</v>
      </c>
      <c r="F16" s="248">
        <v>62.76556</v>
      </c>
      <c r="G16" s="248">
        <v>3.668192E8</v>
      </c>
      <c r="H16" s="248"/>
      <c r="I16" s="248">
        <f t="shared" ref="I16:N16" si="8">(I17/B17*B16)/B17*B16</f>
        <v>6.502749904</v>
      </c>
      <c r="J16" s="248">
        <f t="shared" si="8"/>
        <v>9.327837417</v>
      </c>
      <c r="K16" s="248">
        <f t="shared" si="8"/>
        <v>6.383172643</v>
      </c>
      <c r="L16" s="248">
        <f t="shared" si="8"/>
        <v>8.064413543</v>
      </c>
      <c r="M16" s="248">
        <f t="shared" si="8"/>
        <v>6.856078145</v>
      </c>
      <c r="N16" s="248">
        <f t="shared" si="8"/>
        <v>2981504.352</v>
      </c>
      <c r="O16" s="248"/>
      <c r="P16" s="249"/>
      <c r="Q16" s="249"/>
      <c r="R16" s="249"/>
      <c r="S16" s="249"/>
      <c r="T16" s="249"/>
      <c r="U16" s="249"/>
      <c r="V16" s="248"/>
      <c r="W16" s="249"/>
      <c r="X16" s="253"/>
      <c r="Y16" s="249"/>
      <c r="Z16" s="249"/>
      <c r="AA16" s="254"/>
      <c r="AB16" s="253"/>
      <c r="AC16" s="255"/>
      <c r="AD16" s="253"/>
      <c r="AE16" s="175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7"/>
    </row>
    <row r="17" ht="19.5" customHeight="1">
      <c r="A17" s="246" t="s">
        <v>102</v>
      </c>
      <c r="B17" s="247">
        <v>74.3125</v>
      </c>
      <c r="C17" s="248">
        <v>93.75</v>
      </c>
      <c r="D17" s="248">
        <v>73.75</v>
      </c>
      <c r="E17" s="248">
        <v>91.375</v>
      </c>
      <c r="F17" s="248">
        <v>78.029953</v>
      </c>
      <c r="G17" s="248">
        <v>4.653556E8</v>
      </c>
      <c r="H17" s="248"/>
      <c r="I17" s="248">
        <f t="shared" ref="I17:N17" si="9">(I18/B18*B17)/B18*B17</f>
        <v>8.30671444</v>
      </c>
      <c r="J17" s="248">
        <f t="shared" si="9"/>
        <v>13.20923863</v>
      </c>
      <c r="K17" s="248">
        <f t="shared" si="9"/>
        <v>8.168228733</v>
      </c>
      <c r="L17" s="248">
        <f t="shared" si="9"/>
        <v>12.46386947</v>
      </c>
      <c r="M17" s="248">
        <f t="shared" si="9"/>
        <v>10.59633387</v>
      </c>
      <c r="N17" s="248">
        <f t="shared" si="9"/>
        <v>4798452.696</v>
      </c>
      <c r="O17" s="256" t="s">
        <v>103</v>
      </c>
      <c r="P17" s="249">
        <f t="shared" ref="P17:U17" si="10">MAX(P20:P307)</f>
        <v>1939722.744</v>
      </c>
      <c r="Q17" s="249">
        <f t="shared" si="10"/>
        <v>814716.9559</v>
      </c>
      <c r="R17" s="249">
        <f t="shared" si="10"/>
        <v>1323989.42</v>
      </c>
      <c r="S17" s="249">
        <f t="shared" si="10"/>
        <v>-1666.666667</v>
      </c>
      <c r="T17" s="249">
        <f t="shared" si="10"/>
        <v>-100000</v>
      </c>
      <c r="U17" s="267">
        <f t="shared" si="10"/>
        <v>0.9468509851</v>
      </c>
      <c r="V17" s="252"/>
      <c r="W17" s="249">
        <f>MIN(W20:W307)</f>
        <v>-1254550.751</v>
      </c>
      <c r="X17" s="252">
        <f t="shared" ref="X17:AD17" si="11">MAX(X20:X307)</f>
        <v>8.262295082</v>
      </c>
      <c r="Y17" s="249">
        <f t="shared" si="11"/>
        <v>2628835.763</v>
      </c>
      <c r="Z17" s="249">
        <f t="shared" si="11"/>
        <v>1374285.013</v>
      </c>
      <c r="AA17" s="268">
        <f t="shared" si="11"/>
        <v>3758892.532</v>
      </c>
      <c r="AB17" s="252">
        <f t="shared" si="11"/>
        <v>4.176547257</v>
      </c>
      <c r="AC17" s="269">
        <f t="shared" si="11"/>
        <v>2571547.663</v>
      </c>
      <c r="AD17" s="252">
        <f t="shared" si="11"/>
        <v>2.571547663</v>
      </c>
      <c r="AE17" s="175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7"/>
    </row>
    <row r="18" ht="19.5" customHeight="1">
      <c r="A18" s="246" t="s">
        <v>104</v>
      </c>
      <c r="B18" s="247">
        <v>96.1875</v>
      </c>
      <c r="C18" s="248">
        <v>97.625</v>
      </c>
      <c r="D18" s="248">
        <v>79.75</v>
      </c>
      <c r="E18" s="248">
        <v>89.6875</v>
      </c>
      <c r="F18" s="248">
        <v>76.588921</v>
      </c>
      <c r="G18" s="248">
        <v>5.834318E8</v>
      </c>
      <c r="H18" s="248"/>
      <c r="I18" s="248">
        <f t="shared" ref="I18:N18" si="12">(I19/B19*B18)/B19*B18</f>
        <v>13.91690977</v>
      </c>
      <c r="J18" s="248">
        <f t="shared" si="12"/>
        <v>14.3237696</v>
      </c>
      <c r="K18" s="248">
        <f t="shared" si="12"/>
        <v>9.551360231</v>
      </c>
      <c r="L18" s="248">
        <f t="shared" si="12"/>
        <v>12.00775861</v>
      </c>
      <c r="M18" s="248">
        <f t="shared" si="12"/>
        <v>10.20856845</v>
      </c>
      <c r="N18" s="248">
        <f t="shared" si="12"/>
        <v>7542434.063</v>
      </c>
      <c r="O18" s="264" t="s">
        <v>105</v>
      </c>
      <c r="P18" s="249">
        <f t="shared" ref="P18:U18" si="13">P307</f>
        <v>1939722.744</v>
      </c>
      <c r="Q18" s="249">
        <f t="shared" si="13"/>
        <v>495180.3682</v>
      </c>
      <c r="R18" s="249">
        <f t="shared" si="13"/>
        <v>1323989.42</v>
      </c>
      <c r="S18" s="249">
        <f t="shared" si="13"/>
        <v>-924739.9698</v>
      </c>
      <c r="T18" s="249">
        <f t="shared" si="13"/>
        <v>-329810.7809</v>
      </c>
      <c r="U18" s="265">
        <f t="shared" si="13"/>
        <v>0.7795071169</v>
      </c>
      <c r="V18" s="252"/>
      <c r="W18" s="249">
        <f t="shared" ref="W18:AD18" si="14">W307</f>
        <v>-1254550.751</v>
      </c>
      <c r="X18" s="266">
        <f t="shared" si="14"/>
        <v>2.601498713</v>
      </c>
      <c r="Y18" s="249">
        <f t="shared" si="14"/>
        <v>2628835.763</v>
      </c>
      <c r="Z18" s="249">
        <f t="shared" si="14"/>
        <v>1374285.013</v>
      </c>
      <c r="AA18" s="249">
        <f t="shared" si="14"/>
        <v>3758892.532</v>
      </c>
      <c r="AB18" s="266">
        <f t="shared" si="14"/>
        <v>4.176547257</v>
      </c>
      <c r="AC18" s="249">
        <f t="shared" si="14"/>
        <v>2504341.781</v>
      </c>
      <c r="AD18" s="266">
        <f t="shared" si="14"/>
        <v>2.504341781</v>
      </c>
      <c r="AE18" s="175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7"/>
    </row>
    <row r="19" ht="19.5" customHeight="1">
      <c r="A19" s="246" t="s">
        <v>106</v>
      </c>
      <c r="B19" s="247">
        <v>89.53125</v>
      </c>
      <c r="C19" s="248">
        <v>107.5</v>
      </c>
      <c r="D19" s="248">
        <v>88.4375</v>
      </c>
      <c r="E19" s="248">
        <v>106.75</v>
      </c>
      <c r="F19" s="248">
        <v>91.159492</v>
      </c>
      <c r="G19" s="248">
        <v>5.751698E8</v>
      </c>
      <c r="H19" s="248"/>
      <c r="I19" s="248">
        <f t="shared" ref="I19:N19" si="15">(I20/B20*B19)/B20*B19</f>
        <v>12.05743232</v>
      </c>
      <c r="J19" s="248">
        <f t="shared" si="15"/>
        <v>17.36809403</v>
      </c>
      <c r="K19" s="248">
        <f t="shared" si="15"/>
        <v>11.74564189</v>
      </c>
      <c r="L19" s="248">
        <f t="shared" si="15"/>
        <v>17.01115805</v>
      </c>
      <c r="M19" s="248">
        <f t="shared" si="15"/>
        <v>14.46227901</v>
      </c>
      <c r="N19" s="248">
        <f t="shared" si="15"/>
        <v>7330329.191</v>
      </c>
      <c r="O19" s="264" t="s">
        <v>107</v>
      </c>
      <c r="P19" s="249">
        <f t="shared" ref="P19:U19" si="16">MIN(P20:P307)</f>
        <v>93908.91089</v>
      </c>
      <c r="Q19" s="249">
        <f t="shared" si="16"/>
        <v>14062.53933</v>
      </c>
      <c r="R19" s="249">
        <f t="shared" si="16"/>
        <v>324866.2626</v>
      </c>
      <c r="S19" s="249">
        <f t="shared" si="16"/>
        <v>-924739.9698</v>
      </c>
      <c r="T19" s="249">
        <f t="shared" si="16"/>
        <v>-329810.7809</v>
      </c>
      <c r="U19" s="267">
        <f t="shared" si="16"/>
        <v>0.2707707104</v>
      </c>
      <c r="V19" s="252"/>
      <c r="W19" s="249">
        <f>MAX(W20:W307)</f>
        <v>-101666.6667</v>
      </c>
      <c r="X19" s="252">
        <f t="shared" ref="X19:AD19" si="17">MIN(X20:X307)</f>
        <v>1.365337085</v>
      </c>
      <c r="Y19" s="249">
        <f t="shared" si="17"/>
        <v>390100.7506</v>
      </c>
      <c r="Z19" s="249">
        <f t="shared" si="17"/>
        <v>88280.56003</v>
      </c>
      <c r="AA19" s="268">
        <f t="shared" si="17"/>
        <v>450691.2485</v>
      </c>
      <c r="AB19" s="252">
        <f t="shared" si="17"/>
        <v>0.5007680539</v>
      </c>
      <c r="AC19" s="269">
        <f t="shared" si="17"/>
        <v>174545.6331</v>
      </c>
      <c r="AD19" s="252">
        <f t="shared" si="17"/>
        <v>0.1745456331</v>
      </c>
      <c r="AE19" s="175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7"/>
    </row>
    <row r="20" ht="19.5" customHeight="1">
      <c r="A20" s="246" t="s">
        <v>108</v>
      </c>
      <c r="B20" s="247">
        <v>107.25</v>
      </c>
      <c r="C20" s="248">
        <v>120.5</v>
      </c>
      <c r="D20" s="248">
        <v>101.0</v>
      </c>
      <c r="E20" s="248">
        <v>109.5</v>
      </c>
      <c r="F20" s="248">
        <v>93.507858</v>
      </c>
      <c r="G20" s="248">
        <v>7.211069E8</v>
      </c>
      <c r="H20" s="248"/>
      <c r="I20" s="248">
        <f t="shared" ref="I20:N20" si="18">(I21/B21*B20)/B21*B20</f>
        <v>17.30215263</v>
      </c>
      <c r="J20" s="248">
        <f t="shared" si="18"/>
        <v>21.82274244</v>
      </c>
      <c r="K20" s="248">
        <f t="shared" si="18"/>
        <v>15.31957048</v>
      </c>
      <c r="L20" s="248">
        <f t="shared" si="18"/>
        <v>17.89890036</v>
      </c>
      <c r="M20" s="248">
        <f t="shared" si="18"/>
        <v>15.21700419</v>
      </c>
      <c r="N20" s="248">
        <f t="shared" si="18"/>
        <v>11522073.23</v>
      </c>
      <c r="O20" s="248"/>
      <c r="P20" s="249">
        <f t="shared" ref="P20:R20" si="19">P8</f>
        <v>480000</v>
      </c>
      <c r="Q20" s="249">
        <f t="shared" si="19"/>
        <v>160000</v>
      </c>
      <c r="R20" s="249">
        <f t="shared" si="19"/>
        <v>360000</v>
      </c>
      <c r="S20" s="249">
        <f>-$S$8/12</f>
        <v>-1666.666667</v>
      </c>
      <c r="T20" s="249">
        <f>T4</f>
        <v>-100000</v>
      </c>
      <c r="U20" s="267">
        <f t="shared" ref="U20:U307" si="21">(Q20*2+P20)/(P20+Q20+R20)</f>
        <v>0.8</v>
      </c>
      <c r="V20" s="252"/>
      <c r="W20" s="249">
        <f t="shared" ref="W20:W307" si="22">S20+T20</f>
        <v>-101666.6667</v>
      </c>
      <c r="X20" s="252">
        <f t="shared" ref="X20:X307" si="23">IF(S20+T20=0,"NA",((P20+R20)/-(S20+T20)))</f>
        <v>8.262295082</v>
      </c>
      <c r="Y20" s="249">
        <f t="shared" ref="Y20:Y307" si="24">P20*0.7+R20*0.96</f>
        <v>681600</v>
      </c>
      <c r="Z20" s="249">
        <f t="shared" ref="Z20:Z307" si="25">Y20+S20+T20</f>
        <v>579933.3333</v>
      </c>
      <c r="AA20" s="254">
        <f t="shared" ref="AA20:AA307" si="26">P20+Q20+R20</f>
        <v>1000000</v>
      </c>
      <c r="AB20" s="252">
        <f t="shared" ref="AB20:AB307" si="27">AA20/($O$8+$T$4)</f>
        <v>1.111111111</v>
      </c>
      <c r="AC20" s="270">
        <f t="shared" ref="AC20:AC307" si="28">SUM(P20:T20)</f>
        <v>898333.3333</v>
      </c>
      <c r="AD20" s="252">
        <f t="shared" ref="AD20:AD307" si="29">AC20/($O$8)</f>
        <v>0.8983333333</v>
      </c>
      <c r="AE20" s="175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7"/>
    </row>
    <row r="21" ht="19.5" customHeight="1">
      <c r="A21" s="246" t="s">
        <v>109</v>
      </c>
      <c r="B21" s="247">
        <v>107.765625</v>
      </c>
      <c r="C21" s="248">
        <v>109.125</v>
      </c>
      <c r="D21" s="248">
        <v>78.0</v>
      </c>
      <c r="E21" s="248">
        <v>94.75</v>
      </c>
      <c r="F21" s="248">
        <v>80.912041</v>
      </c>
      <c r="G21" s="248">
        <v>6.784114E8</v>
      </c>
      <c r="H21" s="248"/>
      <c r="I21" s="248">
        <f t="shared" ref="I21:N21" si="20">(I22/B22*B21)/B22*B21</f>
        <v>17.4689194</v>
      </c>
      <c r="J21" s="248">
        <f t="shared" si="20"/>
        <v>17.89714458</v>
      </c>
      <c r="K21" s="248">
        <f t="shared" si="20"/>
        <v>9.136777452</v>
      </c>
      <c r="L21" s="248">
        <f t="shared" si="20"/>
        <v>13.40159685</v>
      </c>
      <c r="M21" s="248">
        <f t="shared" si="20"/>
        <v>11.39355507</v>
      </c>
      <c r="N21" s="248">
        <f t="shared" si="20"/>
        <v>10198060.95</v>
      </c>
      <c r="O21" s="248"/>
      <c r="P21" s="249">
        <f t="shared" ref="P21:P307" si="31">P20*D21/D20</f>
        <v>370693.0693</v>
      </c>
      <c r="Q21" s="249">
        <f t="shared" ref="Q21:Q29" si="32">Q20*K21/K20</f>
        <v>95425.93863</v>
      </c>
      <c r="R21" s="249">
        <f t="shared" ref="R21:R29" si="33">R20*(1+$S$5/2/12)</f>
        <v>360750</v>
      </c>
      <c r="S21" s="249">
        <f t="shared" ref="S21:S307" si="34">S20*(1+$S$5/12)+$S$20</f>
        <v>-3340.277778</v>
      </c>
      <c r="T21" s="249">
        <f t="shared" ref="T21:T307" si="35">T20*(1+$S$5/12)</f>
        <v>-100416.6667</v>
      </c>
      <c r="U21" s="267">
        <f t="shared" si="21"/>
        <v>0.6791220147</v>
      </c>
      <c r="V21" s="252"/>
      <c r="W21" s="249">
        <f t="shared" si="22"/>
        <v>-103756.9444</v>
      </c>
      <c r="X21" s="252">
        <f t="shared" si="23"/>
        <v>7.049581821</v>
      </c>
      <c r="Y21" s="249">
        <f t="shared" si="24"/>
        <v>605805.1485</v>
      </c>
      <c r="Z21" s="249">
        <f t="shared" si="25"/>
        <v>502048.2041</v>
      </c>
      <c r="AA21" s="254">
        <f t="shared" si="26"/>
        <v>826869.0079</v>
      </c>
      <c r="AB21" s="252">
        <f t="shared" si="27"/>
        <v>0.9187433422</v>
      </c>
      <c r="AC21" s="270">
        <f t="shared" si="28"/>
        <v>723112.0635</v>
      </c>
      <c r="AD21" s="252">
        <f t="shared" si="29"/>
        <v>0.7231120635</v>
      </c>
      <c r="AE21" s="175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7"/>
    </row>
    <row r="22" ht="19.5" customHeight="1">
      <c r="A22" s="246" t="s">
        <v>110</v>
      </c>
      <c r="B22" s="247">
        <v>95.75</v>
      </c>
      <c r="C22" s="248">
        <v>96.875</v>
      </c>
      <c r="D22" s="248">
        <v>72.25</v>
      </c>
      <c r="E22" s="248">
        <v>83.125</v>
      </c>
      <c r="F22" s="248">
        <v>70.98484</v>
      </c>
      <c r="G22" s="248">
        <v>5.631893E8</v>
      </c>
      <c r="H22" s="248"/>
      <c r="I22" s="248">
        <f t="shared" ref="I22:N22" si="30">(I23/B23*B22)/B23*B22</f>
        <v>13.79059811</v>
      </c>
      <c r="J22" s="248">
        <f t="shared" si="30"/>
        <v>14.10453147</v>
      </c>
      <c r="K22" s="248">
        <f t="shared" si="30"/>
        <v>7.839340787</v>
      </c>
      <c r="L22" s="248">
        <f t="shared" si="30"/>
        <v>10.31481466</v>
      </c>
      <c r="M22" s="248">
        <f t="shared" si="30"/>
        <v>8.76928447</v>
      </c>
      <c r="N22" s="248">
        <f t="shared" si="30"/>
        <v>7028135.387</v>
      </c>
      <c r="O22" s="248"/>
      <c r="P22" s="249">
        <f t="shared" si="31"/>
        <v>343366.3366</v>
      </c>
      <c r="Q22" s="249">
        <f t="shared" si="32"/>
        <v>81875.30634</v>
      </c>
      <c r="R22" s="249">
        <f t="shared" si="33"/>
        <v>361501.5625</v>
      </c>
      <c r="S22" s="249">
        <f t="shared" si="34"/>
        <v>-5020.862269</v>
      </c>
      <c r="T22" s="249">
        <f t="shared" si="35"/>
        <v>-100835.0694</v>
      </c>
      <c r="U22" s="267">
        <f t="shared" si="21"/>
        <v>0.6445774756</v>
      </c>
      <c r="V22" s="252"/>
      <c r="W22" s="249">
        <f t="shared" si="22"/>
        <v>-105855.9317</v>
      </c>
      <c r="X22" s="252">
        <f t="shared" si="23"/>
        <v>6.658747297</v>
      </c>
      <c r="Y22" s="249">
        <f t="shared" si="24"/>
        <v>587397.9356</v>
      </c>
      <c r="Z22" s="249">
        <f t="shared" si="25"/>
        <v>481542.0039</v>
      </c>
      <c r="AA22" s="254">
        <f t="shared" si="26"/>
        <v>786743.2055</v>
      </c>
      <c r="AB22" s="252">
        <f t="shared" si="27"/>
        <v>0.8741591172</v>
      </c>
      <c r="AC22" s="270">
        <f t="shared" si="28"/>
        <v>680887.2738</v>
      </c>
      <c r="AD22" s="252">
        <f t="shared" si="29"/>
        <v>0.6808872738</v>
      </c>
      <c r="AE22" s="175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7"/>
    </row>
    <row r="23" ht="19.5" customHeight="1">
      <c r="A23" s="246" t="s">
        <v>111</v>
      </c>
      <c r="B23" s="247">
        <v>85.1875</v>
      </c>
      <c r="C23" s="248">
        <v>99.71875</v>
      </c>
      <c r="D23" s="248">
        <v>82.5</v>
      </c>
      <c r="E23" s="248">
        <v>93.4375</v>
      </c>
      <c r="F23" s="248">
        <v>79.791245</v>
      </c>
      <c r="G23" s="248">
        <v>4.695167E8</v>
      </c>
      <c r="H23" s="248"/>
      <c r="I23" s="248">
        <f t="shared" ref="I23:N23" si="36">(I24/B24*B23)/B24*B23</f>
        <v>10.91584307</v>
      </c>
      <c r="J23" s="248">
        <f t="shared" si="36"/>
        <v>14.94475793</v>
      </c>
      <c r="K23" s="248">
        <f t="shared" si="36"/>
        <v>10.22143188</v>
      </c>
      <c r="L23" s="248">
        <f t="shared" si="36"/>
        <v>13.03288407</v>
      </c>
      <c r="M23" s="248">
        <f t="shared" si="36"/>
        <v>11.08009352</v>
      </c>
      <c r="N23" s="248">
        <f t="shared" si="36"/>
        <v>4884649.621</v>
      </c>
      <c r="O23" s="248"/>
      <c r="P23" s="249">
        <f t="shared" si="31"/>
        <v>392079.2079</v>
      </c>
      <c r="Q23" s="249">
        <f t="shared" si="32"/>
        <v>106754.2398</v>
      </c>
      <c r="R23" s="249">
        <f t="shared" si="33"/>
        <v>362254.6908</v>
      </c>
      <c r="S23" s="249">
        <f t="shared" si="34"/>
        <v>-6708.449195</v>
      </c>
      <c r="T23" s="249">
        <f t="shared" si="35"/>
        <v>-101255.2156</v>
      </c>
      <c r="U23" s="267">
        <f t="shared" si="21"/>
        <v>0.703281883</v>
      </c>
      <c r="V23" s="252"/>
      <c r="W23" s="249">
        <f t="shared" si="22"/>
        <v>-107963.6648</v>
      </c>
      <c r="X23" s="252">
        <f t="shared" si="23"/>
        <v>6.986923798</v>
      </c>
      <c r="Y23" s="249">
        <f t="shared" si="24"/>
        <v>622219.9487</v>
      </c>
      <c r="Z23" s="249">
        <f t="shared" si="25"/>
        <v>514256.2839</v>
      </c>
      <c r="AA23" s="254">
        <f t="shared" si="26"/>
        <v>861088.1385</v>
      </c>
      <c r="AB23" s="252">
        <f t="shared" si="27"/>
        <v>0.9567645983</v>
      </c>
      <c r="AC23" s="270">
        <f t="shared" si="28"/>
        <v>753124.4737</v>
      </c>
      <c r="AD23" s="252">
        <f t="shared" si="29"/>
        <v>0.7531244737</v>
      </c>
      <c r="AE23" s="175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7"/>
    </row>
    <row r="24" ht="19.5" customHeight="1">
      <c r="A24" s="246" t="s">
        <v>112</v>
      </c>
      <c r="B24" s="247">
        <v>93.5</v>
      </c>
      <c r="C24" s="248">
        <v>102.0625</v>
      </c>
      <c r="D24" s="248">
        <v>85.71875</v>
      </c>
      <c r="E24" s="248">
        <v>89.4375</v>
      </c>
      <c r="F24" s="248">
        <v>76.375443</v>
      </c>
      <c r="G24" s="248">
        <v>3.817581E8</v>
      </c>
      <c r="H24" s="248"/>
      <c r="I24" s="248">
        <f t="shared" ref="I24:N24" si="37">(I25/B25*B24)/B25*B24</f>
        <v>13.15009102</v>
      </c>
      <c r="J24" s="248">
        <f t="shared" si="37"/>
        <v>15.65552504</v>
      </c>
      <c r="K24" s="248">
        <f t="shared" si="37"/>
        <v>11.03457218</v>
      </c>
      <c r="L24" s="248">
        <f t="shared" si="37"/>
        <v>11.94090971</v>
      </c>
      <c r="M24" s="248">
        <f t="shared" si="37"/>
        <v>10.15173863</v>
      </c>
      <c r="N24" s="248">
        <f t="shared" si="37"/>
        <v>3229295.965</v>
      </c>
      <c r="O24" s="248"/>
      <c r="P24" s="249">
        <f t="shared" si="31"/>
        <v>407376.2376</v>
      </c>
      <c r="Q24" s="249">
        <f t="shared" si="32"/>
        <v>115246.8048</v>
      </c>
      <c r="R24" s="249">
        <f t="shared" si="33"/>
        <v>363009.388</v>
      </c>
      <c r="S24" s="249">
        <f t="shared" si="34"/>
        <v>-8403.067733</v>
      </c>
      <c r="T24" s="249">
        <f t="shared" si="35"/>
        <v>-101677.1123</v>
      </c>
      <c r="U24" s="267">
        <f t="shared" si="21"/>
        <v>0.7202421968</v>
      </c>
      <c r="V24" s="252"/>
      <c r="W24" s="249">
        <f t="shared" si="22"/>
        <v>-110080.18</v>
      </c>
      <c r="X24" s="252">
        <f t="shared" si="23"/>
        <v>6.998404485</v>
      </c>
      <c r="Y24" s="249">
        <f t="shared" si="24"/>
        <v>633652.3788</v>
      </c>
      <c r="Z24" s="249">
        <f t="shared" si="25"/>
        <v>523572.1988</v>
      </c>
      <c r="AA24" s="254">
        <f t="shared" si="26"/>
        <v>885632.4305</v>
      </c>
      <c r="AB24" s="252">
        <f t="shared" si="27"/>
        <v>0.9840360339</v>
      </c>
      <c r="AC24" s="270">
        <f t="shared" si="28"/>
        <v>775552.2505</v>
      </c>
      <c r="AD24" s="252">
        <f t="shared" si="29"/>
        <v>0.7755522505</v>
      </c>
      <c r="AE24" s="175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7"/>
    </row>
    <row r="25" ht="19.5" customHeight="1">
      <c r="A25" s="246" t="s">
        <v>113</v>
      </c>
      <c r="B25" s="247">
        <v>89.8125</v>
      </c>
      <c r="C25" s="248">
        <v>102.0</v>
      </c>
      <c r="D25" s="248">
        <v>83.3125</v>
      </c>
      <c r="E25" s="248">
        <v>101.625</v>
      </c>
      <c r="F25" s="248">
        <v>86.782974</v>
      </c>
      <c r="G25" s="248">
        <v>3.783124E8</v>
      </c>
      <c r="H25" s="248"/>
      <c r="I25" s="248">
        <f t="shared" ref="I25:N25" si="38">(I26/B26*B25)/B26*B25</f>
        <v>12.13330481</v>
      </c>
      <c r="J25" s="248">
        <f t="shared" si="38"/>
        <v>15.63635697</v>
      </c>
      <c r="K25" s="248">
        <f t="shared" si="38"/>
        <v>10.42375451</v>
      </c>
      <c r="L25" s="248">
        <f t="shared" si="38"/>
        <v>15.41697717</v>
      </c>
      <c r="M25" s="248">
        <f t="shared" si="38"/>
        <v>13.10696082</v>
      </c>
      <c r="N25" s="248">
        <f t="shared" si="38"/>
        <v>3171264.615</v>
      </c>
      <c r="O25" s="248"/>
      <c r="P25" s="249">
        <f t="shared" si="31"/>
        <v>395940.5941</v>
      </c>
      <c r="Q25" s="249">
        <f t="shared" si="32"/>
        <v>108867.3292</v>
      </c>
      <c r="R25" s="249">
        <f t="shared" si="33"/>
        <v>363765.6576</v>
      </c>
      <c r="S25" s="249">
        <f t="shared" si="34"/>
        <v>-10104.74718</v>
      </c>
      <c r="T25" s="249">
        <f t="shared" si="35"/>
        <v>-102100.7669</v>
      </c>
      <c r="U25" s="267">
        <f t="shared" si="21"/>
        <v>0.706532257</v>
      </c>
      <c r="V25" s="252"/>
      <c r="W25" s="249">
        <f t="shared" si="22"/>
        <v>-112205.5141</v>
      </c>
      <c r="X25" s="252">
        <f t="shared" si="23"/>
        <v>6.770667713</v>
      </c>
      <c r="Y25" s="249">
        <f t="shared" si="24"/>
        <v>626373.4471</v>
      </c>
      <c r="Z25" s="249">
        <f t="shared" si="25"/>
        <v>514167.933</v>
      </c>
      <c r="AA25" s="254">
        <f t="shared" si="26"/>
        <v>868573.5808</v>
      </c>
      <c r="AB25" s="252">
        <f t="shared" si="27"/>
        <v>0.9650817565</v>
      </c>
      <c r="AC25" s="270">
        <f t="shared" si="28"/>
        <v>756368.0667</v>
      </c>
      <c r="AD25" s="252">
        <f t="shared" si="29"/>
        <v>0.7563680667</v>
      </c>
      <c r="AE25" s="175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7"/>
    </row>
    <row r="26" ht="19.5" customHeight="1">
      <c r="A26" s="246" t="s">
        <v>114</v>
      </c>
      <c r="B26" s="247">
        <v>103.0</v>
      </c>
      <c r="C26" s="248">
        <v>103.515625</v>
      </c>
      <c r="D26" s="248">
        <v>87.0</v>
      </c>
      <c r="E26" s="248">
        <v>88.75</v>
      </c>
      <c r="F26" s="248">
        <v>75.788368</v>
      </c>
      <c r="G26" s="248">
        <v>5.107067E8</v>
      </c>
      <c r="H26" s="248"/>
      <c r="I26" s="248">
        <f t="shared" ref="I26:N26" si="39">(I27/B27*B26)/B27*B26</f>
        <v>15.95805606</v>
      </c>
      <c r="J26" s="248">
        <f t="shared" si="39"/>
        <v>16.10449275</v>
      </c>
      <c r="K26" s="248">
        <f t="shared" si="39"/>
        <v>11.36690804</v>
      </c>
      <c r="L26" s="248">
        <f t="shared" si="39"/>
        <v>11.75803735</v>
      </c>
      <c r="M26" s="248">
        <f t="shared" si="39"/>
        <v>9.996271738</v>
      </c>
      <c r="N26" s="248">
        <f t="shared" si="39"/>
        <v>5779289.363</v>
      </c>
      <c r="O26" s="248"/>
      <c r="P26" s="249">
        <f t="shared" si="31"/>
        <v>413465.3465</v>
      </c>
      <c r="Q26" s="249">
        <f t="shared" si="32"/>
        <v>118717.7728</v>
      </c>
      <c r="R26" s="249">
        <f t="shared" si="33"/>
        <v>364523.5027</v>
      </c>
      <c r="S26" s="249">
        <f t="shared" si="34"/>
        <v>-11813.51696</v>
      </c>
      <c r="T26" s="249">
        <f t="shared" si="35"/>
        <v>-102526.1868</v>
      </c>
      <c r="U26" s="267">
        <f t="shared" si="21"/>
        <v>0.7258794305</v>
      </c>
      <c r="V26" s="252"/>
      <c r="W26" s="249">
        <f t="shared" si="22"/>
        <v>-114339.7038</v>
      </c>
      <c r="X26" s="252">
        <f t="shared" si="23"/>
        <v>6.804188079</v>
      </c>
      <c r="Y26" s="249">
        <f t="shared" si="24"/>
        <v>639368.3052</v>
      </c>
      <c r="Z26" s="249">
        <f t="shared" si="25"/>
        <v>525028.6014</v>
      </c>
      <c r="AA26" s="254">
        <f t="shared" si="26"/>
        <v>896706.622</v>
      </c>
      <c r="AB26" s="252">
        <f t="shared" si="27"/>
        <v>0.9963406911</v>
      </c>
      <c r="AC26" s="270">
        <f t="shared" si="28"/>
        <v>782366.9183</v>
      </c>
      <c r="AD26" s="252">
        <f t="shared" si="29"/>
        <v>0.7823669183</v>
      </c>
      <c r="AE26" s="175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7"/>
    </row>
    <row r="27" ht="19.5" customHeight="1">
      <c r="A27" s="271" t="s">
        <v>115</v>
      </c>
      <c r="B27" s="272">
        <v>90.25</v>
      </c>
      <c r="C27" s="273">
        <v>90.25</v>
      </c>
      <c r="D27" s="273">
        <v>73.625</v>
      </c>
      <c r="E27" s="273">
        <v>81.703125</v>
      </c>
      <c r="F27" s="273">
        <v>69.770638</v>
      </c>
      <c r="G27" s="273">
        <v>9.049254E8</v>
      </c>
      <c r="H27" s="273"/>
      <c r="I27" s="273">
        <f t="shared" ref="I27:N27" si="40">(I28/B28*B27)/B28*B27</f>
        <v>12.25180168</v>
      </c>
      <c r="J27" s="273">
        <f t="shared" si="40"/>
        <v>12.24135955</v>
      </c>
      <c r="K27" s="273">
        <f t="shared" si="40"/>
        <v>8.140563287</v>
      </c>
      <c r="L27" s="273">
        <f t="shared" si="40"/>
        <v>9.964957431</v>
      </c>
      <c r="M27" s="273">
        <f t="shared" si="40"/>
        <v>8.471851442</v>
      </c>
      <c r="N27" s="273">
        <f t="shared" si="40"/>
        <v>18144996.37</v>
      </c>
      <c r="O27" s="273"/>
      <c r="P27" s="249">
        <f t="shared" si="31"/>
        <v>349900.9901</v>
      </c>
      <c r="Q27" s="249">
        <f t="shared" si="32"/>
        <v>85021.32144</v>
      </c>
      <c r="R27" s="249">
        <f t="shared" si="33"/>
        <v>365282.9267</v>
      </c>
      <c r="S27" s="249">
        <f t="shared" si="34"/>
        <v>-13529.40662</v>
      </c>
      <c r="T27" s="249">
        <f t="shared" si="35"/>
        <v>-102953.3792</v>
      </c>
      <c r="U27" s="267">
        <f t="shared" si="21"/>
        <v>0.649762846</v>
      </c>
      <c r="V27" s="252"/>
      <c r="W27" s="249">
        <f t="shared" si="22"/>
        <v>-116482.7859</v>
      </c>
      <c r="X27" s="252">
        <f t="shared" si="23"/>
        <v>6.139824967</v>
      </c>
      <c r="Y27" s="249">
        <f t="shared" si="24"/>
        <v>595602.3027</v>
      </c>
      <c r="Z27" s="249">
        <f t="shared" si="25"/>
        <v>479119.5168</v>
      </c>
      <c r="AA27" s="254">
        <f t="shared" si="26"/>
        <v>800205.2382</v>
      </c>
      <c r="AB27" s="252">
        <f t="shared" si="27"/>
        <v>0.8891169313</v>
      </c>
      <c r="AC27" s="270">
        <f t="shared" si="28"/>
        <v>683722.4524</v>
      </c>
      <c r="AD27" s="252">
        <f t="shared" si="29"/>
        <v>0.6837224524</v>
      </c>
      <c r="AE27" s="175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7"/>
    </row>
    <row r="28" ht="19.5" customHeight="1">
      <c r="A28" s="271" t="s">
        <v>116</v>
      </c>
      <c r="B28" s="272">
        <v>80.3125</v>
      </c>
      <c r="C28" s="273">
        <v>84.125</v>
      </c>
      <c r="D28" s="273">
        <v>60.5</v>
      </c>
      <c r="E28" s="273">
        <v>62.984375</v>
      </c>
      <c r="F28" s="273">
        <v>53.785721</v>
      </c>
      <c r="G28" s="273">
        <v>9.362076E8</v>
      </c>
      <c r="H28" s="273"/>
      <c r="I28" s="273">
        <f t="shared" ref="I28:N28" si="41">(I29/B29*B28)/B29*B28</f>
        <v>9.702235838</v>
      </c>
      <c r="J28" s="273">
        <f t="shared" si="41"/>
        <v>10.63617288</v>
      </c>
      <c r="K28" s="273">
        <f t="shared" si="41"/>
        <v>5.49685892</v>
      </c>
      <c r="L28" s="273">
        <f t="shared" si="41"/>
        <v>5.921936694</v>
      </c>
      <c r="M28" s="273">
        <f t="shared" si="41"/>
        <v>5.034622733</v>
      </c>
      <c r="N28" s="273">
        <f t="shared" si="41"/>
        <v>19421181.79</v>
      </c>
      <c r="O28" s="273"/>
      <c r="P28" s="249">
        <f t="shared" si="31"/>
        <v>287524.7525</v>
      </c>
      <c r="Q28" s="249">
        <f t="shared" si="32"/>
        <v>57410.05784</v>
      </c>
      <c r="R28" s="249">
        <f t="shared" si="33"/>
        <v>366043.9328</v>
      </c>
      <c r="S28" s="249">
        <f t="shared" si="34"/>
        <v>-15252.44581</v>
      </c>
      <c r="T28" s="249">
        <f t="shared" si="35"/>
        <v>-103382.3517</v>
      </c>
      <c r="U28" s="267">
        <f t="shared" si="21"/>
        <v>0.5659028094</v>
      </c>
      <c r="V28" s="252"/>
      <c r="W28" s="249">
        <f t="shared" si="22"/>
        <v>-118634.7975</v>
      </c>
      <c r="X28" s="252">
        <f t="shared" si="23"/>
        <v>5.509080803</v>
      </c>
      <c r="Y28" s="249">
        <f t="shared" si="24"/>
        <v>552669.5022</v>
      </c>
      <c r="Z28" s="249">
        <f t="shared" si="25"/>
        <v>434034.7047</v>
      </c>
      <c r="AA28" s="254">
        <f t="shared" si="26"/>
        <v>710978.7431</v>
      </c>
      <c r="AB28" s="252">
        <f t="shared" si="27"/>
        <v>0.7899763812</v>
      </c>
      <c r="AC28" s="270">
        <f t="shared" si="28"/>
        <v>592343.9456</v>
      </c>
      <c r="AD28" s="252">
        <f t="shared" si="29"/>
        <v>0.5923439456</v>
      </c>
      <c r="AE28" s="175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7"/>
    </row>
    <row r="29" ht="19.5" customHeight="1">
      <c r="A29" s="274" t="s">
        <v>117</v>
      </c>
      <c r="B29" s="275">
        <v>64.0625</v>
      </c>
      <c r="C29" s="276">
        <v>74.78125</v>
      </c>
      <c r="D29" s="276">
        <v>54.25</v>
      </c>
      <c r="E29" s="276">
        <v>58.375</v>
      </c>
      <c r="F29" s="276">
        <v>49.849514</v>
      </c>
      <c r="G29" s="276">
        <v>1.0877885E9</v>
      </c>
      <c r="H29" s="276"/>
      <c r="I29" s="276">
        <f t="shared" ref="I29:N29" si="42">(I30/B30*B29)/B30*B29</f>
        <v>6.173242003</v>
      </c>
      <c r="J29" s="276">
        <f t="shared" si="42"/>
        <v>8.404670148</v>
      </c>
      <c r="K29" s="276">
        <f t="shared" si="42"/>
        <v>4.419807214</v>
      </c>
      <c r="L29" s="276">
        <f t="shared" si="42"/>
        <v>5.086884762</v>
      </c>
      <c r="M29" s="276">
        <f t="shared" si="42"/>
        <v>4.324688189</v>
      </c>
      <c r="N29" s="276">
        <f t="shared" si="42"/>
        <v>26219249.43</v>
      </c>
      <c r="O29" s="276"/>
      <c r="P29" s="249">
        <f t="shared" si="31"/>
        <v>257821.7822</v>
      </c>
      <c r="Q29" s="249">
        <f t="shared" si="32"/>
        <v>46161.16067</v>
      </c>
      <c r="R29" s="249">
        <f t="shared" si="33"/>
        <v>366806.5243</v>
      </c>
      <c r="S29" s="249">
        <f t="shared" si="34"/>
        <v>-16982.66433</v>
      </c>
      <c r="T29" s="249">
        <f t="shared" si="35"/>
        <v>-103813.1115</v>
      </c>
      <c r="U29" s="267">
        <f t="shared" si="21"/>
        <v>0.5219880762</v>
      </c>
      <c r="V29" s="252">
        <f>(E29-B20)/B20</f>
        <v>-0.4557109557</v>
      </c>
      <c r="W29" s="249">
        <f t="shared" si="22"/>
        <v>-120795.7758</v>
      </c>
      <c r="X29" s="252">
        <f t="shared" si="23"/>
        <v>5.170944947</v>
      </c>
      <c r="Y29" s="249">
        <f t="shared" si="24"/>
        <v>532609.5108</v>
      </c>
      <c r="Z29" s="249">
        <f t="shared" si="25"/>
        <v>411813.7351</v>
      </c>
      <c r="AA29" s="254">
        <f t="shared" si="26"/>
        <v>670789.4671</v>
      </c>
      <c r="AB29" s="252">
        <f t="shared" si="27"/>
        <v>0.7453216302</v>
      </c>
      <c r="AC29" s="270">
        <f t="shared" si="28"/>
        <v>549993.6914</v>
      </c>
      <c r="AD29" s="252">
        <f t="shared" si="29"/>
        <v>0.5499936914</v>
      </c>
      <c r="AE29" s="175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7"/>
    </row>
    <row r="30" ht="19.5" customHeight="1">
      <c r="A30" s="271" t="s">
        <v>118</v>
      </c>
      <c r="B30" s="272">
        <v>58.5625</v>
      </c>
      <c r="C30" s="273">
        <v>69.125</v>
      </c>
      <c r="D30" s="273">
        <v>52.15625</v>
      </c>
      <c r="E30" s="273">
        <v>64.300003</v>
      </c>
      <c r="F30" s="273">
        <v>54.909184</v>
      </c>
      <c r="G30" s="273">
        <v>1.1978067E9</v>
      </c>
      <c r="H30" s="273"/>
      <c r="I30" s="273">
        <f t="shared" ref="I30:N30" si="43">(I31/B31*B30)/B31*B30</f>
        <v>5.158753226</v>
      </c>
      <c r="J30" s="273">
        <f t="shared" si="43"/>
        <v>7.181340543</v>
      </c>
      <c r="K30" s="273">
        <f t="shared" si="43"/>
        <v>4.085230429</v>
      </c>
      <c r="L30" s="273">
        <f t="shared" si="43"/>
        <v>6.171917305</v>
      </c>
      <c r="M30" s="273">
        <f t="shared" si="43"/>
        <v>5.24714327</v>
      </c>
      <c r="N30" s="273">
        <f t="shared" si="43"/>
        <v>31791045.08</v>
      </c>
      <c r="O30" s="273"/>
      <c r="P30" s="249">
        <f t="shared" si="31"/>
        <v>247871.2871</v>
      </c>
      <c r="Q30" s="249">
        <f>(Q29+$S$3)*K30/K29</f>
        <v>61152.80004</v>
      </c>
      <c r="R30" s="249">
        <f>R29*(1+($S$5)/2/12)-$S$3</f>
        <v>347570.7046</v>
      </c>
      <c r="S30" s="249">
        <f t="shared" si="34"/>
        <v>-18720.0921</v>
      </c>
      <c r="T30" s="249">
        <f t="shared" si="35"/>
        <v>-104245.6661</v>
      </c>
      <c r="U30" s="267">
        <f t="shared" si="21"/>
        <v>0.5637828565</v>
      </c>
      <c r="V30" s="277"/>
      <c r="W30" s="249">
        <f t="shared" si="22"/>
        <v>-122965.7582</v>
      </c>
      <c r="X30" s="252">
        <f t="shared" si="23"/>
        <v>4.842339855</v>
      </c>
      <c r="Y30" s="249">
        <f t="shared" si="24"/>
        <v>507177.7774</v>
      </c>
      <c r="Z30" s="249">
        <f t="shared" si="25"/>
        <v>384212.0192</v>
      </c>
      <c r="AA30" s="254">
        <f t="shared" si="26"/>
        <v>656594.7917</v>
      </c>
      <c r="AB30" s="252">
        <f t="shared" si="27"/>
        <v>0.7295497686</v>
      </c>
      <c r="AC30" s="270">
        <f t="shared" si="28"/>
        <v>533629.0335</v>
      </c>
      <c r="AD30" s="252">
        <f t="shared" si="29"/>
        <v>0.5336290335</v>
      </c>
      <c r="AE30" s="175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7"/>
    </row>
    <row r="31" ht="19.5" customHeight="1">
      <c r="A31" s="271" t="s">
        <v>119</v>
      </c>
      <c r="B31" s="272">
        <v>64.550003</v>
      </c>
      <c r="C31" s="273">
        <v>65.610001</v>
      </c>
      <c r="D31" s="273">
        <v>46.860001</v>
      </c>
      <c r="E31" s="273">
        <v>47.450001</v>
      </c>
      <c r="F31" s="273">
        <v>40.520073</v>
      </c>
      <c r="G31" s="273">
        <v>1.2158712E9</v>
      </c>
      <c r="H31" s="273"/>
      <c r="I31" s="273">
        <f t="shared" ref="I31:N31" si="44">(I32/B32*B31)/B32*B31</f>
        <v>6.2675538</v>
      </c>
      <c r="J31" s="273">
        <f t="shared" si="44"/>
        <v>6.469568594</v>
      </c>
      <c r="K31" s="273">
        <f t="shared" si="44"/>
        <v>3.297679378</v>
      </c>
      <c r="L31" s="273">
        <f t="shared" si="44"/>
        <v>3.361015876</v>
      </c>
      <c r="M31" s="273">
        <f t="shared" si="44"/>
        <v>2.857415401</v>
      </c>
      <c r="N31" s="273">
        <f t="shared" si="44"/>
        <v>32757177.35</v>
      </c>
      <c r="O31" s="273"/>
      <c r="P31" s="249">
        <f t="shared" si="31"/>
        <v>222700.9949</v>
      </c>
      <c r="Q31" s="249">
        <f t="shared" ref="Q31:Q41" si="46">Q30*K31/K30</f>
        <v>49363.75833</v>
      </c>
      <c r="R31" s="249">
        <f t="shared" ref="R31:R41" si="47">R30*(1+$S$5/2/12)</f>
        <v>348294.8102</v>
      </c>
      <c r="S31" s="249">
        <f t="shared" si="34"/>
        <v>-20464.75915</v>
      </c>
      <c r="T31" s="249">
        <f t="shared" si="35"/>
        <v>-104680.023</v>
      </c>
      <c r="U31" s="267">
        <f t="shared" si="21"/>
        <v>0.5181325968</v>
      </c>
      <c r="V31" s="277"/>
      <c r="W31" s="249">
        <f t="shared" si="22"/>
        <v>-125144.7822</v>
      </c>
      <c r="X31" s="252">
        <f t="shared" si="23"/>
        <v>4.56268168</v>
      </c>
      <c r="Y31" s="249">
        <f t="shared" si="24"/>
        <v>490253.7142</v>
      </c>
      <c r="Z31" s="249">
        <f t="shared" si="25"/>
        <v>365108.932</v>
      </c>
      <c r="AA31" s="254">
        <f t="shared" si="26"/>
        <v>620359.5634</v>
      </c>
      <c r="AB31" s="252">
        <f t="shared" si="27"/>
        <v>0.6892884037</v>
      </c>
      <c r="AC31" s="270">
        <f t="shared" si="28"/>
        <v>495214.7812</v>
      </c>
      <c r="AD31" s="252">
        <f t="shared" si="29"/>
        <v>0.4952147812</v>
      </c>
      <c r="AE31" s="175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7"/>
    </row>
    <row r="32" ht="19.5" customHeight="1">
      <c r="A32" s="271" t="s">
        <v>120</v>
      </c>
      <c r="B32" s="272">
        <v>46.970001</v>
      </c>
      <c r="C32" s="273">
        <v>50.66</v>
      </c>
      <c r="D32" s="273">
        <v>38.0</v>
      </c>
      <c r="E32" s="273">
        <v>39.150002</v>
      </c>
      <c r="F32" s="273">
        <v>33.43227</v>
      </c>
      <c r="G32" s="273">
        <v>1.7249188E9</v>
      </c>
      <c r="H32" s="273"/>
      <c r="I32" s="273">
        <f t="shared" ref="I32:N32" si="45">(I33/B33*B32)/B33*B32</f>
        <v>3.31853709</v>
      </c>
      <c r="J32" s="273">
        <f t="shared" si="45"/>
        <v>3.85714179</v>
      </c>
      <c r="K32" s="273">
        <f t="shared" si="45"/>
        <v>2.168557962</v>
      </c>
      <c r="L32" s="273">
        <f t="shared" si="45"/>
        <v>2.288029867</v>
      </c>
      <c r="M32" s="273">
        <f t="shared" si="45"/>
        <v>1.945201851</v>
      </c>
      <c r="N32" s="273">
        <f t="shared" si="45"/>
        <v>65927808.56</v>
      </c>
      <c r="O32" s="273"/>
      <c r="P32" s="249">
        <f t="shared" si="31"/>
        <v>180594.0594</v>
      </c>
      <c r="Q32" s="249">
        <f t="shared" si="46"/>
        <v>32461.6674</v>
      </c>
      <c r="R32" s="249">
        <f t="shared" si="47"/>
        <v>349020.4244</v>
      </c>
      <c r="S32" s="249">
        <f t="shared" si="34"/>
        <v>-22216.69565</v>
      </c>
      <c r="T32" s="249">
        <f t="shared" si="35"/>
        <v>-105116.1898</v>
      </c>
      <c r="U32" s="267">
        <f t="shared" si="21"/>
        <v>0.4368045036</v>
      </c>
      <c r="V32" s="277"/>
      <c r="W32" s="249">
        <f t="shared" si="22"/>
        <v>-127332.8854</v>
      </c>
      <c r="X32" s="252">
        <f t="shared" si="23"/>
        <v>4.159290681</v>
      </c>
      <c r="Y32" s="249">
        <f t="shared" si="24"/>
        <v>461475.449</v>
      </c>
      <c r="Z32" s="249">
        <f t="shared" si="25"/>
        <v>334142.5635</v>
      </c>
      <c r="AA32" s="254">
        <f t="shared" si="26"/>
        <v>562076.1512</v>
      </c>
      <c r="AB32" s="252">
        <f t="shared" si="27"/>
        <v>0.6245290569</v>
      </c>
      <c r="AC32" s="270">
        <f t="shared" si="28"/>
        <v>434743.2657</v>
      </c>
      <c r="AD32" s="252">
        <f t="shared" si="29"/>
        <v>0.4347432657</v>
      </c>
      <c r="AE32" s="175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7"/>
    </row>
    <row r="33" ht="19.5" customHeight="1">
      <c r="A33" s="271" t="s">
        <v>121</v>
      </c>
      <c r="B33" s="272">
        <v>39.169998</v>
      </c>
      <c r="C33" s="273">
        <v>49.439999</v>
      </c>
      <c r="D33" s="273">
        <v>33.599998</v>
      </c>
      <c r="E33" s="273">
        <v>46.150002</v>
      </c>
      <c r="F33" s="273">
        <v>39.409939</v>
      </c>
      <c r="G33" s="273">
        <v>1.6436822E9</v>
      </c>
      <c r="H33" s="273"/>
      <c r="I33" s="273">
        <f t="shared" ref="I33:N33" si="48">(I34/B34*B33)/B34*B33</f>
        <v>2.307876876</v>
      </c>
      <c r="J33" s="273">
        <f t="shared" si="48"/>
        <v>3.673602312</v>
      </c>
      <c r="K33" s="273">
        <f t="shared" si="48"/>
        <v>1.695439685</v>
      </c>
      <c r="L33" s="273">
        <f t="shared" si="48"/>
        <v>3.179373576</v>
      </c>
      <c r="M33" s="273">
        <f t="shared" si="48"/>
        <v>2.702990183</v>
      </c>
      <c r="N33" s="273">
        <f t="shared" si="48"/>
        <v>59864179.29</v>
      </c>
      <c r="O33" s="273"/>
      <c r="P33" s="249">
        <f t="shared" si="31"/>
        <v>159683.1588</v>
      </c>
      <c r="Q33" s="249">
        <f t="shared" si="46"/>
        <v>25379.44575</v>
      </c>
      <c r="R33" s="249">
        <f t="shared" si="47"/>
        <v>349747.5503</v>
      </c>
      <c r="S33" s="249">
        <f t="shared" si="34"/>
        <v>-23975.93188</v>
      </c>
      <c r="T33" s="249">
        <f t="shared" si="35"/>
        <v>-105554.1739</v>
      </c>
      <c r="U33" s="267">
        <f t="shared" si="21"/>
        <v>0.3934892567</v>
      </c>
      <c r="V33" s="277"/>
      <c r="W33" s="249">
        <f t="shared" si="22"/>
        <v>-129530.1058</v>
      </c>
      <c r="X33" s="252">
        <f t="shared" si="23"/>
        <v>3.932913557</v>
      </c>
      <c r="Y33" s="249">
        <f t="shared" si="24"/>
        <v>447535.8594</v>
      </c>
      <c r="Z33" s="249">
        <f t="shared" si="25"/>
        <v>318005.7536</v>
      </c>
      <c r="AA33" s="254">
        <f t="shared" si="26"/>
        <v>534810.1548</v>
      </c>
      <c r="AB33" s="252">
        <f t="shared" si="27"/>
        <v>0.5942335054</v>
      </c>
      <c r="AC33" s="270">
        <f t="shared" si="28"/>
        <v>405280.049</v>
      </c>
      <c r="AD33" s="252">
        <f t="shared" si="29"/>
        <v>0.405280049</v>
      </c>
      <c r="AE33" s="175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7"/>
    </row>
    <row r="34" ht="19.5" customHeight="1">
      <c r="A34" s="271" t="s">
        <v>122</v>
      </c>
      <c r="B34" s="272">
        <v>46.200001</v>
      </c>
      <c r="C34" s="273">
        <v>51.950001</v>
      </c>
      <c r="D34" s="273">
        <v>43.349998</v>
      </c>
      <c r="E34" s="273">
        <v>44.73</v>
      </c>
      <c r="F34" s="273">
        <v>38.197327</v>
      </c>
      <c r="G34" s="273">
        <v>1.3946903E9</v>
      </c>
      <c r="H34" s="273"/>
      <c r="I34" s="273">
        <f t="shared" ref="I34:N34" si="49">(I35/B35*B34)/B35*B34</f>
        <v>3.210624437</v>
      </c>
      <c r="J34" s="273">
        <f t="shared" si="49"/>
        <v>4.056078519</v>
      </c>
      <c r="K34" s="273">
        <f t="shared" si="49"/>
        <v>2.822162423</v>
      </c>
      <c r="L34" s="273">
        <f t="shared" si="49"/>
        <v>2.986729617</v>
      </c>
      <c r="M34" s="273">
        <f t="shared" si="49"/>
        <v>2.53921157</v>
      </c>
      <c r="N34" s="273">
        <f t="shared" si="49"/>
        <v>43100954.66</v>
      </c>
      <c r="O34" s="273"/>
      <c r="P34" s="249">
        <f t="shared" si="31"/>
        <v>206019.7925</v>
      </c>
      <c r="Q34" s="249">
        <f t="shared" si="46"/>
        <v>42245.63029</v>
      </c>
      <c r="R34" s="249">
        <f t="shared" si="47"/>
        <v>350476.191</v>
      </c>
      <c r="S34" s="249">
        <f t="shared" si="34"/>
        <v>-25742.49826</v>
      </c>
      <c r="T34" s="249">
        <f t="shared" si="35"/>
        <v>-105993.983</v>
      </c>
      <c r="U34" s="267">
        <f t="shared" si="21"/>
        <v>0.4852027091</v>
      </c>
      <c r="V34" s="277"/>
      <c r="W34" s="249">
        <f t="shared" si="22"/>
        <v>-131736.4812</v>
      </c>
      <c r="X34" s="252">
        <f t="shared" si="23"/>
        <v>4.224311886</v>
      </c>
      <c r="Y34" s="249">
        <f t="shared" si="24"/>
        <v>480670.9981</v>
      </c>
      <c r="Z34" s="249">
        <f t="shared" si="25"/>
        <v>348934.5168</v>
      </c>
      <c r="AA34" s="254">
        <f t="shared" si="26"/>
        <v>598741.6138</v>
      </c>
      <c r="AB34" s="252">
        <f t="shared" si="27"/>
        <v>0.6652684597</v>
      </c>
      <c r="AC34" s="270">
        <f t="shared" si="28"/>
        <v>467005.1325</v>
      </c>
      <c r="AD34" s="252">
        <f t="shared" si="29"/>
        <v>0.4670051325</v>
      </c>
      <c r="AE34" s="175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7"/>
    </row>
    <row r="35" ht="19.5" customHeight="1">
      <c r="A35" s="271" t="s">
        <v>123</v>
      </c>
      <c r="B35" s="272">
        <v>45.540001</v>
      </c>
      <c r="C35" s="273">
        <v>49.490002</v>
      </c>
      <c r="D35" s="273">
        <v>41.259998</v>
      </c>
      <c r="E35" s="273">
        <v>45.700001</v>
      </c>
      <c r="F35" s="273">
        <v>39.025661</v>
      </c>
      <c r="G35" s="273">
        <v>1.3630503E9</v>
      </c>
      <c r="H35" s="273"/>
      <c r="I35" s="273">
        <f t="shared" ref="I35:N35" si="50">(I36/B36*B35)/B36*B35</f>
        <v>3.119547542</v>
      </c>
      <c r="J35" s="273">
        <f t="shared" si="50"/>
        <v>3.681036941</v>
      </c>
      <c r="K35" s="273">
        <f t="shared" si="50"/>
        <v>2.556596833</v>
      </c>
      <c r="L35" s="273">
        <f t="shared" si="50"/>
        <v>3.11767278</v>
      </c>
      <c r="M35" s="273">
        <f t="shared" si="50"/>
        <v>2.650534603</v>
      </c>
      <c r="N35" s="273">
        <f t="shared" si="50"/>
        <v>41167556.88</v>
      </c>
      <c r="O35" s="273"/>
      <c r="P35" s="249">
        <f t="shared" si="31"/>
        <v>196087.1192</v>
      </c>
      <c r="Q35" s="249">
        <f t="shared" si="46"/>
        <v>38270.31489</v>
      </c>
      <c r="R35" s="249">
        <f t="shared" si="47"/>
        <v>351206.3497</v>
      </c>
      <c r="S35" s="249">
        <f t="shared" si="34"/>
        <v>-27516.42534</v>
      </c>
      <c r="T35" s="249">
        <f t="shared" si="35"/>
        <v>-106435.6246</v>
      </c>
      <c r="U35" s="267">
        <f t="shared" si="21"/>
        <v>0.4655816437</v>
      </c>
      <c r="V35" s="277"/>
      <c r="W35" s="249">
        <f t="shared" si="22"/>
        <v>-133952.0499</v>
      </c>
      <c r="X35" s="252">
        <f t="shared" si="23"/>
        <v>4.085741646</v>
      </c>
      <c r="Y35" s="249">
        <f t="shared" si="24"/>
        <v>474419.0792</v>
      </c>
      <c r="Z35" s="249">
        <f t="shared" si="25"/>
        <v>340467.0293</v>
      </c>
      <c r="AA35" s="254">
        <f t="shared" si="26"/>
        <v>585563.7838</v>
      </c>
      <c r="AB35" s="252">
        <f t="shared" si="27"/>
        <v>0.6506264265</v>
      </c>
      <c r="AC35" s="270">
        <f t="shared" si="28"/>
        <v>451611.7339</v>
      </c>
      <c r="AD35" s="252">
        <f t="shared" si="29"/>
        <v>0.4516117339</v>
      </c>
      <c r="AE35" s="175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7"/>
    </row>
    <row r="36" ht="19.5" customHeight="1">
      <c r="A36" s="271" t="s">
        <v>124</v>
      </c>
      <c r="B36" s="272">
        <v>45.650002</v>
      </c>
      <c r="C36" s="273">
        <v>46.48</v>
      </c>
      <c r="D36" s="273">
        <v>39.310001</v>
      </c>
      <c r="E36" s="273">
        <v>41.759998</v>
      </c>
      <c r="F36" s="273">
        <v>35.661087</v>
      </c>
      <c r="G36" s="273">
        <v>1.1983925E9</v>
      </c>
      <c r="H36" s="273"/>
      <c r="I36" s="273">
        <f t="shared" ref="I36:N36" si="51">(I37/B37*B36)/B37*B36</f>
        <v>3.134636158</v>
      </c>
      <c r="J36" s="273">
        <f t="shared" si="51"/>
        <v>3.246889224</v>
      </c>
      <c r="K36" s="273">
        <f t="shared" si="51"/>
        <v>2.320651635</v>
      </c>
      <c r="L36" s="273">
        <f t="shared" si="51"/>
        <v>2.603269022</v>
      </c>
      <c r="M36" s="273">
        <f t="shared" si="51"/>
        <v>2.213207315</v>
      </c>
      <c r="N36" s="273">
        <f t="shared" si="51"/>
        <v>31822148.17</v>
      </c>
      <c r="O36" s="273"/>
      <c r="P36" s="249">
        <f t="shared" si="31"/>
        <v>186819.8067</v>
      </c>
      <c r="Q36" s="249">
        <f t="shared" si="46"/>
        <v>34738.39429</v>
      </c>
      <c r="R36" s="249">
        <f t="shared" si="47"/>
        <v>351938.0296</v>
      </c>
      <c r="S36" s="249">
        <f t="shared" si="34"/>
        <v>-29297.74378</v>
      </c>
      <c r="T36" s="249">
        <f t="shared" si="35"/>
        <v>-106879.1063</v>
      </c>
      <c r="U36" s="267">
        <f t="shared" si="21"/>
        <v>0.4469019701</v>
      </c>
      <c r="V36" s="277"/>
      <c r="W36" s="249">
        <f t="shared" si="22"/>
        <v>-136176.8501</v>
      </c>
      <c r="X36" s="252">
        <f t="shared" si="23"/>
        <v>3.956310018</v>
      </c>
      <c r="Y36" s="249">
        <f t="shared" si="24"/>
        <v>468634.3731</v>
      </c>
      <c r="Z36" s="249">
        <f t="shared" si="25"/>
        <v>332457.523</v>
      </c>
      <c r="AA36" s="254">
        <f t="shared" si="26"/>
        <v>573496.2306</v>
      </c>
      <c r="AB36" s="252">
        <f t="shared" si="27"/>
        <v>0.637218034</v>
      </c>
      <c r="AC36" s="270">
        <f t="shared" si="28"/>
        <v>437319.3805</v>
      </c>
      <c r="AD36" s="252">
        <f t="shared" si="29"/>
        <v>0.4373193805</v>
      </c>
      <c r="AE36" s="175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7"/>
    </row>
    <row r="37" ht="19.5" customHeight="1">
      <c r="A37" s="271" t="s">
        <v>125</v>
      </c>
      <c r="B37" s="272">
        <v>42.630001</v>
      </c>
      <c r="C37" s="273">
        <v>44.0</v>
      </c>
      <c r="D37" s="273">
        <v>35.75</v>
      </c>
      <c r="E37" s="273">
        <v>36.630001</v>
      </c>
      <c r="F37" s="273">
        <v>31.280291</v>
      </c>
      <c r="G37" s="273">
        <v>1.3134117E9</v>
      </c>
      <c r="H37" s="273"/>
      <c r="I37" s="273">
        <f t="shared" ref="I37:N37" si="52">(I38/B38*B37)/B38*B37</f>
        <v>2.733607911</v>
      </c>
      <c r="J37" s="273">
        <f t="shared" si="52"/>
        <v>2.909648894</v>
      </c>
      <c r="K37" s="273">
        <f t="shared" si="52"/>
        <v>1.919357763</v>
      </c>
      <c r="L37" s="273">
        <f t="shared" si="52"/>
        <v>2.002958602</v>
      </c>
      <c r="M37" s="273">
        <f t="shared" si="52"/>
        <v>1.702842623</v>
      </c>
      <c r="N37" s="273">
        <f t="shared" si="52"/>
        <v>38223732.25</v>
      </c>
      <c r="O37" s="273"/>
      <c r="P37" s="249">
        <f t="shared" si="31"/>
        <v>169900.9901</v>
      </c>
      <c r="Q37" s="249">
        <f t="shared" si="46"/>
        <v>28731.32949</v>
      </c>
      <c r="R37" s="249">
        <f t="shared" si="47"/>
        <v>352671.2338</v>
      </c>
      <c r="S37" s="249">
        <f t="shared" si="34"/>
        <v>-31086.48438</v>
      </c>
      <c r="T37" s="249">
        <f t="shared" si="35"/>
        <v>-107324.4359</v>
      </c>
      <c r="U37" s="267">
        <f t="shared" si="21"/>
        <v>0.4124109988</v>
      </c>
      <c r="V37" s="277"/>
      <c r="W37" s="249">
        <f t="shared" si="22"/>
        <v>-138410.9203</v>
      </c>
      <c r="X37" s="252">
        <f t="shared" si="23"/>
        <v>3.775512963</v>
      </c>
      <c r="Y37" s="249">
        <f t="shared" si="24"/>
        <v>457495.0776</v>
      </c>
      <c r="Z37" s="249">
        <f t="shared" si="25"/>
        <v>319084.1572</v>
      </c>
      <c r="AA37" s="254">
        <f t="shared" si="26"/>
        <v>551303.5534</v>
      </c>
      <c r="AB37" s="252">
        <f t="shared" si="27"/>
        <v>0.6125595038</v>
      </c>
      <c r="AC37" s="270">
        <f t="shared" si="28"/>
        <v>412892.6331</v>
      </c>
      <c r="AD37" s="252">
        <f t="shared" si="29"/>
        <v>0.4128926331</v>
      </c>
      <c r="AE37" s="175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7"/>
    </row>
    <row r="38" ht="19.5" customHeight="1">
      <c r="A38" s="271" t="s">
        <v>126</v>
      </c>
      <c r="B38" s="272">
        <v>36.509998</v>
      </c>
      <c r="C38" s="273">
        <v>37.5</v>
      </c>
      <c r="D38" s="273">
        <v>27.200001</v>
      </c>
      <c r="E38" s="273">
        <v>28.98</v>
      </c>
      <c r="F38" s="273">
        <v>24.747557</v>
      </c>
      <c r="G38" s="273">
        <v>1.3021162E9</v>
      </c>
      <c r="H38" s="273"/>
      <c r="I38" s="273">
        <f t="shared" ref="I38:N38" si="53">(I39/B39*B38)/B39*B38</f>
        <v>2.005068228</v>
      </c>
      <c r="J38" s="273">
        <f t="shared" si="53"/>
        <v>2.11347818</v>
      </c>
      <c r="K38" s="273">
        <f t="shared" si="53"/>
        <v>1.111070665</v>
      </c>
      <c r="L38" s="273">
        <f t="shared" si="53"/>
        <v>1.253703604</v>
      </c>
      <c r="M38" s="273">
        <f t="shared" si="53"/>
        <v>1.06585373</v>
      </c>
      <c r="N38" s="273">
        <f t="shared" si="53"/>
        <v>37569101.88</v>
      </c>
      <c r="O38" s="273"/>
      <c r="P38" s="249">
        <f t="shared" si="31"/>
        <v>129267.3315</v>
      </c>
      <c r="Q38" s="249">
        <f t="shared" si="46"/>
        <v>16631.88489</v>
      </c>
      <c r="R38" s="249">
        <f t="shared" si="47"/>
        <v>353405.9656</v>
      </c>
      <c r="S38" s="249">
        <f t="shared" si="34"/>
        <v>-32882.67806</v>
      </c>
      <c r="T38" s="249">
        <f t="shared" si="35"/>
        <v>-107771.6211</v>
      </c>
      <c r="U38" s="267">
        <f t="shared" si="21"/>
        <v>0.3255145493</v>
      </c>
      <c r="V38" s="277"/>
      <c r="W38" s="249">
        <f t="shared" si="22"/>
        <v>-140654.2992</v>
      </c>
      <c r="X38" s="252">
        <f t="shared" si="23"/>
        <v>3.431628468</v>
      </c>
      <c r="Y38" s="249">
        <f t="shared" si="24"/>
        <v>429756.859</v>
      </c>
      <c r="Z38" s="249">
        <f t="shared" si="25"/>
        <v>289102.5598</v>
      </c>
      <c r="AA38" s="254">
        <f t="shared" si="26"/>
        <v>499305.182</v>
      </c>
      <c r="AB38" s="252">
        <f t="shared" si="27"/>
        <v>0.5547835355</v>
      </c>
      <c r="AC38" s="270">
        <f t="shared" si="28"/>
        <v>358650.8828</v>
      </c>
      <c r="AD38" s="252">
        <f t="shared" si="29"/>
        <v>0.3586508828</v>
      </c>
      <c r="AE38" s="175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7"/>
    </row>
    <row r="39" ht="19.5" customHeight="1">
      <c r="A39" s="271" t="s">
        <v>127</v>
      </c>
      <c r="B39" s="272">
        <v>28.85</v>
      </c>
      <c r="C39" s="273">
        <v>37.060001</v>
      </c>
      <c r="D39" s="273">
        <v>27.85</v>
      </c>
      <c r="E39" s="273">
        <v>33.900002</v>
      </c>
      <c r="F39" s="273">
        <v>28.949011</v>
      </c>
      <c r="G39" s="273">
        <v>2.1601468E9</v>
      </c>
      <c r="H39" s="273"/>
      <c r="I39" s="273">
        <f t="shared" ref="I39:N39" si="54">(I40/B40*B39)/B40*B39</f>
        <v>1.251979368</v>
      </c>
      <c r="J39" s="273">
        <f t="shared" si="54"/>
        <v>2.064172969</v>
      </c>
      <c r="K39" s="273">
        <f t="shared" si="54"/>
        <v>1.16480772</v>
      </c>
      <c r="L39" s="273">
        <f t="shared" si="54"/>
        <v>1.715527008</v>
      </c>
      <c r="M39" s="273">
        <f t="shared" si="54"/>
        <v>1.458479757</v>
      </c>
      <c r="N39" s="273">
        <f t="shared" si="54"/>
        <v>103394600.9</v>
      </c>
      <c r="O39" s="273"/>
      <c r="P39" s="249">
        <f t="shared" si="31"/>
        <v>132356.4356</v>
      </c>
      <c r="Q39" s="249">
        <f t="shared" si="46"/>
        <v>17436.28783</v>
      </c>
      <c r="R39" s="249">
        <f t="shared" si="47"/>
        <v>354142.228</v>
      </c>
      <c r="S39" s="249">
        <f t="shared" si="34"/>
        <v>-34686.35589</v>
      </c>
      <c r="T39" s="249">
        <f t="shared" si="35"/>
        <v>-108220.6695</v>
      </c>
      <c r="U39" s="267">
        <f t="shared" si="21"/>
        <v>0.3318464234</v>
      </c>
      <c r="V39" s="277"/>
      <c r="W39" s="249">
        <f t="shared" si="22"/>
        <v>-142907.0254</v>
      </c>
      <c r="X39" s="252">
        <f t="shared" si="23"/>
        <v>3.404301939</v>
      </c>
      <c r="Y39" s="249">
        <f t="shared" si="24"/>
        <v>432626.0438</v>
      </c>
      <c r="Z39" s="249">
        <f t="shared" si="25"/>
        <v>289719.0184</v>
      </c>
      <c r="AA39" s="254">
        <f t="shared" si="26"/>
        <v>503934.9515</v>
      </c>
      <c r="AB39" s="252">
        <f t="shared" si="27"/>
        <v>0.5599277239</v>
      </c>
      <c r="AC39" s="270">
        <f t="shared" si="28"/>
        <v>361027.9261</v>
      </c>
      <c r="AD39" s="252">
        <f t="shared" si="29"/>
        <v>0.3610279261</v>
      </c>
      <c r="AE39" s="175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7"/>
    </row>
    <row r="40" ht="19.5" customHeight="1">
      <c r="A40" s="271" t="s">
        <v>128</v>
      </c>
      <c r="B40" s="272">
        <v>34.439999</v>
      </c>
      <c r="C40" s="273">
        <v>40.970001</v>
      </c>
      <c r="D40" s="273">
        <v>33.779999</v>
      </c>
      <c r="E40" s="273">
        <v>39.650002</v>
      </c>
      <c r="F40" s="273">
        <v>33.859234</v>
      </c>
      <c r="G40" s="273">
        <v>1.7210984E9</v>
      </c>
      <c r="H40" s="273"/>
      <c r="I40" s="273">
        <f t="shared" ref="I40:N40" si="55">(I41/B41*B40)/B41*B40</f>
        <v>1.784151779</v>
      </c>
      <c r="J40" s="273">
        <f t="shared" si="55"/>
        <v>2.522709149</v>
      </c>
      <c r="K40" s="273">
        <f t="shared" si="55"/>
        <v>1.71365387</v>
      </c>
      <c r="L40" s="273">
        <f t="shared" si="55"/>
        <v>2.346845714</v>
      </c>
      <c r="M40" s="273">
        <f t="shared" si="55"/>
        <v>1.995203512</v>
      </c>
      <c r="N40" s="273">
        <f t="shared" si="55"/>
        <v>65636094.34</v>
      </c>
      <c r="O40" s="273"/>
      <c r="P40" s="249">
        <f t="shared" si="31"/>
        <v>160538.6091</v>
      </c>
      <c r="Q40" s="249">
        <f t="shared" si="46"/>
        <v>25652.09828</v>
      </c>
      <c r="R40" s="249">
        <f t="shared" si="47"/>
        <v>354880.0243</v>
      </c>
      <c r="S40" s="249">
        <f t="shared" si="34"/>
        <v>-36497.54904</v>
      </c>
      <c r="T40" s="249">
        <f t="shared" si="35"/>
        <v>-108671.589</v>
      </c>
      <c r="U40" s="267">
        <f t="shared" si="21"/>
        <v>0.3915251616</v>
      </c>
      <c r="V40" s="277"/>
      <c r="W40" s="249">
        <f t="shared" si="22"/>
        <v>-145169.138</v>
      </c>
      <c r="X40" s="252">
        <f t="shared" si="23"/>
        <v>3.550469752</v>
      </c>
      <c r="Y40" s="249">
        <f t="shared" si="24"/>
        <v>453061.8497</v>
      </c>
      <c r="Z40" s="249">
        <f t="shared" si="25"/>
        <v>307892.7117</v>
      </c>
      <c r="AA40" s="254">
        <f t="shared" si="26"/>
        <v>541070.7317</v>
      </c>
      <c r="AB40" s="252">
        <f t="shared" si="27"/>
        <v>0.6011897019</v>
      </c>
      <c r="AC40" s="270">
        <f t="shared" si="28"/>
        <v>395901.5937</v>
      </c>
      <c r="AD40" s="252">
        <f t="shared" si="29"/>
        <v>0.3959015937</v>
      </c>
      <c r="AE40" s="175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7"/>
    </row>
    <row r="41" ht="19.5" customHeight="1">
      <c r="A41" s="274" t="s">
        <v>129</v>
      </c>
      <c r="B41" s="275">
        <v>39.290001</v>
      </c>
      <c r="C41" s="276">
        <v>43.240002</v>
      </c>
      <c r="D41" s="276">
        <v>38.439999</v>
      </c>
      <c r="E41" s="276">
        <v>38.91</v>
      </c>
      <c r="F41" s="276">
        <v>33.227325</v>
      </c>
      <c r="G41" s="276">
        <v>1.2777654E9</v>
      </c>
      <c r="H41" s="276"/>
      <c r="I41" s="276">
        <f t="shared" ref="I41:N41" si="56">(I42/B42*B41)/B42*B41</f>
        <v>2.322039572</v>
      </c>
      <c r="J41" s="276">
        <f t="shared" si="56"/>
        <v>2.810002096</v>
      </c>
      <c r="K41" s="276">
        <f t="shared" si="56"/>
        <v>2.219067826</v>
      </c>
      <c r="L41" s="276">
        <f t="shared" si="56"/>
        <v>2.260063147</v>
      </c>
      <c r="M41" s="276">
        <f t="shared" si="56"/>
        <v>1.921426171</v>
      </c>
      <c r="N41" s="276">
        <f t="shared" si="56"/>
        <v>36177085.53</v>
      </c>
      <c r="O41" s="276"/>
      <c r="P41" s="249">
        <f t="shared" si="31"/>
        <v>182685.1438</v>
      </c>
      <c r="Q41" s="249">
        <f t="shared" si="46"/>
        <v>33217.76175</v>
      </c>
      <c r="R41" s="249">
        <f t="shared" si="47"/>
        <v>355619.3577</v>
      </c>
      <c r="S41" s="249">
        <f t="shared" si="34"/>
        <v>-38316.28883</v>
      </c>
      <c r="T41" s="249">
        <f t="shared" si="35"/>
        <v>-109124.3873</v>
      </c>
      <c r="U41" s="267">
        <f t="shared" si="21"/>
        <v>0.435889699</v>
      </c>
      <c r="V41" s="252">
        <f>(E41-B30)/B30</f>
        <v>-0.3355816435</v>
      </c>
      <c r="W41" s="249">
        <f t="shared" si="22"/>
        <v>-147440.6761</v>
      </c>
      <c r="X41" s="252">
        <f t="shared" si="23"/>
        <v>3.650990458</v>
      </c>
      <c r="Y41" s="249">
        <f t="shared" si="24"/>
        <v>469274.184</v>
      </c>
      <c r="Z41" s="249">
        <f t="shared" si="25"/>
        <v>321833.5079</v>
      </c>
      <c r="AA41" s="254">
        <f t="shared" si="26"/>
        <v>571522.2632</v>
      </c>
      <c r="AB41" s="252">
        <f t="shared" si="27"/>
        <v>0.6350247369</v>
      </c>
      <c r="AC41" s="270">
        <f t="shared" si="28"/>
        <v>424081.5871</v>
      </c>
      <c r="AD41" s="252">
        <f t="shared" si="29"/>
        <v>0.4240815871</v>
      </c>
      <c r="AE41" s="175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7"/>
    </row>
    <row r="42" ht="19.5" customHeight="1">
      <c r="A42" s="271" t="s">
        <v>130</v>
      </c>
      <c r="B42" s="272">
        <v>39.57</v>
      </c>
      <c r="C42" s="273">
        <v>42.599998</v>
      </c>
      <c r="D42" s="273">
        <v>36.849998</v>
      </c>
      <c r="E42" s="273">
        <v>38.509998</v>
      </c>
      <c r="F42" s="273">
        <v>32.885727</v>
      </c>
      <c r="G42" s="273">
        <v>1.5794246E9</v>
      </c>
      <c r="H42" s="273"/>
      <c r="I42" s="273">
        <f t="shared" ref="I42:N42" si="57">(I43/B43*B42)/B43*B42</f>
        <v>2.35525339</v>
      </c>
      <c r="J42" s="273">
        <f t="shared" si="57"/>
        <v>2.727434882</v>
      </c>
      <c r="K42" s="273">
        <f t="shared" si="57"/>
        <v>2.039289009</v>
      </c>
      <c r="L42" s="273">
        <f t="shared" si="57"/>
        <v>2.213834261</v>
      </c>
      <c r="M42" s="273">
        <f t="shared" si="57"/>
        <v>1.882122287</v>
      </c>
      <c r="N42" s="273">
        <f t="shared" si="57"/>
        <v>55275047.54</v>
      </c>
      <c r="O42" s="273"/>
      <c r="P42" s="249">
        <f t="shared" si="31"/>
        <v>175128.7034</v>
      </c>
      <c r="Q42" s="249">
        <f>(Q41+$S$3)*K42/K41</f>
        <v>48906.29991</v>
      </c>
      <c r="R42" s="249">
        <f>R41*(1+($S$5)/2/12)-$S$3</f>
        <v>336360.2314</v>
      </c>
      <c r="S42" s="249">
        <f t="shared" si="34"/>
        <v>-40142.6067</v>
      </c>
      <c r="T42" s="249">
        <f t="shared" si="35"/>
        <v>-109579.0722</v>
      </c>
      <c r="U42" s="267">
        <f t="shared" si="21"/>
        <v>0.487051435</v>
      </c>
      <c r="V42" s="277"/>
      <c r="W42" s="249">
        <f t="shared" si="22"/>
        <v>-149721.6789</v>
      </c>
      <c r="X42" s="252">
        <f t="shared" si="23"/>
        <v>3.416265022</v>
      </c>
      <c r="Y42" s="249">
        <f t="shared" si="24"/>
        <v>445495.9145</v>
      </c>
      <c r="Z42" s="249">
        <f t="shared" si="25"/>
        <v>295774.2356</v>
      </c>
      <c r="AA42" s="254">
        <f t="shared" si="26"/>
        <v>560395.2346</v>
      </c>
      <c r="AB42" s="252">
        <f t="shared" si="27"/>
        <v>0.6226613718</v>
      </c>
      <c r="AC42" s="270">
        <f t="shared" si="28"/>
        <v>410673.5557</v>
      </c>
      <c r="AD42" s="252">
        <f t="shared" si="29"/>
        <v>0.4106735557</v>
      </c>
      <c r="AE42" s="175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7"/>
    </row>
    <row r="43" ht="19.5" customHeight="1">
      <c r="A43" s="271" t="s">
        <v>131</v>
      </c>
      <c r="B43" s="272">
        <v>38.400002</v>
      </c>
      <c r="C43" s="273">
        <v>38.880001</v>
      </c>
      <c r="D43" s="273">
        <v>33.09</v>
      </c>
      <c r="E43" s="273">
        <v>33.779999</v>
      </c>
      <c r="F43" s="273">
        <v>28.846529</v>
      </c>
      <c r="G43" s="273">
        <v>1.597517E9</v>
      </c>
      <c r="H43" s="273"/>
      <c r="I43" s="273">
        <f t="shared" ref="I43:N43" si="58">(I44/B44*B43)/B44*B43</f>
        <v>2.218033141</v>
      </c>
      <c r="J43" s="273">
        <f t="shared" si="58"/>
        <v>2.271892448</v>
      </c>
      <c r="K43" s="273">
        <f t="shared" si="58"/>
        <v>1.644361787</v>
      </c>
      <c r="L43" s="273">
        <f t="shared" si="58"/>
        <v>1.703402879</v>
      </c>
      <c r="M43" s="273">
        <f t="shared" si="58"/>
        <v>1.448171746</v>
      </c>
      <c r="N43" s="273">
        <f t="shared" si="58"/>
        <v>56548658.37</v>
      </c>
      <c r="O43" s="273"/>
      <c r="P43" s="249">
        <f t="shared" si="31"/>
        <v>157259.4059</v>
      </c>
      <c r="Q43" s="249">
        <f t="shared" ref="Q43:Q53" si="60">Q42*K43/K42</f>
        <v>39435.14153</v>
      </c>
      <c r="R43" s="249">
        <f t="shared" ref="R43:R53" si="61">R42*(1+$S$5/2/12)</f>
        <v>337060.9818</v>
      </c>
      <c r="S43" s="249">
        <f t="shared" si="34"/>
        <v>-41976.53422</v>
      </c>
      <c r="T43" s="249">
        <f t="shared" si="35"/>
        <v>-110035.6517</v>
      </c>
      <c r="U43" s="267">
        <f t="shared" si="21"/>
        <v>0.4423929609</v>
      </c>
      <c r="V43" s="277"/>
      <c r="W43" s="249">
        <f t="shared" si="22"/>
        <v>-152012.1859</v>
      </c>
      <c r="X43" s="252">
        <f t="shared" si="23"/>
        <v>3.251847113</v>
      </c>
      <c r="Y43" s="249">
        <f t="shared" si="24"/>
        <v>433660.1267</v>
      </c>
      <c r="Z43" s="249">
        <f t="shared" si="25"/>
        <v>281647.9408</v>
      </c>
      <c r="AA43" s="254">
        <f t="shared" si="26"/>
        <v>533755.5293</v>
      </c>
      <c r="AB43" s="252">
        <f t="shared" si="27"/>
        <v>0.5930616992</v>
      </c>
      <c r="AC43" s="270">
        <f t="shared" si="28"/>
        <v>381743.3434</v>
      </c>
      <c r="AD43" s="252">
        <f t="shared" si="29"/>
        <v>0.3817433434</v>
      </c>
      <c r="AE43" s="175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7"/>
    </row>
    <row r="44" ht="19.5" customHeight="1">
      <c r="A44" s="271" t="s">
        <v>132</v>
      </c>
      <c r="B44" s="272">
        <v>34.150002</v>
      </c>
      <c r="C44" s="273">
        <v>39.189999</v>
      </c>
      <c r="D44" s="273">
        <v>34.09</v>
      </c>
      <c r="E44" s="273">
        <v>36.060001</v>
      </c>
      <c r="F44" s="273">
        <v>30.793545</v>
      </c>
      <c r="G44" s="273">
        <v>1.5516643E9</v>
      </c>
      <c r="H44" s="273"/>
      <c r="I44" s="273">
        <f t="shared" ref="I44:N44" si="59">(I45/B45*B44)/B45*B44</f>
        <v>1.754231899</v>
      </c>
      <c r="J44" s="273">
        <f t="shared" si="59"/>
        <v>2.30826538</v>
      </c>
      <c r="K44" s="273">
        <f t="shared" si="59"/>
        <v>1.745250792</v>
      </c>
      <c r="L44" s="273">
        <f t="shared" si="59"/>
        <v>1.94110747</v>
      </c>
      <c r="M44" s="273">
        <f t="shared" si="59"/>
        <v>1.650259798</v>
      </c>
      <c r="N44" s="273">
        <f t="shared" si="59"/>
        <v>53349071.49</v>
      </c>
      <c r="O44" s="273"/>
      <c r="P44" s="249">
        <f t="shared" si="31"/>
        <v>162011.8812</v>
      </c>
      <c r="Q44" s="249">
        <f t="shared" si="60"/>
        <v>41854.66517</v>
      </c>
      <c r="R44" s="249">
        <f t="shared" si="61"/>
        <v>337763.1922</v>
      </c>
      <c r="S44" s="249">
        <f t="shared" si="34"/>
        <v>-43818.10312</v>
      </c>
      <c r="T44" s="249">
        <f t="shared" si="35"/>
        <v>-110494.1336</v>
      </c>
      <c r="U44" s="267">
        <f t="shared" si="21"/>
        <v>0.4536700887</v>
      </c>
      <c r="V44" s="277"/>
      <c r="W44" s="249">
        <f t="shared" si="22"/>
        <v>-154312.2367</v>
      </c>
      <c r="X44" s="252">
        <f t="shared" si="23"/>
        <v>3.238726132</v>
      </c>
      <c r="Y44" s="249">
        <f t="shared" si="24"/>
        <v>437660.9814</v>
      </c>
      <c r="Z44" s="249">
        <f t="shared" si="25"/>
        <v>283348.7447</v>
      </c>
      <c r="AA44" s="254">
        <f t="shared" si="26"/>
        <v>541629.7386</v>
      </c>
      <c r="AB44" s="252">
        <f t="shared" si="27"/>
        <v>0.6018108206</v>
      </c>
      <c r="AC44" s="270">
        <f t="shared" si="28"/>
        <v>387317.5019</v>
      </c>
      <c r="AD44" s="252">
        <f t="shared" si="29"/>
        <v>0.3873175019</v>
      </c>
      <c r="AE44" s="175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7"/>
    </row>
    <row r="45" ht="19.5" customHeight="1">
      <c r="A45" s="271" t="s">
        <v>133</v>
      </c>
      <c r="B45" s="272">
        <v>35.799999</v>
      </c>
      <c r="C45" s="273">
        <v>36.900002</v>
      </c>
      <c r="D45" s="273">
        <v>30.559999</v>
      </c>
      <c r="E45" s="273">
        <v>31.73</v>
      </c>
      <c r="F45" s="273">
        <v>27.095928</v>
      </c>
      <c r="G45" s="273">
        <v>1.7583156E9</v>
      </c>
      <c r="H45" s="273"/>
      <c r="I45" s="273">
        <f t="shared" ref="I45:N45" si="62">(I46/B46*B45)/B46*B45</f>
        <v>1.92784257</v>
      </c>
      <c r="J45" s="273">
        <f t="shared" si="62"/>
        <v>2.046388151</v>
      </c>
      <c r="K45" s="273">
        <f t="shared" si="62"/>
        <v>1.402524682</v>
      </c>
      <c r="L45" s="273">
        <f t="shared" si="62"/>
        <v>1.502928279</v>
      </c>
      <c r="M45" s="273">
        <f t="shared" si="62"/>
        <v>1.277735621</v>
      </c>
      <c r="N45" s="273">
        <f t="shared" si="62"/>
        <v>68505428.52</v>
      </c>
      <c r="O45" s="273"/>
      <c r="P45" s="249">
        <f t="shared" si="31"/>
        <v>145235.6388</v>
      </c>
      <c r="Q45" s="249">
        <f t="shared" si="60"/>
        <v>33635.39567</v>
      </c>
      <c r="R45" s="249">
        <f t="shared" si="61"/>
        <v>338466.8655</v>
      </c>
      <c r="S45" s="249">
        <f t="shared" si="34"/>
        <v>-45667.34521</v>
      </c>
      <c r="T45" s="249">
        <f t="shared" si="35"/>
        <v>-110954.5258</v>
      </c>
      <c r="U45" s="267">
        <f t="shared" si="21"/>
        <v>0.4107691127</v>
      </c>
      <c r="V45" s="277"/>
      <c r="W45" s="249">
        <f t="shared" si="22"/>
        <v>-156621.871</v>
      </c>
      <c r="X45" s="252">
        <f t="shared" si="23"/>
        <v>3.088345844</v>
      </c>
      <c r="Y45" s="249">
        <f t="shared" si="24"/>
        <v>426593.1381</v>
      </c>
      <c r="Z45" s="249">
        <f t="shared" si="25"/>
        <v>269971.2671</v>
      </c>
      <c r="AA45" s="254">
        <f t="shared" si="26"/>
        <v>517337.9</v>
      </c>
      <c r="AB45" s="252">
        <f t="shared" si="27"/>
        <v>0.5748198889</v>
      </c>
      <c r="AC45" s="270">
        <f t="shared" si="28"/>
        <v>360716.029</v>
      </c>
      <c r="AD45" s="252">
        <f t="shared" si="29"/>
        <v>0.360716029</v>
      </c>
      <c r="AE45" s="175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7"/>
    </row>
    <row r="46" ht="19.5" customHeight="1">
      <c r="A46" s="271" t="s">
        <v>134</v>
      </c>
      <c r="B46" s="272">
        <v>31.67</v>
      </c>
      <c r="C46" s="273">
        <v>33.630001</v>
      </c>
      <c r="D46" s="273">
        <v>28.42</v>
      </c>
      <c r="E46" s="273">
        <v>30.040001</v>
      </c>
      <c r="F46" s="273">
        <v>25.652744</v>
      </c>
      <c r="G46" s="273">
        <v>2.0957427E9</v>
      </c>
      <c r="H46" s="273"/>
      <c r="I46" s="273">
        <f t="shared" ref="I46:N46" si="63">(I47/B47*B46)/B47*B46</f>
        <v>1.508695739</v>
      </c>
      <c r="J46" s="273">
        <f t="shared" si="63"/>
        <v>1.699765435</v>
      </c>
      <c r="K46" s="273">
        <f t="shared" si="63"/>
        <v>1.212975387</v>
      </c>
      <c r="L46" s="273">
        <f t="shared" si="63"/>
        <v>1.347094298</v>
      </c>
      <c r="M46" s="273">
        <f t="shared" si="63"/>
        <v>1.145250783</v>
      </c>
      <c r="N46" s="273">
        <f t="shared" si="63"/>
        <v>97321154.67</v>
      </c>
      <c r="O46" s="273"/>
      <c r="P46" s="249">
        <f t="shared" si="31"/>
        <v>135065.3465</v>
      </c>
      <c r="Q46" s="249">
        <f t="shared" si="60"/>
        <v>29089.6179</v>
      </c>
      <c r="R46" s="249">
        <f t="shared" si="61"/>
        <v>339172.0048</v>
      </c>
      <c r="S46" s="249">
        <f t="shared" si="34"/>
        <v>-47524.29248</v>
      </c>
      <c r="T46" s="249">
        <f t="shared" si="35"/>
        <v>-111416.8363</v>
      </c>
      <c r="U46" s="267">
        <f t="shared" si="21"/>
        <v>0.3839344882</v>
      </c>
      <c r="V46" s="277"/>
      <c r="W46" s="249">
        <f t="shared" si="22"/>
        <v>-158941.1288</v>
      </c>
      <c r="X46" s="252">
        <f t="shared" si="23"/>
        <v>2.983729605</v>
      </c>
      <c r="Y46" s="249">
        <f t="shared" si="24"/>
        <v>420150.8672</v>
      </c>
      <c r="Z46" s="249">
        <f t="shared" si="25"/>
        <v>261209.7384</v>
      </c>
      <c r="AA46" s="254">
        <f t="shared" si="26"/>
        <v>503326.9693</v>
      </c>
      <c r="AB46" s="252">
        <f t="shared" si="27"/>
        <v>0.5592521881</v>
      </c>
      <c r="AC46" s="270">
        <f t="shared" si="28"/>
        <v>344385.8405</v>
      </c>
      <c r="AD46" s="252">
        <f t="shared" si="29"/>
        <v>0.3443858405</v>
      </c>
      <c r="AE46" s="175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7"/>
    </row>
    <row r="47" ht="19.5" customHeight="1">
      <c r="A47" s="271" t="s">
        <v>135</v>
      </c>
      <c r="B47" s="272">
        <v>30.0</v>
      </c>
      <c r="C47" s="273">
        <v>30.25</v>
      </c>
      <c r="D47" s="273">
        <v>24.389999</v>
      </c>
      <c r="E47" s="273">
        <v>26.1</v>
      </c>
      <c r="F47" s="273">
        <v>22.288183</v>
      </c>
      <c r="G47" s="273">
        <v>2.2629351E9</v>
      </c>
      <c r="H47" s="273"/>
      <c r="I47" s="273">
        <f t="shared" ref="I47:N47" si="64">(I48/B48*B47)/B48*B47</f>
        <v>1.353779853</v>
      </c>
      <c r="J47" s="273">
        <f t="shared" si="64"/>
        <v>1.375263735</v>
      </c>
      <c r="K47" s="273">
        <f t="shared" si="64"/>
        <v>0.893361858</v>
      </c>
      <c r="L47" s="273">
        <f t="shared" si="64"/>
        <v>1.016902059</v>
      </c>
      <c r="M47" s="273">
        <f t="shared" si="64"/>
        <v>0.8645343885</v>
      </c>
      <c r="N47" s="273">
        <f t="shared" si="64"/>
        <v>113468555.5</v>
      </c>
      <c r="O47" s="273"/>
      <c r="P47" s="249">
        <f t="shared" si="31"/>
        <v>115912.8665</v>
      </c>
      <c r="Q47" s="249">
        <f t="shared" si="60"/>
        <v>21424.63513</v>
      </c>
      <c r="R47" s="249">
        <f t="shared" si="61"/>
        <v>339878.6132</v>
      </c>
      <c r="S47" s="249">
        <f t="shared" si="34"/>
        <v>-49388.97704</v>
      </c>
      <c r="T47" s="249">
        <f t="shared" si="35"/>
        <v>-111881.0731</v>
      </c>
      <c r="U47" s="267">
        <f t="shared" si="21"/>
        <v>0.3326839389</v>
      </c>
      <c r="V47" s="277"/>
      <c r="W47" s="249">
        <f t="shared" si="22"/>
        <v>-161270.0502</v>
      </c>
      <c r="X47" s="252">
        <f t="shared" si="23"/>
        <v>2.826262404</v>
      </c>
      <c r="Y47" s="249">
        <f t="shared" si="24"/>
        <v>407422.4752</v>
      </c>
      <c r="Z47" s="249">
        <f t="shared" si="25"/>
        <v>246152.4251</v>
      </c>
      <c r="AA47" s="254">
        <f t="shared" si="26"/>
        <v>477216.1149</v>
      </c>
      <c r="AB47" s="252">
        <f t="shared" si="27"/>
        <v>0.5302401276</v>
      </c>
      <c r="AC47" s="270">
        <f t="shared" si="28"/>
        <v>315946.0647</v>
      </c>
      <c r="AD47" s="252">
        <f t="shared" si="29"/>
        <v>0.3159460647</v>
      </c>
      <c r="AE47" s="175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7"/>
    </row>
    <row r="48" ht="19.5" customHeight="1">
      <c r="A48" s="271" t="s">
        <v>136</v>
      </c>
      <c r="B48" s="272">
        <v>25.969999</v>
      </c>
      <c r="C48" s="273">
        <v>26.549999</v>
      </c>
      <c r="D48" s="273">
        <v>21.639999</v>
      </c>
      <c r="E48" s="273">
        <v>23.85</v>
      </c>
      <c r="F48" s="273">
        <v>20.366776</v>
      </c>
      <c r="G48" s="273">
        <v>2.6680491E9</v>
      </c>
      <c r="H48" s="273"/>
      <c r="I48" s="273">
        <f t="shared" ref="I48:N48" si="65">(I49/B49*B48)/B49*B48</f>
        <v>1.014493813</v>
      </c>
      <c r="J48" s="273">
        <f t="shared" si="65"/>
        <v>1.059410447</v>
      </c>
      <c r="K48" s="273">
        <f t="shared" si="65"/>
        <v>0.7032638828</v>
      </c>
      <c r="L48" s="273">
        <f t="shared" si="65"/>
        <v>0.8491313569</v>
      </c>
      <c r="M48" s="273">
        <f t="shared" si="65"/>
        <v>0.7219007896</v>
      </c>
      <c r="N48" s="273">
        <f t="shared" si="65"/>
        <v>157731692.7</v>
      </c>
      <c r="O48" s="273"/>
      <c r="P48" s="249">
        <f t="shared" si="31"/>
        <v>102843.5596</v>
      </c>
      <c r="Q48" s="249">
        <f t="shared" si="60"/>
        <v>16865.69888</v>
      </c>
      <c r="R48" s="249">
        <f t="shared" si="61"/>
        <v>340586.6936</v>
      </c>
      <c r="S48" s="249">
        <f t="shared" si="34"/>
        <v>-51261.43111</v>
      </c>
      <c r="T48" s="249">
        <f t="shared" si="35"/>
        <v>-112347.2443</v>
      </c>
      <c r="U48" s="267">
        <f t="shared" si="21"/>
        <v>0.2967111849</v>
      </c>
      <c r="V48" s="277"/>
      <c r="W48" s="249">
        <f t="shared" si="22"/>
        <v>-163608.6754</v>
      </c>
      <c r="X48" s="252">
        <f t="shared" si="23"/>
        <v>2.710310149</v>
      </c>
      <c r="Y48" s="249">
        <f t="shared" si="24"/>
        <v>398953.7176</v>
      </c>
      <c r="Z48" s="249">
        <f t="shared" si="25"/>
        <v>235345.0422</v>
      </c>
      <c r="AA48" s="254">
        <f t="shared" si="26"/>
        <v>460295.9521</v>
      </c>
      <c r="AB48" s="252">
        <f t="shared" si="27"/>
        <v>0.5114399468</v>
      </c>
      <c r="AC48" s="270">
        <f t="shared" si="28"/>
        <v>296687.2768</v>
      </c>
      <c r="AD48" s="252">
        <f t="shared" si="29"/>
        <v>0.2966872768</v>
      </c>
      <c r="AE48" s="175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7"/>
    </row>
    <row r="49" ht="19.5" customHeight="1">
      <c r="A49" s="271" t="s">
        <v>137</v>
      </c>
      <c r="B49" s="272">
        <v>23.74</v>
      </c>
      <c r="C49" s="273">
        <v>26.209999</v>
      </c>
      <c r="D49" s="273">
        <v>21.299999</v>
      </c>
      <c r="E49" s="273">
        <v>23.49</v>
      </c>
      <c r="F49" s="273">
        <v>20.059364</v>
      </c>
      <c r="G49" s="273">
        <v>2.0438102E9</v>
      </c>
      <c r="H49" s="273"/>
      <c r="I49" s="273">
        <f t="shared" ref="I49:N49" si="66">(I50/B50*B49)/B50*B49</f>
        <v>0.8477483756</v>
      </c>
      <c r="J49" s="273">
        <f t="shared" si="66"/>
        <v>1.032450507</v>
      </c>
      <c r="K49" s="273">
        <f t="shared" si="66"/>
        <v>0.6813386215</v>
      </c>
      <c r="L49" s="273">
        <f t="shared" si="66"/>
        <v>0.823690668</v>
      </c>
      <c r="M49" s="273">
        <f t="shared" si="66"/>
        <v>0.7002728058</v>
      </c>
      <c r="N49" s="273">
        <f t="shared" si="66"/>
        <v>92557678.51</v>
      </c>
      <c r="O49" s="273"/>
      <c r="P49" s="249">
        <f t="shared" si="31"/>
        <v>101227.718</v>
      </c>
      <c r="Q49" s="249">
        <f t="shared" si="60"/>
        <v>16339.8865</v>
      </c>
      <c r="R49" s="249">
        <f t="shared" si="61"/>
        <v>341296.2492</v>
      </c>
      <c r="S49" s="249">
        <f t="shared" si="34"/>
        <v>-53141.68707</v>
      </c>
      <c r="T49" s="249">
        <f t="shared" si="35"/>
        <v>-112815.3578</v>
      </c>
      <c r="U49" s="267">
        <f t="shared" si="21"/>
        <v>0.2918240126</v>
      </c>
      <c r="V49" s="277"/>
      <c r="W49" s="249">
        <f t="shared" si="22"/>
        <v>-165957.0448</v>
      </c>
      <c r="X49" s="252">
        <f t="shared" si="23"/>
        <v>2.66649703</v>
      </c>
      <c r="Y49" s="249">
        <f t="shared" si="24"/>
        <v>398503.8019</v>
      </c>
      <c r="Z49" s="249">
        <f t="shared" si="25"/>
        <v>232546.757</v>
      </c>
      <c r="AA49" s="254">
        <f t="shared" si="26"/>
        <v>458863.8538</v>
      </c>
      <c r="AB49" s="252">
        <f t="shared" si="27"/>
        <v>0.5098487264</v>
      </c>
      <c r="AC49" s="270">
        <f t="shared" si="28"/>
        <v>292906.8089</v>
      </c>
      <c r="AD49" s="252">
        <f t="shared" si="29"/>
        <v>0.2929068089</v>
      </c>
      <c r="AE49" s="175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7"/>
    </row>
    <row r="50" ht="19.5" customHeight="1">
      <c r="A50" s="271" t="s">
        <v>138</v>
      </c>
      <c r="B50" s="272">
        <v>23.059999</v>
      </c>
      <c r="C50" s="273">
        <v>24.35</v>
      </c>
      <c r="D50" s="273">
        <v>20.49</v>
      </c>
      <c r="E50" s="273">
        <v>20.719999</v>
      </c>
      <c r="F50" s="273">
        <v>17.693911</v>
      </c>
      <c r="G50" s="273">
        <v>1.6690474E9</v>
      </c>
      <c r="H50" s="273"/>
      <c r="I50" s="273">
        <f t="shared" ref="I50:N50" si="67">(I51/B51*B50)/B51*B50</f>
        <v>0.7998786506</v>
      </c>
      <c r="J50" s="273">
        <f t="shared" si="67"/>
        <v>0.8911137895</v>
      </c>
      <c r="K50" s="273">
        <f t="shared" si="67"/>
        <v>0.6305038723</v>
      </c>
      <c r="L50" s="273">
        <f t="shared" si="67"/>
        <v>0.6408812597</v>
      </c>
      <c r="M50" s="273">
        <f t="shared" si="67"/>
        <v>0.5448545976</v>
      </c>
      <c r="N50" s="273">
        <f t="shared" si="67"/>
        <v>61726076.1</v>
      </c>
      <c r="O50" s="273"/>
      <c r="P50" s="249">
        <f t="shared" si="31"/>
        <v>97378.21782</v>
      </c>
      <c r="Q50" s="249">
        <f t="shared" si="60"/>
        <v>15120.76578</v>
      </c>
      <c r="R50" s="249">
        <f t="shared" si="61"/>
        <v>342007.2831</v>
      </c>
      <c r="S50" s="249">
        <f t="shared" si="34"/>
        <v>-55029.77743</v>
      </c>
      <c r="T50" s="249">
        <f t="shared" si="35"/>
        <v>-113285.4218</v>
      </c>
      <c r="U50" s="267">
        <f t="shared" si="21"/>
        <v>0.2807876563</v>
      </c>
      <c r="V50" s="277"/>
      <c r="W50" s="249">
        <f t="shared" si="22"/>
        <v>-168315.1992</v>
      </c>
      <c r="X50" s="252">
        <f t="shared" si="23"/>
        <v>2.610492118</v>
      </c>
      <c r="Y50" s="249">
        <f t="shared" si="24"/>
        <v>396491.7442</v>
      </c>
      <c r="Z50" s="249">
        <f t="shared" si="25"/>
        <v>228176.545</v>
      </c>
      <c r="AA50" s="254">
        <f t="shared" si="26"/>
        <v>454506.2667</v>
      </c>
      <c r="AB50" s="252">
        <f t="shared" si="27"/>
        <v>0.505006963</v>
      </c>
      <c r="AC50" s="270">
        <f t="shared" si="28"/>
        <v>286191.0675</v>
      </c>
      <c r="AD50" s="252">
        <f t="shared" si="29"/>
        <v>0.2861910675</v>
      </c>
      <c r="AE50" s="175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7"/>
    </row>
    <row r="51" ht="19.5" customHeight="1">
      <c r="A51" s="271" t="s">
        <v>139</v>
      </c>
      <c r="B51" s="272">
        <v>20.91</v>
      </c>
      <c r="C51" s="273">
        <v>25.040001</v>
      </c>
      <c r="D51" s="273">
        <v>19.76</v>
      </c>
      <c r="E51" s="273">
        <v>24.549999</v>
      </c>
      <c r="F51" s="273">
        <v>20.96455</v>
      </c>
      <c r="G51" s="273">
        <v>2.1291501E9</v>
      </c>
      <c r="H51" s="273"/>
      <c r="I51" s="273">
        <f t="shared" ref="I51:N51" si="68">(I52/B52*B51)/B52*B51</f>
        <v>0.6576784364</v>
      </c>
      <c r="J51" s="273">
        <f t="shared" si="68"/>
        <v>0.9423319513</v>
      </c>
      <c r="K51" s="273">
        <f t="shared" si="68"/>
        <v>0.5863780729</v>
      </c>
      <c r="L51" s="273">
        <f t="shared" si="68"/>
        <v>0.8997069383</v>
      </c>
      <c r="M51" s="273">
        <f t="shared" si="68"/>
        <v>0.7648988934</v>
      </c>
      <c r="N51" s="273">
        <f t="shared" si="68"/>
        <v>100448599.8</v>
      </c>
      <c r="O51" s="273"/>
      <c r="P51" s="249">
        <f t="shared" si="31"/>
        <v>93908.91089</v>
      </c>
      <c r="Q51" s="249">
        <f t="shared" si="60"/>
        <v>14062.53933</v>
      </c>
      <c r="R51" s="249">
        <f t="shared" si="61"/>
        <v>342719.7983</v>
      </c>
      <c r="S51" s="249">
        <f t="shared" si="34"/>
        <v>-56925.73484</v>
      </c>
      <c r="T51" s="249">
        <f t="shared" si="35"/>
        <v>-113757.4444</v>
      </c>
      <c r="U51" s="267">
        <f t="shared" si="21"/>
        <v>0.2707707104</v>
      </c>
      <c r="V51" s="277"/>
      <c r="W51" s="249">
        <f t="shared" si="22"/>
        <v>-170683.1792</v>
      </c>
      <c r="X51" s="252">
        <f t="shared" si="23"/>
        <v>2.558123836</v>
      </c>
      <c r="Y51" s="249">
        <f t="shared" si="24"/>
        <v>394747.244</v>
      </c>
      <c r="Z51" s="249">
        <f t="shared" si="25"/>
        <v>224064.0648</v>
      </c>
      <c r="AA51" s="254">
        <f t="shared" si="26"/>
        <v>450691.2485</v>
      </c>
      <c r="AB51" s="252">
        <f t="shared" si="27"/>
        <v>0.5007680539</v>
      </c>
      <c r="AC51" s="270">
        <f t="shared" si="28"/>
        <v>280008.0693</v>
      </c>
      <c r="AD51" s="252">
        <f t="shared" si="29"/>
        <v>0.2800080693</v>
      </c>
      <c r="AE51" s="175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7"/>
    </row>
    <row r="52" ht="19.5" customHeight="1">
      <c r="A52" s="271" t="s">
        <v>140</v>
      </c>
      <c r="B52" s="272">
        <v>24.370001</v>
      </c>
      <c r="C52" s="273">
        <v>28.290001</v>
      </c>
      <c r="D52" s="273">
        <v>24.139999</v>
      </c>
      <c r="E52" s="273">
        <v>27.719999</v>
      </c>
      <c r="F52" s="273">
        <v>23.671577</v>
      </c>
      <c r="G52" s="273">
        <v>1.6699547E9</v>
      </c>
      <c r="H52" s="273"/>
      <c r="I52" s="273">
        <f t="shared" ref="I52:N52" si="69">(I53/B53*B52)/B53*B52</f>
        <v>0.893339693</v>
      </c>
      <c r="J52" s="273">
        <f t="shared" si="69"/>
        <v>1.202821434</v>
      </c>
      <c r="K52" s="273">
        <f t="shared" si="69"/>
        <v>0.8751416168</v>
      </c>
      <c r="L52" s="273">
        <f t="shared" si="69"/>
        <v>1.147055767</v>
      </c>
      <c r="M52" s="273">
        <f t="shared" si="69"/>
        <v>0.9751857044</v>
      </c>
      <c r="N52" s="273">
        <f t="shared" si="69"/>
        <v>61793203.37</v>
      </c>
      <c r="O52" s="273"/>
      <c r="P52" s="249">
        <f t="shared" si="31"/>
        <v>114724.7477</v>
      </c>
      <c r="Q52" s="249">
        <f t="shared" si="60"/>
        <v>20987.67667</v>
      </c>
      <c r="R52" s="249">
        <f t="shared" si="61"/>
        <v>343433.7978</v>
      </c>
      <c r="S52" s="249">
        <f t="shared" si="34"/>
        <v>-58829.59207</v>
      </c>
      <c r="T52" s="249">
        <f t="shared" si="35"/>
        <v>-114231.4337</v>
      </c>
      <c r="U52" s="267">
        <f t="shared" si="21"/>
        <v>0.3270402516</v>
      </c>
      <c r="V52" s="277"/>
      <c r="W52" s="249">
        <f t="shared" si="22"/>
        <v>-173061.0258</v>
      </c>
      <c r="X52" s="252">
        <f t="shared" si="23"/>
        <v>2.647381428</v>
      </c>
      <c r="Y52" s="249">
        <f t="shared" si="24"/>
        <v>410003.7693</v>
      </c>
      <c r="Z52" s="249">
        <f t="shared" si="25"/>
        <v>236942.7436</v>
      </c>
      <c r="AA52" s="254">
        <f t="shared" si="26"/>
        <v>479146.2222</v>
      </c>
      <c r="AB52" s="252">
        <f t="shared" si="27"/>
        <v>0.5323846914</v>
      </c>
      <c r="AC52" s="270">
        <f t="shared" si="28"/>
        <v>306085.1965</v>
      </c>
      <c r="AD52" s="252">
        <f t="shared" si="29"/>
        <v>0.3060851965</v>
      </c>
      <c r="AE52" s="175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7"/>
    </row>
    <row r="53" ht="19.5" customHeight="1">
      <c r="A53" s="274" t="s">
        <v>141</v>
      </c>
      <c r="B53" s="275">
        <v>28.42</v>
      </c>
      <c r="C53" s="276">
        <v>28.790001</v>
      </c>
      <c r="D53" s="276">
        <v>24.280001</v>
      </c>
      <c r="E53" s="276">
        <v>24.370001</v>
      </c>
      <c r="F53" s="276">
        <v>20.810835</v>
      </c>
      <c r="G53" s="276">
        <v>1.3970558E9</v>
      </c>
      <c r="H53" s="276"/>
      <c r="I53" s="276">
        <f t="shared" ref="I53:N53" si="70">(I54/B54*B53)/B54*B53</f>
        <v>1.214936793</v>
      </c>
      <c r="J53" s="276">
        <f t="shared" si="70"/>
        <v>1.24571471</v>
      </c>
      <c r="K53" s="276">
        <f t="shared" si="70"/>
        <v>0.8853219705</v>
      </c>
      <c r="L53" s="276">
        <f t="shared" si="70"/>
        <v>0.886562191</v>
      </c>
      <c r="M53" s="276">
        <f t="shared" si="70"/>
        <v>0.7537233241</v>
      </c>
      <c r="N53" s="276">
        <f t="shared" si="70"/>
        <v>43247283.59</v>
      </c>
      <c r="O53" s="276"/>
      <c r="P53" s="249">
        <f t="shared" si="31"/>
        <v>115390.1038</v>
      </c>
      <c r="Q53" s="249">
        <f t="shared" si="60"/>
        <v>21231.82227</v>
      </c>
      <c r="R53" s="249">
        <f t="shared" si="61"/>
        <v>344149.2849</v>
      </c>
      <c r="S53" s="249">
        <f t="shared" si="34"/>
        <v>-60741.38203</v>
      </c>
      <c r="T53" s="249">
        <f t="shared" si="35"/>
        <v>-114707.398</v>
      </c>
      <c r="U53" s="267">
        <f t="shared" si="21"/>
        <v>0.3283344441</v>
      </c>
      <c r="V53" s="252">
        <f>(E53-B42)/B42</f>
        <v>-0.3841293657</v>
      </c>
      <c r="W53" s="249">
        <f t="shared" si="22"/>
        <v>-175448.7801</v>
      </c>
      <c r="X53" s="252">
        <f t="shared" si="23"/>
        <v>2.619222479</v>
      </c>
      <c r="Y53" s="249">
        <f t="shared" si="24"/>
        <v>411156.3862</v>
      </c>
      <c r="Z53" s="249">
        <f t="shared" si="25"/>
        <v>235707.6061</v>
      </c>
      <c r="AA53" s="254">
        <f t="shared" si="26"/>
        <v>480771.211</v>
      </c>
      <c r="AB53" s="252">
        <f t="shared" si="27"/>
        <v>0.5341902344</v>
      </c>
      <c r="AC53" s="270">
        <f t="shared" si="28"/>
        <v>305322.4309</v>
      </c>
      <c r="AD53" s="252">
        <f t="shared" si="29"/>
        <v>0.3053224309</v>
      </c>
      <c r="AE53" s="175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7"/>
    </row>
    <row r="54" ht="19.5" customHeight="1">
      <c r="A54" s="271" t="s">
        <v>142</v>
      </c>
      <c r="B54" s="272">
        <v>24.719999</v>
      </c>
      <c r="C54" s="273">
        <v>27.469999</v>
      </c>
      <c r="D54" s="273">
        <v>24.01</v>
      </c>
      <c r="E54" s="273">
        <v>24.440001</v>
      </c>
      <c r="F54" s="273">
        <v>20.870619</v>
      </c>
      <c r="G54" s="273">
        <v>1.513988E9</v>
      </c>
      <c r="H54" s="273"/>
      <c r="I54" s="273">
        <f t="shared" ref="I54:N54" si="71">(I55/B55*B54)/B55*B54</f>
        <v>0.9191839548</v>
      </c>
      <c r="J54" s="273">
        <f t="shared" si="71"/>
        <v>1.134103055</v>
      </c>
      <c r="K54" s="273">
        <f t="shared" si="71"/>
        <v>0.8657413509</v>
      </c>
      <c r="L54" s="273">
        <f t="shared" si="71"/>
        <v>0.8916625997</v>
      </c>
      <c r="M54" s="273">
        <f t="shared" si="71"/>
        <v>0.758060038</v>
      </c>
      <c r="N54" s="273">
        <f t="shared" si="71"/>
        <v>50789763.98</v>
      </c>
      <c r="O54" s="273"/>
      <c r="P54" s="249">
        <f t="shared" si="31"/>
        <v>114106.9307</v>
      </c>
      <c r="Q54" s="249">
        <f>(Q53+$S$3)*K54/K53</f>
        <v>40319.90022</v>
      </c>
      <c r="R54" s="249">
        <f>R53*(1+($S$5)/2/12)-$S$3</f>
        <v>324866.2626</v>
      </c>
      <c r="S54" s="249">
        <f t="shared" si="34"/>
        <v>-62661.13779</v>
      </c>
      <c r="T54" s="249">
        <f t="shared" si="35"/>
        <v>-115185.3455</v>
      </c>
      <c r="U54" s="267">
        <f t="shared" si="21"/>
        <v>0.406320754</v>
      </c>
      <c r="V54" s="277"/>
      <c r="W54" s="249">
        <f t="shared" si="22"/>
        <v>-177846.4833</v>
      </c>
      <c r="X54" s="252">
        <f t="shared" si="23"/>
        <v>2.468270303</v>
      </c>
      <c r="Y54" s="249">
        <f t="shared" si="24"/>
        <v>391746.4636</v>
      </c>
      <c r="Z54" s="249">
        <f t="shared" si="25"/>
        <v>213899.9803</v>
      </c>
      <c r="AA54" s="254">
        <f t="shared" si="26"/>
        <v>479293.0935</v>
      </c>
      <c r="AB54" s="252">
        <f t="shared" si="27"/>
        <v>0.5325478817</v>
      </c>
      <c r="AC54" s="270">
        <f t="shared" si="28"/>
        <v>301446.6102</v>
      </c>
      <c r="AD54" s="252">
        <f t="shared" si="29"/>
        <v>0.3014466102</v>
      </c>
      <c r="AE54" s="175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7"/>
    </row>
    <row r="55" ht="19.5" customHeight="1">
      <c r="A55" s="271" t="s">
        <v>143</v>
      </c>
      <c r="B55" s="272">
        <v>24.52</v>
      </c>
      <c r="C55" s="273">
        <v>25.370001</v>
      </c>
      <c r="D55" s="273">
        <v>23.32</v>
      </c>
      <c r="E55" s="273">
        <v>25.16</v>
      </c>
      <c r="F55" s="273">
        <v>21.485462</v>
      </c>
      <c r="G55" s="273">
        <v>1.2766225E9</v>
      </c>
      <c r="H55" s="273"/>
      <c r="I55" s="273">
        <f t="shared" ref="I55:N55" si="72">(I56/B56*B55)/B56*B55</f>
        <v>0.9043706692</v>
      </c>
      <c r="J55" s="273">
        <f t="shared" si="72"/>
        <v>0.9673334411</v>
      </c>
      <c r="K55" s="273">
        <f t="shared" si="72"/>
        <v>0.8166969497</v>
      </c>
      <c r="L55" s="273">
        <f t="shared" si="72"/>
        <v>0.944972969</v>
      </c>
      <c r="M55" s="273">
        <f t="shared" si="72"/>
        <v>0.8033824429</v>
      </c>
      <c r="N55" s="273">
        <f t="shared" si="72"/>
        <v>36112397.13</v>
      </c>
      <c r="O55" s="273"/>
      <c r="P55" s="249">
        <f t="shared" si="31"/>
        <v>110827.7228</v>
      </c>
      <c r="Q55" s="249">
        <f t="shared" ref="Q55:Q65" si="74">Q54*K55/K54</f>
        <v>38035.77072</v>
      </c>
      <c r="R55" s="249">
        <f t="shared" ref="R55:R65" si="75">R54*(1+$S$5/2/12)</f>
        <v>325543.0673</v>
      </c>
      <c r="S55" s="249">
        <f t="shared" si="34"/>
        <v>-64588.89253</v>
      </c>
      <c r="T55" s="249">
        <f t="shared" si="35"/>
        <v>-115665.2844</v>
      </c>
      <c r="U55" s="267">
        <f t="shared" si="21"/>
        <v>0.3939643328</v>
      </c>
      <c r="V55" s="277"/>
      <c r="W55" s="249">
        <f t="shared" si="22"/>
        <v>-180254.177</v>
      </c>
      <c r="X55" s="252">
        <f t="shared" si="23"/>
        <v>2.420863679</v>
      </c>
      <c r="Y55" s="249">
        <f t="shared" si="24"/>
        <v>390100.7506</v>
      </c>
      <c r="Z55" s="249">
        <f t="shared" si="25"/>
        <v>209846.5736</v>
      </c>
      <c r="AA55" s="254">
        <f t="shared" si="26"/>
        <v>474406.5608</v>
      </c>
      <c r="AB55" s="252">
        <f t="shared" si="27"/>
        <v>0.5271184009</v>
      </c>
      <c r="AC55" s="270">
        <f t="shared" si="28"/>
        <v>294152.3838</v>
      </c>
      <c r="AD55" s="252">
        <f t="shared" si="29"/>
        <v>0.2941523838</v>
      </c>
      <c r="AE55" s="175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7"/>
    </row>
    <row r="56" ht="19.5" customHeight="1">
      <c r="A56" s="271" t="s">
        <v>144</v>
      </c>
      <c r="B56" s="272">
        <v>25.27</v>
      </c>
      <c r="C56" s="273">
        <v>27.379999</v>
      </c>
      <c r="D56" s="273">
        <v>23.540001</v>
      </c>
      <c r="E56" s="273">
        <v>25.25</v>
      </c>
      <c r="F56" s="273">
        <v>21.562315</v>
      </c>
      <c r="G56" s="273">
        <v>1.6707162E9</v>
      </c>
      <c r="H56" s="273"/>
      <c r="I56" s="273">
        <f t="shared" ref="I56:N56" si="73">(I57/B57*B56)/B57*B56</f>
        <v>0.9605412515</v>
      </c>
      <c r="J56" s="273">
        <f t="shared" si="73"/>
        <v>1.126683901</v>
      </c>
      <c r="K56" s="273">
        <f t="shared" si="73"/>
        <v>0.8321790826</v>
      </c>
      <c r="L56" s="273">
        <f t="shared" si="73"/>
        <v>0.9517455985</v>
      </c>
      <c r="M56" s="273">
        <f t="shared" si="73"/>
        <v>0.8091400828</v>
      </c>
      <c r="N56" s="273">
        <f t="shared" si="73"/>
        <v>61849571.67</v>
      </c>
      <c r="O56" s="273"/>
      <c r="P56" s="249">
        <f t="shared" si="31"/>
        <v>111873.2721</v>
      </c>
      <c r="Q56" s="249">
        <f t="shared" si="74"/>
        <v>38756.81523</v>
      </c>
      <c r="R56" s="249">
        <f t="shared" si="75"/>
        <v>326221.282</v>
      </c>
      <c r="S56" s="249">
        <f t="shared" si="34"/>
        <v>-66524.67959</v>
      </c>
      <c r="T56" s="249">
        <f t="shared" si="35"/>
        <v>-116147.2231</v>
      </c>
      <c r="U56" s="267">
        <f t="shared" si="21"/>
        <v>0.3971612849</v>
      </c>
      <c r="V56" s="277"/>
      <c r="W56" s="249">
        <f t="shared" si="22"/>
        <v>-182671.9027</v>
      </c>
      <c r="X56" s="252">
        <f t="shared" si="23"/>
        <v>2.398259106</v>
      </c>
      <c r="Y56" s="249">
        <f t="shared" si="24"/>
        <v>391483.7212</v>
      </c>
      <c r="Z56" s="249">
        <f t="shared" si="25"/>
        <v>208811.8185</v>
      </c>
      <c r="AA56" s="254">
        <f t="shared" si="26"/>
        <v>476851.3694</v>
      </c>
      <c r="AB56" s="252">
        <f t="shared" si="27"/>
        <v>0.5298348548</v>
      </c>
      <c r="AC56" s="270">
        <f t="shared" si="28"/>
        <v>294179.4666</v>
      </c>
      <c r="AD56" s="252">
        <f t="shared" si="29"/>
        <v>0.2941794666</v>
      </c>
      <c r="AE56" s="175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7"/>
    </row>
    <row r="57" ht="19.5" customHeight="1">
      <c r="A57" s="271" t="s">
        <v>145</v>
      </c>
      <c r="B57" s="272">
        <v>25.440001</v>
      </c>
      <c r="C57" s="273">
        <v>28.059999</v>
      </c>
      <c r="D57" s="273">
        <v>25.25</v>
      </c>
      <c r="E57" s="273">
        <v>27.450001</v>
      </c>
      <c r="F57" s="273">
        <v>23.44101</v>
      </c>
      <c r="G57" s="273">
        <v>1.4116208E9</v>
      </c>
      <c r="H57" s="273"/>
      <c r="I57" s="273">
        <f t="shared" ref="I57:N57" si="76">(I58/B58*B57)/B58*B57</f>
        <v>0.9735085836</v>
      </c>
      <c r="J57" s="273">
        <f t="shared" si="76"/>
        <v>1.183342699</v>
      </c>
      <c r="K57" s="273">
        <f t="shared" si="76"/>
        <v>0.9574731549</v>
      </c>
      <c r="L57" s="273">
        <f t="shared" si="76"/>
        <v>1.124819512</v>
      </c>
      <c r="M57" s="273">
        <f t="shared" si="76"/>
        <v>0.9562811239</v>
      </c>
      <c r="N57" s="273">
        <f t="shared" si="76"/>
        <v>44153732.97</v>
      </c>
      <c r="O57" s="273"/>
      <c r="P57" s="249">
        <f t="shared" si="31"/>
        <v>120000</v>
      </c>
      <c r="Q57" s="249">
        <f t="shared" si="74"/>
        <v>44592.09674</v>
      </c>
      <c r="R57" s="249">
        <f t="shared" si="75"/>
        <v>326900.9097</v>
      </c>
      <c r="S57" s="249">
        <f t="shared" si="34"/>
        <v>-68468.53242</v>
      </c>
      <c r="T57" s="249">
        <f t="shared" si="35"/>
        <v>-116631.1699</v>
      </c>
      <c r="U57" s="267">
        <f t="shared" si="21"/>
        <v>0.425609705</v>
      </c>
      <c r="V57" s="277"/>
      <c r="W57" s="249">
        <f t="shared" si="22"/>
        <v>-185099.7023</v>
      </c>
      <c r="X57" s="252">
        <f t="shared" si="23"/>
        <v>2.414379408</v>
      </c>
      <c r="Y57" s="249">
        <f t="shared" si="24"/>
        <v>397824.8733</v>
      </c>
      <c r="Z57" s="249">
        <f t="shared" si="25"/>
        <v>212725.171</v>
      </c>
      <c r="AA57" s="254">
        <f t="shared" si="26"/>
        <v>491493.0064</v>
      </c>
      <c r="AB57" s="252">
        <f t="shared" si="27"/>
        <v>0.5461033405</v>
      </c>
      <c r="AC57" s="270">
        <f t="shared" si="28"/>
        <v>306393.3041</v>
      </c>
      <c r="AD57" s="252">
        <f t="shared" si="29"/>
        <v>0.3063933041</v>
      </c>
      <c r="AE57" s="175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7"/>
    </row>
    <row r="58" ht="19.5" customHeight="1">
      <c r="A58" s="271" t="s">
        <v>146</v>
      </c>
      <c r="B58" s="272">
        <v>27.440001</v>
      </c>
      <c r="C58" s="273">
        <v>29.870001</v>
      </c>
      <c r="D58" s="273">
        <v>27.190001</v>
      </c>
      <c r="E58" s="273">
        <v>29.790001</v>
      </c>
      <c r="F58" s="273">
        <v>25.439266</v>
      </c>
      <c r="G58" s="273">
        <v>1.5257083E9</v>
      </c>
      <c r="H58" s="273"/>
      <c r="I58" s="273">
        <f t="shared" ref="I58:N58" si="77">(I59/B59*B58)/B59*B58</f>
        <v>1.132592764</v>
      </c>
      <c r="J58" s="273">
        <f t="shared" si="77"/>
        <v>1.340928766</v>
      </c>
      <c r="K58" s="273">
        <f t="shared" si="77"/>
        <v>1.110253852</v>
      </c>
      <c r="L58" s="273">
        <f t="shared" si="77"/>
        <v>1.324765921</v>
      </c>
      <c r="M58" s="273">
        <f t="shared" si="77"/>
        <v>1.12626891</v>
      </c>
      <c r="N58" s="273">
        <f t="shared" si="77"/>
        <v>51579169.67</v>
      </c>
      <c r="O58" s="273"/>
      <c r="P58" s="249">
        <f t="shared" si="31"/>
        <v>129219.8067</v>
      </c>
      <c r="Q58" s="249">
        <f t="shared" si="74"/>
        <v>51707.50418</v>
      </c>
      <c r="R58" s="249">
        <f t="shared" si="75"/>
        <v>327581.9533</v>
      </c>
      <c r="S58" s="249">
        <f t="shared" si="34"/>
        <v>-70420.48464</v>
      </c>
      <c r="T58" s="249">
        <f t="shared" si="35"/>
        <v>-117117.1331</v>
      </c>
      <c r="U58" s="267">
        <f t="shared" si="21"/>
        <v>0.457483927</v>
      </c>
      <c r="V58" s="277"/>
      <c r="W58" s="249">
        <f t="shared" si="22"/>
        <v>-187537.6177</v>
      </c>
      <c r="X58" s="252">
        <f t="shared" si="23"/>
        <v>2.435787366</v>
      </c>
      <c r="Y58" s="249">
        <f t="shared" si="24"/>
        <v>404932.5399</v>
      </c>
      <c r="Z58" s="249">
        <f t="shared" si="25"/>
        <v>217394.9221</v>
      </c>
      <c r="AA58" s="254">
        <f t="shared" si="26"/>
        <v>508509.2642</v>
      </c>
      <c r="AB58" s="252">
        <f t="shared" si="27"/>
        <v>0.5650102935</v>
      </c>
      <c r="AC58" s="270">
        <f t="shared" si="28"/>
        <v>320971.6464</v>
      </c>
      <c r="AD58" s="252">
        <f t="shared" si="29"/>
        <v>0.3209716464</v>
      </c>
      <c r="AE58" s="175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7"/>
    </row>
    <row r="59" ht="19.5" customHeight="1">
      <c r="A59" s="271" t="s">
        <v>147</v>
      </c>
      <c r="B59" s="272">
        <v>30.08</v>
      </c>
      <c r="C59" s="273">
        <v>31.469999</v>
      </c>
      <c r="D59" s="273">
        <v>29.309999</v>
      </c>
      <c r="E59" s="273">
        <v>29.950001</v>
      </c>
      <c r="F59" s="273">
        <v>25.575897</v>
      </c>
      <c r="G59" s="273">
        <v>1.7997557E9</v>
      </c>
      <c r="H59" s="273"/>
      <c r="I59" s="273">
        <f t="shared" ref="I59:N59" si="78">(I60/B60*B59)/B60*B59</f>
        <v>1.361009639</v>
      </c>
      <c r="J59" s="273">
        <f t="shared" si="78"/>
        <v>1.488430947</v>
      </c>
      <c r="K59" s="273">
        <f t="shared" si="78"/>
        <v>1.290135865</v>
      </c>
      <c r="L59" s="273">
        <f t="shared" si="78"/>
        <v>1.339034586</v>
      </c>
      <c r="M59" s="273">
        <f t="shared" si="78"/>
        <v>1.138399487</v>
      </c>
      <c r="N59" s="273">
        <f t="shared" si="78"/>
        <v>71772561.19</v>
      </c>
      <c r="O59" s="273"/>
      <c r="P59" s="249">
        <f t="shared" si="31"/>
        <v>139295.0448</v>
      </c>
      <c r="Q59" s="249">
        <f t="shared" si="74"/>
        <v>60085.09274</v>
      </c>
      <c r="R59" s="249">
        <f t="shared" si="75"/>
        <v>328264.4157</v>
      </c>
      <c r="S59" s="249">
        <f t="shared" si="34"/>
        <v>-72380.56999</v>
      </c>
      <c r="T59" s="249">
        <f t="shared" si="35"/>
        <v>-117605.1212</v>
      </c>
      <c r="U59" s="267">
        <f t="shared" si="21"/>
        <v>0.4917424593</v>
      </c>
      <c r="V59" s="277"/>
      <c r="W59" s="249">
        <f t="shared" si="22"/>
        <v>-189985.6911</v>
      </c>
      <c r="X59" s="252">
        <f t="shared" si="23"/>
        <v>2.461024605</v>
      </c>
      <c r="Y59" s="249">
        <f t="shared" si="24"/>
        <v>412640.3704</v>
      </c>
      <c r="Z59" s="249">
        <f t="shared" si="25"/>
        <v>222654.6792</v>
      </c>
      <c r="AA59" s="254">
        <f t="shared" si="26"/>
        <v>527644.5532</v>
      </c>
      <c r="AB59" s="252">
        <f t="shared" si="27"/>
        <v>0.5862717257</v>
      </c>
      <c r="AC59" s="270">
        <f t="shared" si="28"/>
        <v>337658.862</v>
      </c>
      <c r="AD59" s="252">
        <f t="shared" si="29"/>
        <v>0.337658862</v>
      </c>
      <c r="AE59" s="175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7"/>
    </row>
    <row r="60" ht="19.5" customHeight="1">
      <c r="A60" s="271" t="s">
        <v>148</v>
      </c>
      <c r="B60" s="272">
        <v>29.700001</v>
      </c>
      <c r="C60" s="273">
        <v>32.75</v>
      </c>
      <c r="D60" s="273">
        <v>29.26</v>
      </c>
      <c r="E60" s="273">
        <v>31.799999</v>
      </c>
      <c r="F60" s="273">
        <v>27.155716</v>
      </c>
      <c r="G60" s="273">
        <v>1.8215102E9</v>
      </c>
      <c r="H60" s="273"/>
      <c r="I60" s="273">
        <f t="shared" ref="I60:N60" si="79">(I61/B61*B60)/B61*B60</f>
        <v>1.326839723</v>
      </c>
      <c r="J60" s="273">
        <f t="shared" si="79"/>
        <v>1.611973291</v>
      </c>
      <c r="K60" s="273">
        <f t="shared" si="79"/>
        <v>1.285738016</v>
      </c>
      <c r="L60" s="273">
        <f t="shared" si="79"/>
        <v>1.509566762</v>
      </c>
      <c r="M60" s="273">
        <f t="shared" si="79"/>
        <v>1.283380568</v>
      </c>
      <c r="N60" s="273">
        <f t="shared" si="79"/>
        <v>73518145.58</v>
      </c>
      <c r="O60" s="273"/>
      <c r="P60" s="249">
        <f t="shared" si="31"/>
        <v>139057.4257</v>
      </c>
      <c r="Q60" s="249">
        <f t="shared" si="74"/>
        <v>59880.27307</v>
      </c>
      <c r="R60" s="249">
        <f t="shared" si="75"/>
        <v>328948.2999</v>
      </c>
      <c r="S60" s="249">
        <f t="shared" si="34"/>
        <v>-74348.82236</v>
      </c>
      <c r="T60" s="249">
        <f t="shared" si="35"/>
        <v>-118095.1425</v>
      </c>
      <c r="U60" s="267">
        <f t="shared" si="21"/>
        <v>0.4902914124</v>
      </c>
      <c r="V60" s="277"/>
      <c r="W60" s="249">
        <f t="shared" si="22"/>
        <v>-192443.9649</v>
      </c>
      <c r="X60" s="252">
        <f t="shared" si="23"/>
        <v>2.431906482</v>
      </c>
      <c r="Y60" s="249">
        <f t="shared" si="24"/>
        <v>413130.5659</v>
      </c>
      <c r="Z60" s="249">
        <f t="shared" si="25"/>
        <v>220686.601</v>
      </c>
      <c r="AA60" s="254">
        <f t="shared" si="26"/>
        <v>527885.9987</v>
      </c>
      <c r="AB60" s="252">
        <f t="shared" si="27"/>
        <v>0.5865399985</v>
      </c>
      <c r="AC60" s="270">
        <f t="shared" si="28"/>
        <v>335442.0338</v>
      </c>
      <c r="AD60" s="252">
        <f t="shared" si="29"/>
        <v>0.3354420338</v>
      </c>
      <c r="AE60" s="175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7"/>
    </row>
    <row r="61" ht="19.5" customHeight="1">
      <c r="A61" s="271" t="s">
        <v>149</v>
      </c>
      <c r="B61" s="272">
        <v>31.690001</v>
      </c>
      <c r="C61" s="273">
        <v>33.459999</v>
      </c>
      <c r="D61" s="273">
        <v>29.93</v>
      </c>
      <c r="E61" s="273">
        <v>33.389999</v>
      </c>
      <c r="F61" s="273">
        <v>28.513498</v>
      </c>
      <c r="G61" s="273">
        <v>1.4141862E9</v>
      </c>
      <c r="H61" s="273"/>
      <c r="I61" s="273">
        <f t="shared" ref="I61:N61" si="80">(I62/B62*B61)/B62*B61</f>
        <v>1.510601956</v>
      </c>
      <c r="J61" s="273">
        <f t="shared" si="80"/>
        <v>1.682624005</v>
      </c>
      <c r="K61" s="273">
        <f t="shared" si="80"/>
        <v>1.345294216</v>
      </c>
      <c r="L61" s="273">
        <f t="shared" si="80"/>
        <v>1.66429736</v>
      </c>
      <c r="M61" s="273">
        <f t="shared" si="80"/>
        <v>1.414926699</v>
      </c>
      <c r="N61" s="273">
        <f t="shared" si="80"/>
        <v>44314363.8</v>
      </c>
      <c r="O61" s="273"/>
      <c r="P61" s="249">
        <f t="shared" si="31"/>
        <v>142241.5842</v>
      </c>
      <c r="Q61" s="249">
        <f t="shared" si="74"/>
        <v>62653.96531</v>
      </c>
      <c r="R61" s="249">
        <f t="shared" si="75"/>
        <v>329633.6088</v>
      </c>
      <c r="S61" s="249">
        <f t="shared" si="34"/>
        <v>-76325.27579</v>
      </c>
      <c r="T61" s="249">
        <f t="shared" si="35"/>
        <v>-118587.2056</v>
      </c>
      <c r="U61" s="267">
        <f t="shared" si="21"/>
        <v>0.5005330591</v>
      </c>
      <c r="V61" s="277"/>
      <c r="W61" s="249">
        <f t="shared" si="22"/>
        <v>-194912.4814</v>
      </c>
      <c r="X61" s="252">
        <f t="shared" si="23"/>
        <v>2.420959344</v>
      </c>
      <c r="Y61" s="249">
        <f t="shared" si="24"/>
        <v>416017.3734</v>
      </c>
      <c r="Z61" s="249">
        <f t="shared" si="25"/>
        <v>221104.892</v>
      </c>
      <c r="AA61" s="254">
        <f t="shared" si="26"/>
        <v>534529.1583</v>
      </c>
      <c r="AB61" s="252">
        <f t="shared" si="27"/>
        <v>0.593921287</v>
      </c>
      <c r="AC61" s="270">
        <f t="shared" si="28"/>
        <v>339616.6769</v>
      </c>
      <c r="AD61" s="252">
        <f t="shared" si="29"/>
        <v>0.3396166769</v>
      </c>
      <c r="AE61" s="175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7"/>
    </row>
    <row r="62" ht="19.5" customHeight="1">
      <c r="A62" s="271" t="s">
        <v>150</v>
      </c>
      <c r="B62" s="272">
        <v>33.490002</v>
      </c>
      <c r="C62" s="273">
        <v>34.860001</v>
      </c>
      <c r="D62" s="273">
        <v>32.360001</v>
      </c>
      <c r="E62" s="273">
        <v>32.419998</v>
      </c>
      <c r="F62" s="273">
        <v>27.685154</v>
      </c>
      <c r="G62" s="273">
        <v>1.9045651E9</v>
      </c>
      <c r="H62" s="273"/>
      <c r="I62" s="273">
        <f t="shared" ref="I62:N62" si="81">(I63/B63*B62)/B63*B62</f>
        <v>1.687080804</v>
      </c>
      <c r="J62" s="273">
        <f t="shared" si="81"/>
        <v>1.826375293</v>
      </c>
      <c r="K62" s="273">
        <f t="shared" si="81"/>
        <v>1.572609497</v>
      </c>
      <c r="L62" s="273">
        <f t="shared" si="81"/>
        <v>1.569004104</v>
      </c>
      <c r="M62" s="273">
        <f t="shared" si="81"/>
        <v>1.333910927</v>
      </c>
      <c r="N62" s="273">
        <f t="shared" si="81"/>
        <v>80375367.67</v>
      </c>
      <c r="O62" s="273"/>
      <c r="P62" s="249">
        <f t="shared" si="31"/>
        <v>153790.1038</v>
      </c>
      <c r="Q62" s="249">
        <f t="shared" si="74"/>
        <v>73240.64854</v>
      </c>
      <c r="R62" s="249">
        <f t="shared" si="75"/>
        <v>330320.3455</v>
      </c>
      <c r="S62" s="249">
        <f t="shared" si="34"/>
        <v>-78309.96444</v>
      </c>
      <c r="T62" s="249">
        <f t="shared" si="35"/>
        <v>-119081.3189</v>
      </c>
      <c r="U62" s="267">
        <f t="shared" si="21"/>
        <v>0.5387473031</v>
      </c>
      <c r="V62" s="277"/>
      <c r="W62" s="249">
        <f t="shared" si="22"/>
        <v>-197391.2834</v>
      </c>
      <c r="X62" s="252">
        <f t="shared" si="23"/>
        <v>2.452542184</v>
      </c>
      <c r="Y62" s="249">
        <f t="shared" si="24"/>
        <v>424760.6043</v>
      </c>
      <c r="Z62" s="249">
        <f t="shared" si="25"/>
        <v>227369.3209</v>
      </c>
      <c r="AA62" s="254">
        <f t="shared" si="26"/>
        <v>557351.0978</v>
      </c>
      <c r="AB62" s="252">
        <f t="shared" si="27"/>
        <v>0.6192789976</v>
      </c>
      <c r="AC62" s="270">
        <f t="shared" si="28"/>
        <v>359959.8144</v>
      </c>
      <c r="AD62" s="252">
        <f t="shared" si="29"/>
        <v>0.3599598144</v>
      </c>
      <c r="AE62" s="175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7"/>
    </row>
    <row r="63" ht="19.5" customHeight="1">
      <c r="A63" s="271" t="s">
        <v>151</v>
      </c>
      <c r="B63" s="272">
        <v>32.610001</v>
      </c>
      <c r="C63" s="273">
        <v>36.0</v>
      </c>
      <c r="D63" s="273">
        <v>32.419998</v>
      </c>
      <c r="E63" s="273">
        <v>35.18</v>
      </c>
      <c r="F63" s="273">
        <v>30.04207</v>
      </c>
      <c r="G63" s="273">
        <v>1.9125647E9</v>
      </c>
      <c r="H63" s="273"/>
      <c r="I63" s="273">
        <f t="shared" ref="I63:N63" si="82">(I64/B64*B63)/B64*B63</f>
        <v>1.599584405</v>
      </c>
      <c r="J63" s="273">
        <f t="shared" si="82"/>
        <v>1.947781491</v>
      </c>
      <c r="K63" s="273">
        <f t="shared" si="82"/>
        <v>1.57844629</v>
      </c>
      <c r="L63" s="273">
        <f t="shared" si="82"/>
        <v>1.847522697</v>
      </c>
      <c r="M63" s="273">
        <f t="shared" si="82"/>
        <v>1.570697854</v>
      </c>
      <c r="N63" s="273">
        <f t="shared" si="82"/>
        <v>81051974.74</v>
      </c>
      <c r="O63" s="273"/>
      <c r="P63" s="249">
        <f t="shared" si="31"/>
        <v>154075.238</v>
      </c>
      <c r="Q63" s="249">
        <f t="shared" si="74"/>
        <v>73512.48369</v>
      </c>
      <c r="R63" s="249">
        <f t="shared" si="75"/>
        <v>331008.5129</v>
      </c>
      <c r="S63" s="249">
        <f t="shared" si="34"/>
        <v>-80302.92262</v>
      </c>
      <c r="T63" s="249">
        <f t="shared" si="35"/>
        <v>-119577.4911</v>
      </c>
      <c r="U63" s="267">
        <f t="shared" si="21"/>
        <v>0.5390301379</v>
      </c>
      <c r="V63" s="277"/>
      <c r="W63" s="249">
        <f t="shared" si="22"/>
        <v>-199880.4137</v>
      </c>
      <c r="X63" s="252">
        <f t="shared" si="23"/>
        <v>2.426869856</v>
      </c>
      <c r="Y63" s="249">
        <f t="shared" si="24"/>
        <v>425620.839</v>
      </c>
      <c r="Z63" s="249">
        <f t="shared" si="25"/>
        <v>225740.4253</v>
      </c>
      <c r="AA63" s="254">
        <f t="shared" si="26"/>
        <v>558596.2346</v>
      </c>
      <c r="AB63" s="252">
        <f t="shared" si="27"/>
        <v>0.6206624829</v>
      </c>
      <c r="AC63" s="270">
        <f t="shared" si="28"/>
        <v>358715.8209</v>
      </c>
      <c r="AD63" s="252">
        <f t="shared" si="29"/>
        <v>0.3587158209</v>
      </c>
      <c r="AE63" s="175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7"/>
    </row>
    <row r="64" ht="19.5" customHeight="1">
      <c r="A64" s="271" t="s">
        <v>152</v>
      </c>
      <c r="B64" s="272">
        <v>35.43</v>
      </c>
      <c r="C64" s="273">
        <v>36.18</v>
      </c>
      <c r="D64" s="273">
        <v>33.73</v>
      </c>
      <c r="E64" s="273">
        <v>35.380001</v>
      </c>
      <c r="F64" s="273">
        <v>30.212864</v>
      </c>
      <c r="G64" s="273">
        <v>1.4970104E9</v>
      </c>
      <c r="H64" s="273"/>
      <c r="I64" s="273">
        <f t="shared" ref="I64:N64" si="83">(I65/B65*B64)/B65*B64</f>
        <v>1.888199341</v>
      </c>
      <c r="J64" s="273">
        <f t="shared" si="83"/>
        <v>1.967308001</v>
      </c>
      <c r="K64" s="273">
        <f t="shared" si="83"/>
        <v>1.708584742</v>
      </c>
      <c r="L64" s="273">
        <f t="shared" si="83"/>
        <v>1.868589025</v>
      </c>
      <c r="M64" s="273">
        <f t="shared" si="83"/>
        <v>1.588607961</v>
      </c>
      <c r="N64" s="273">
        <f t="shared" si="83"/>
        <v>49657055.5</v>
      </c>
      <c r="O64" s="273"/>
      <c r="P64" s="249">
        <f t="shared" si="31"/>
        <v>160300.9901</v>
      </c>
      <c r="Q64" s="249">
        <f t="shared" si="74"/>
        <v>79573.38095</v>
      </c>
      <c r="R64" s="249">
        <f t="shared" si="75"/>
        <v>331698.114</v>
      </c>
      <c r="S64" s="249">
        <f t="shared" si="34"/>
        <v>-82304.1848</v>
      </c>
      <c r="T64" s="249">
        <f t="shared" si="35"/>
        <v>-120075.7307</v>
      </c>
      <c r="U64" s="267">
        <f t="shared" si="21"/>
        <v>0.5588928095</v>
      </c>
      <c r="V64" s="277"/>
      <c r="W64" s="249">
        <f t="shared" si="22"/>
        <v>-202379.9155</v>
      </c>
      <c r="X64" s="252">
        <f t="shared" si="23"/>
        <v>2.431066852</v>
      </c>
      <c r="Y64" s="249">
        <f t="shared" si="24"/>
        <v>430640.8825</v>
      </c>
      <c r="Z64" s="249">
        <f t="shared" si="25"/>
        <v>228260.967</v>
      </c>
      <c r="AA64" s="254">
        <f t="shared" si="26"/>
        <v>571572.485</v>
      </c>
      <c r="AB64" s="252">
        <f t="shared" si="27"/>
        <v>0.6350805389</v>
      </c>
      <c r="AC64" s="270">
        <f t="shared" si="28"/>
        <v>369192.5696</v>
      </c>
      <c r="AD64" s="252">
        <f t="shared" si="29"/>
        <v>0.3691925696</v>
      </c>
      <c r="AE64" s="175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7"/>
    </row>
    <row r="65" ht="19.5" customHeight="1">
      <c r="A65" s="274" t="s">
        <v>153</v>
      </c>
      <c r="B65" s="275">
        <v>35.709999</v>
      </c>
      <c r="C65" s="276">
        <v>36.639999</v>
      </c>
      <c r="D65" s="276">
        <v>34.130001</v>
      </c>
      <c r="E65" s="276">
        <v>36.459999</v>
      </c>
      <c r="F65" s="276">
        <v>31.135128</v>
      </c>
      <c r="G65" s="276">
        <v>1.7408286E9</v>
      </c>
      <c r="H65" s="276"/>
      <c r="I65" s="276">
        <f t="shared" ref="I65:N65" si="84">(I66/B66*B65)/B66*B65</f>
        <v>1.918161691</v>
      </c>
      <c r="J65" s="276">
        <f t="shared" si="84"/>
        <v>2.017651429</v>
      </c>
      <c r="K65" s="276">
        <f t="shared" si="84"/>
        <v>1.749348929</v>
      </c>
      <c r="L65" s="276">
        <f t="shared" si="84"/>
        <v>1.984410046</v>
      </c>
      <c r="M65" s="276">
        <f t="shared" si="84"/>
        <v>1.687074472</v>
      </c>
      <c r="N65" s="276">
        <f t="shared" si="84"/>
        <v>67149588.4</v>
      </c>
      <c r="O65" s="276"/>
      <c r="P65" s="249">
        <f t="shared" si="31"/>
        <v>162201.985</v>
      </c>
      <c r="Q65" s="249">
        <f t="shared" si="74"/>
        <v>81471.87862</v>
      </c>
      <c r="R65" s="249">
        <f t="shared" si="75"/>
        <v>332389.1517</v>
      </c>
      <c r="S65" s="249">
        <f t="shared" si="34"/>
        <v>-84313.78557</v>
      </c>
      <c r="T65" s="249">
        <f t="shared" si="35"/>
        <v>-120576.0462</v>
      </c>
      <c r="U65" s="267">
        <f t="shared" si="21"/>
        <v>0.5644273865</v>
      </c>
      <c r="V65" s="252">
        <f>(E65-B54)/B54</f>
        <v>0.4749191131</v>
      </c>
      <c r="W65" s="249">
        <f t="shared" si="22"/>
        <v>-204889.8318</v>
      </c>
      <c r="X65" s="252">
        <f t="shared" si="23"/>
        <v>2.413936955</v>
      </c>
      <c r="Y65" s="249">
        <f t="shared" si="24"/>
        <v>432634.9751</v>
      </c>
      <c r="Z65" s="249">
        <f t="shared" si="25"/>
        <v>227745.1433</v>
      </c>
      <c r="AA65" s="254">
        <f t="shared" si="26"/>
        <v>576063.0153</v>
      </c>
      <c r="AB65" s="252">
        <f t="shared" si="27"/>
        <v>0.640070017</v>
      </c>
      <c r="AC65" s="270">
        <f t="shared" si="28"/>
        <v>371173.1835</v>
      </c>
      <c r="AD65" s="252">
        <f t="shared" si="29"/>
        <v>0.3711731835</v>
      </c>
      <c r="AE65" s="175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7"/>
    </row>
    <row r="66" ht="19.5" customHeight="1">
      <c r="A66" s="271" t="s">
        <v>154</v>
      </c>
      <c r="B66" s="272">
        <v>36.66</v>
      </c>
      <c r="C66" s="273">
        <v>39.0</v>
      </c>
      <c r="D66" s="273">
        <v>36.220001</v>
      </c>
      <c r="E66" s="273">
        <v>37.07</v>
      </c>
      <c r="F66" s="273">
        <v>31.668415</v>
      </c>
      <c r="G66" s="273">
        <v>1.7593004E9</v>
      </c>
      <c r="H66" s="273"/>
      <c r="I66" s="273">
        <f t="shared" ref="I66:N66" si="85">(I67/B67*B66)/B67*B66</f>
        <v>2.021577793</v>
      </c>
      <c r="J66" s="273">
        <f t="shared" si="85"/>
        <v>2.285938</v>
      </c>
      <c r="K66" s="273">
        <f t="shared" si="85"/>
        <v>1.970156643</v>
      </c>
      <c r="L66" s="273">
        <f t="shared" si="85"/>
        <v>2.051366619</v>
      </c>
      <c r="M66" s="273">
        <f t="shared" si="85"/>
        <v>1.745362329</v>
      </c>
      <c r="N66" s="273">
        <f t="shared" si="85"/>
        <v>68582187.25</v>
      </c>
      <c r="O66" s="273"/>
      <c r="P66" s="249">
        <f t="shared" si="31"/>
        <v>172134.6582</v>
      </c>
      <c r="Q66" s="249">
        <f>(Q54+(Q65-Q54)*(1-$Q$3))*K66/K65</f>
        <v>68582.33888</v>
      </c>
      <c r="R66" s="249">
        <f>R65*(1+($S$5/2/12))+(Q65-Q54)*($Q$3)</f>
        <v>353657.6183</v>
      </c>
      <c r="S66" s="249">
        <f t="shared" si="34"/>
        <v>-86331.75968</v>
      </c>
      <c r="T66" s="249">
        <f t="shared" si="35"/>
        <v>-121078.4464</v>
      </c>
      <c r="U66" s="267">
        <f t="shared" si="21"/>
        <v>0.5203777684</v>
      </c>
      <c r="V66" s="277"/>
      <c r="W66" s="249">
        <f t="shared" si="22"/>
        <v>-207410.2061</v>
      </c>
      <c r="X66" s="252">
        <f t="shared" si="23"/>
        <v>2.535035698</v>
      </c>
      <c r="Y66" s="249">
        <f t="shared" si="24"/>
        <v>460005.5743</v>
      </c>
      <c r="Z66" s="249">
        <f t="shared" si="25"/>
        <v>252595.3683</v>
      </c>
      <c r="AA66" s="254">
        <f t="shared" si="26"/>
        <v>594374.6154</v>
      </c>
      <c r="AB66" s="252">
        <f t="shared" si="27"/>
        <v>0.6604162393</v>
      </c>
      <c r="AC66" s="270">
        <f t="shared" si="28"/>
        <v>386964.4093</v>
      </c>
      <c r="AD66" s="252">
        <f t="shared" si="29"/>
        <v>0.3869644093</v>
      </c>
      <c r="AE66" s="175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7"/>
    </row>
    <row r="67" ht="19.5" customHeight="1">
      <c r="A67" s="271" t="s">
        <v>155</v>
      </c>
      <c r="B67" s="272">
        <v>37.200001</v>
      </c>
      <c r="C67" s="273">
        <v>37.970001</v>
      </c>
      <c r="D67" s="273">
        <v>36.099998</v>
      </c>
      <c r="E67" s="273">
        <v>36.57</v>
      </c>
      <c r="F67" s="273">
        <v>31.241268</v>
      </c>
      <c r="G67" s="273">
        <v>1.7281108E9</v>
      </c>
      <c r="H67" s="273"/>
      <c r="I67" s="273">
        <f t="shared" ref="I67:N67" si="86">(I68/B68*B67)/B68*B67</f>
        <v>2.081572013</v>
      </c>
      <c r="J67" s="273">
        <f t="shared" si="86"/>
        <v>2.166788142</v>
      </c>
      <c r="K67" s="273">
        <f t="shared" si="86"/>
        <v>1.957123344</v>
      </c>
      <c r="L67" s="273">
        <f t="shared" si="86"/>
        <v>1.996402168</v>
      </c>
      <c r="M67" s="273">
        <f t="shared" si="86"/>
        <v>1.69859659</v>
      </c>
      <c r="N67" s="273">
        <f t="shared" si="86"/>
        <v>66172036.03</v>
      </c>
      <c r="O67" s="273"/>
      <c r="P67" s="249">
        <f t="shared" si="31"/>
        <v>171564.3469</v>
      </c>
      <c r="Q67" s="249">
        <f t="shared" ref="Q67:Q77" si="88">Q66*K67/K66</f>
        <v>68128.6419</v>
      </c>
      <c r="R67" s="249">
        <f t="shared" ref="R67:R77" si="89">R66*(1+$S$5/2/12)</f>
        <v>354394.405</v>
      </c>
      <c r="S67" s="249">
        <f t="shared" si="34"/>
        <v>-88358.14201</v>
      </c>
      <c r="T67" s="249">
        <f t="shared" si="35"/>
        <v>-121582.9399</v>
      </c>
      <c r="U67" s="267">
        <f t="shared" si="21"/>
        <v>0.5181420005</v>
      </c>
      <c r="V67" s="277"/>
      <c r="W67" s="249">
        <f t="shared" si="22"/>
        <v>-209941.0819</v>
      </c>
      <c r="X67" s="252">
        <f t="shared" si="23"/>
        <v>2.505268369</v>
      </c>
      <c r="Y67" s="249">
        <f t="shared" si="24"/>
        <v>460313.6717</v>
      </c>
      <c r="Z67" s="249">
        <f t="shared" si="25"/>
        <v>250372.5897</v>
      </c>
      <c r="AA67" s="254">
        <f t="shared" si="26"/>
        <v>594087.3938</v>
      </c>
      <c r="AB67" s="252">
        <f t="shared" si="27"/>
        <v>0.6600971043</v>
      </c>
      <c r="AC67" s="270">
        <f t="shared" si="28"/>
        <v>384146.3119</v>
      </c>
      <c r="AD67" s="252">
        <f t="shared" si="29"/>
        <v>0.3841463119</v>
      </c>
      <c r="AE67" s="175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7"/>
    </row>
    <row r="68" ht="19.5" customHeight="1">
      <c r="A68" s="271" t="s">
        <v>156</v>
      </c>
      <c r="B68" s="272">
        <v>36.68</v>
      </c>
      <c r="C68" s="273">
        <v>37.18</v>
      </c>
      <c r="D68" s="273">
        <v>34.009998</v>
      </c>
      <c r="E68" s="273">
        <v>35.84</v>
      </c>
      <c r="F68" s="273">
        <v>30.617641</v>
      </c>
      <c r="G68" s="273">
        <v>2.5094653E9</v>
      </c>
      <c r="H68" s="273"/>
      <c r="I68" s="273">
        <f t="shared" ref="I68:N68" si="87">(I69/B69*B68)/B69*B68</f>
        <v>2.023784154</v>
      </c>
      <c r="J68" s="273">
        <f t="shared" si="87"/>
        <v>2.077562052</v>
      </c>
      <c r="K68" s="273">
        <f t="shared" si="87"/>
        <v>1.737068937</v>
      </c>
      <c r="L68" s="273">
        <f t="shared" si="87"/>
        <v>1.917494443</v>
      </c>
      <c r="M68" s="273">
        <f t="shared" si="87"/>
        <v>1.631459872</v>
      </c>
      <c r="N68" s="273">
        <f t="shared" si="87"/>
        <v>139538393.4</v>
      </c>
      <c r="O68" s="273"/>
      <c r="P68" s="249">
        <f t="shared" si="31"/>
        <v>161631.6737</v>
      </c>
      <c r="Q68" s="249">
        <f t="shared" si="88"/>
        <v>60468.41552</v>
      </c>
      <c r="R68" s="249">
        <f t="shared" si="89"/>
        <v>355132.7267</v>
      </c>
      <c r="S68" s="249">
        <f t="shared" si="34"/>
        <v>-90392.9676</v>
      </c>
      <c r="T68" s="249">
        <f t="shared" si="35"/>
        <v>-122089.5355</v>
      </c>
      <c r="U68" s="267">
        <f t="shared" si="21"/>
        <v>0.4895225928</v>
      </c>
      <c r="V68" s="277"/>
      <c r="W68" s="249">
        <f t="shared" si="22"/>
        <v>-212482.5031</v>
      </c>
      <c r="X68" s="252">
        <f t="shared" si="23"/>
        <v>2.432032722</v>
      </c>
      <c r="Y68" s="249">
        <f t="shared" si="24"/>
        <v>454069.5892</v>
      </c>
      <c r="Z68" s="249">
        <f t="shared" si="25"/>
        <v>241587.0861</v>
      </c>
      <c r="AA68" s="254">
        <f t="shared" si="26"/>
        <v>577232.8159</v>
      </c>
      <c r="AB68" s="252">
        <f t="shared" si="27"/>
        <v>0.6413697954</v>
      </c>
      <c r="AC68" s="270">
        <f t="shared" si="28"/>
        <v>364750.3128</v>
      </c>
      <c r="AD68" s="252">
        <f t="shared" si="29"/>
        <v>0.3647503128</v>
      </c>
      <c r="AE68" s="175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7"/>
    </row>
    <row r="69" ht="19.5" customHeight="1">
      <c r="A69" s="271" t="s">
        <v>157</v>
      </c>
      <c r="B69" s="272">
        <v>35.810001</v>
      </c>
      <c r="C69" s="273">
        <v>37.5</v>
      </c>
      <c r="D69" s="273">
        <v>34.720001</v>
      </c>
      <c r="E69" s="273">
        <v>34.77</v>
      </c>
      <c r="F69" s="273">
        <v>29.703556</v>
      </c>
      <c r="G69" s="273">
        <v>2.2111731E9</v>
      </c>
      <c r="H69" s="273"/>
      <c r="I69" s="273">
        <f t="shared" ref="I69:N69" si="90">(I70/B70*B69)/B70*B69</f>
        <v>1.928919943</v>
      </c>
      <c r="J69" s="273">
        <f t="shared" si="90"/>
        <v>2.11347818</v>
      </c>
      <c r="K69" s="273">
        <f t="shared" si="90"/>
        <v>1.810353139</v>
      </c>
      <c r="L69" s="273">
        <f t="shared" si="90"/>
        <v>1.804710285</v>
      </c>
      <c r="M69" s="273">
        <f t="shared" si="90"/>
        <v>1.53550004</v>
      </c>
      <c r="N69" s="273">
        <f t="shared" si="90"/>
        <v>108337002.1</v>
      </c>
      <c r="O69" s="273"/>
      <c r="P69" s="249">
        <f t="shared" si="31"/>
        <v>165005.9453</v>
      </c>
      <c r="Q69" s="249">
        <f t="shared" si="88"/>
        <v>63019.48271</v>
      </c>
      <c r="R69" s="249">
        <f t="shared" si="89"/>
        <v>355872.5865</v>
      </c>
      <c r="S69" s="249">
        <f t="shared" si="34"/>
        <v>-92436.27163</v>
      </c>
      <c r="T69" s="249">
        <f t="shared" si="35"/>
        <v>-122598.2419</v>
      </c>
      <c r="U69" s="267">
        <f t="shared" si="21"/>
        <v>0.4984516191</v>
      </c>
      <c r="V69" s="277"/>
      <c r="W69" s="249">
        <f t="shared" si="22"/>
        <v>-215034.5135</v>
      </c>
      <c r="X69" s="252">
        <f t="shared" si="23"/>
        <v>2.422301999</v>
      </c>
      <c r="Y69" s="249">
        <f t="shared" si="24"/>
        <v>457141.8448</v>
      </c>
      <c r="Z69" s="249">
        <f t="shared" si="25"/>
        <v>242107.3313</v>
      </c>
      <c r="AA69" s="254">
        <f t="shared" si="26"/>
        <v>583898.0146</v>
      </c>
      <c r="AB69" s="252">
        <f t="shared" si="27"/>
        <v>0.6487755718</v>
      </c>
      <c r="AC69" s="270">
        <f t="shared" si="28"/>
        <v>368863.5011</v>
      </c>
      <c r="AD69" s="252">
        <f t="shared" si="29"/>
        <v>0.3688635011</v>
      </c>
      <c r="AE69" s="175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7"/>
    </row>
    <row r="70" ht="19.5" customHeight="1">
      <c r="A70" s="271" t="s">
        <v>158</v>
      </c>
      <c r="B70" s="272">
        <v>35.0</v>
      </c>
      <c r="C70" s="273">
        <v>36.549999</v>
      </c>
      <c r="D70" s="273">
        <v>34.110001</v>
      </c>
      <c r="E70" s="273">
        <v>36.549999</v>
      </c>
      <c r="F70" s="273">
        <v>31.22418</v>
      </c>
      <c r="G70" s="273">
        <v>2.4296622E9</v>
      </c>
      <c r="H70" s="273"/>
      <c r="I70" s="273">
        <f t="shared" ref="I70:N70" si="91">(I71/B71*B70)/B71*B70</f>
        <v>1.842644799</v>
      </c>
      <c r="J70" s="273">
        <f t="shared" si="91"/>
        <v>2.007751559</v>
      </c>
      <c r="K70" s="273">
        <f t="shared" si="91"/>
        <v>1.747299311</v>
      </c>
      <c r="L70" s="273">
        <f t="shared" si="91"/>
        <v>1.994219006</v>
      </c>
      <c r="M70" s="273">
        <f t="shared" si="91"/>
        <v>1.696738939</v>
      </c>
      <c r="N70" s="273">
        <f t="shared" si="91"/>
        <v>130804631.9</v>
      </c>
      <c r="O70" s="273"/>
      <c r="P70" s="249">
        <f t="shared" si="31"/>
        <v>162106.9354</v>
      </c>
      <c r="Q70" s="249">
        <f t="shared" si="88"/>
        <v>60824.54099</v>
      </c>
      <c r="R70" s="249">
        <f t="shared" si="89"/>
        <v>356613.9878</v>
      </c>
      <c r="S70" s="249">
        <f t="shared" si="34"/>
        <v>-94488.08943</v>
      </c>
      <c r="T70" s="249">
        <f t="shared" si="35"/>
        <v>-123109.0679</v>
      </c>
      <c r="U70" s="267">
        <f t="shared" si="21"/>
        <v>0.489618218</v>
      </c>
      <c r="V70" s="277"/>
      <c r="W70" s="249">
        <f t="shared" si="22"/>
        <v>-217597.1573</v>
      </c>
      <c r="X70" s="252">
        <f t="shared" si="23"/>
        <v>2.383858914</v>
      </c>
      <c r="Y70" s="249">
        <f t="shared" si="24"/>
        <v>455824.2831</v>
      </c>
      <c r="Z70" s="249">
        <f t="shared" si="25"/>
        <v>238227.1257</v>
      </c>
      <c r="AA70" s="254">
        <f t="shared" si="26"/>
        <v>579545.4642</v>
      </c>
      <c r="AB70" s="252">
        <f t="shared" si="27"/>
        <v>0.6439394047</v>
      </c>
      <c r="AC70" s="270">
        <f t="shared" si="28"/>
        <v>361948.3069</v>
      </c>
      <c r="AD70" s="252">
        <f t="shared" si="29"/>
        <v>0.3619483069</v>
      </c>
      <c r="AE70" s="175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7"/>
    </row>
    <row r="71" ht="19.5" customHeight="1">
      <c r="A71" s="271" t="s">
        <v>159</v>
      </c>
      <c r="B71" s="272">
        <v>36.27</v>
      </c>
      <c r="C71" s="273">
        <v>37.900002</v>
      </c>
      <c r="D71" s="273">
        <v>35.82</v>
      </c>
      <c r="E71" s="273">
        <v>37.740002</v>
      </c>
      <c r="F71" s="273">
        <v>32.240784</v>
      </c>
      <c r="G71" s="273">
        <v>1.8110722E9</v>
      </c>
      <c r="H71" s="273"/>
      <c r="I71" s="273">
        <f t="shared" ref="I71:N71" si="92">(I72/B72*B71)/B72*B71</f>
        <v>1.978794289</v>
      </c>
      <c r="J71" s="273">
        <f t="shared" si="92"/>
        <v>2.15880641</v>
      </c>
      <c r="K71" s="273">
        <f t="shared" si="92"/>
        <v>1.926881488</v>
      </c>
      <c r="L71" s="273">
        <f t="shared" si="92"/>
        <v>2.126189406</v>
      </c>
      <c r="M71" s="273">
        <f t="shared" si="92"/>
        <v>1.809023177</v>
      </c>
      <c r="N71" s="273">
        <f t="shared" si="92"/>
        <v>72677981.53</v>
      </c>
      <c r="O71" s="273"/>
      <c r="P71" s="249">
        <f t="shared" si="31"/>
        <v>170233.6634</v>
      </c>
      <c r="Q71" s="249">
        <f t="shared" si="88"/>
        <v>67075.9047</v>
      </c>
      <c r="R71" s="249">
        <f t="shared" si="89"/>
        <v>357356.9336</v>
      </c>
      <c r="S71" s="249">
        <f t="shared" si="34"/>
        <v>-96548.45647</v>
      </c>
      <c r="T71" s="249">
        <f t="shared" si="35"/>
        <v>-123622.0224</v>
      </c>
      <c r="U71" s="267">
        <f t="shared" si="21"/>
        <v>0.5118591209</v>
      </c>
      <c r="V71" s="277"/>
      <c r="W71" s="249">
        <f t="shared" si="22"/>
        <v>-220170.4788</v>
      </c>
      <c r="X71" s="252">
        <f t="shared" si="23"/>
        <v>2.396282189</v>
      </c>
      <c r="Y71" s="249">
        <f t="shared" si="24"/>
        <v>462226.2206</v>
      </c>
      <c r="Z71" s="249">
        <f t="shared" si="25"/>
        <v>242055.7418</v>
      </c>
      <c r="AA71" s="254">
        <f t="shared" si="26"/>
        <v>594666.5016</v>
      </c>
      <c r="AB71" s="252">
        <f t="shared" si="27"/>
        <v>0.6607405574</v>
      </c>
      <c r="AC71" s="270">
        <f t="shared" si="28"/>
        <v>374496.0228</v>
      </c>
      <c r="AD71" s="252">
        <f t="shared" si="29"/>
        <v>0.3744960228</v>
      </c>
      <c r="AE71" s="175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7"/>
    </row>
    <row r="72" ht="19.5" customHeight="1">
      <c r="A72" s="271" t="s">
        <v>160</v>
      </c>
      <c r="B72" s="272">
        <v>37.66</v>
      </c>
      <c r="C72" s="273">
        <v>37.66</v>
      </c>
      <c r="D72" s="273">
        <v>33.700001</v>
      </c>
      <c r="E72" s="273">
        <v>34.889999</v>
      </c>
      <c r="F72" s="273">
        <v>29.806082</v>
      </c>
      <c r="G72" s="273">
        <v>2.2620481E9</v>
      </c>
      <c r="H72" s="273"/>
      <c r="I72" s="273">
        <f t="shared" ref="I72:N72" si="93">(I73/B73*B72)/B73*B72</f>
        <v>2.133369925</v>
      </c>
      <c r="J72" s="273">
        <f t="shared" si="93"/>
        <v>2.131551669</v>
      </c>
      <c r="K72" s="273">
        <f t="shared" si="93"/>
        <v>1.70554691</v>
      </c>
      <c r="L72" s="273">
        <f t="shared" si="93"/>
        <v>1.817188694</v>
      </c>
      <c r="M72" s="273">
        <f t="shared" si="93"/>
        <v>1.546118322</v>
      </c>
      <c r="N72" s="273">
        <f t="shared" si="93"/>
        <v>113379620.7</v>
      </c>
      <c r="O72" s="273"/>
      <c r="P72" s="249">
        <f t="shared" si="31"/>
        <v>160158.4206</v>
      </c>
      <c r="Q72" s="249">
        <f t="shared" si="88"/>
        <v>59371.11478</v>
      </c>
      <c r="R72" s="249">
        <f t="shared" si="89"/>
        <v>358101.4272</v>
      </c>
      <c r="S72" s="249">
        <f t="shared" si="34"/>
        <v>-98617.40837</v>
      </c>
      <c r="T72" s="249">
        <f t="shared" si="35"/>
        <v>-124137.1141</v>
      </c>
      <c r="U72" s="267">
        <f t="shared" si="21"/>
        <v>0.4828353538</v>
      </c>
      <c r="V72" s="277"/>
      <c r="W72" s="249">
        <f t="shared" si="22"/>
        <v>-222754.5225</v>
      </c>
      <c r="X72" s="252">
        <f t="shared" si="23"/>
        <v>2.3265963</v>
      </c>
      <c r="Y72" s="249">
        <f t="shared" si="24"/>
        <v>455888.2645</v>
      </c>
      <c r="Z72" s="249">
        <f t="shared" si="25"/>
        <v>233133.742</v>
      </c>
      <c r="AA72" s="254">
        <f t="shared" si="26"/>
        <v>577630.9626</v>
      </c>
      <c r="AB72" s="252">
        <f t="shared" si="27"/>
        <v>0.6418121806</v>
      </c>
      <c r="AC72" s="270">
        <f t="shared" si="28"/>
        <v>354876.4401</v>
      </c>
      <c r="AD72" s="252">
        <f t="shared" si="29"/>
        <v>0.3548764401</v>
      </c>
      <c r="AE72" s="175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7"/>
    </row>
    <row r="73" ht="19.5" customHeight="1">
      <c r="A73" s="271" t="s">
        <v>161</v>
      </c>
      <c r="B73" s="272">
        <v>34.610001</v>
      </c>
      <c r="C73" s="273">
        <v>35.02</v>
      </c>
      <c r="D73" s="273">
        <v>32.349998</v>
      </c>
      <c r="E73" s="273">
        <v>34.02</v>
      </c>
      <c r="F73" s="273">
        <v>29.062838</v>
      </c>
      <c r="G73" s="273">
        <v>2.012635E9</v>
      </c>
      <c r="H73" s="273"/>
      <c r="I73" s="273">
        <f t="shared" ref="I73:N73" si="94">(I74/B74*B73)/B74*B73</f>
        <v>1.801809037</v>
      </c>
      <c r="J73" s="273">
        <f t="shared" si="94"/>
        <v>1.843179012</v>
      </c>
      <c r="K73" s="273">
        <f t="shared" si="94"/>
        <v>1.571637409</v>
      </c>
      <c r="L73" s="273">
        <f t="shared" si="94"/>
        <v>1.727693625</v>
      </c>
      <c r="M73" s="273">
        <f t="shared" si="94"/>
        <v>1.469971739</v>
      </c>
      <c r="N73" s="273">
        <f t="shared" si="94"/>
        <v>89755561.99</v>
      </c>
      <c r="O73" s="273"/>
      <c r="P73" s="249">
        <f t="shared" si="31"/>
        <v>153742.5648</v>
      </c>
      <c r="Q73" s="249">
        <f t="shared" si="88"/>
        <v>54709.64444</v>
      </c>
      <c r="R73" s="249">
        <f t="shared" si="89"/>
        <v>358847.4718</v>
      </c>
      <c r="S73" s="249">
        <f t="shared" si="34"/>
        <v>-100694.9809</v>
      </c>
      <c r="T73" s="249">
        <f t="shared" si="35"/>
        <v>-124654.3521</v>
      </c>
      <c r="U73" s="267">
        <f t="shared" si="21"/>
        <v>0.4638850725</v>
      </c>
      <c r="V73" s="277"/>
      <c r="W73" s="249">
        <f t="shared" si="22"/>
        <v>-225349.333</v>
      </c>
      <c r="X73" s="252">
        <f t="shared" si="23"/>
        <v>2.274646345</v>
      </c>
      <c r="Y73" s="249">
        <f t="shared" si="24"/>
        <v>452113.3683</v>
      </c>
      <c r="Z73" s="249">
        <f t="shared" si="25"/>
        <v>226764.0353</v>
      </c>
      <c r="AA73" s="254">
        <f t="shared" si="26"/>
        <v>567299.681</v>
      </c>
      <c r="AB73" s="252">
        <f t="shared" si="27"/>
        <v>0.6303329789</v>
      </c>
      <c r="AC73" s="270">
        <f t="shared" si="28"/>
        <v>341950.348</v>
      </c>
      <c r="AD73" s="252">
        <f t="shared" si="29"/>
        <v>0.341950348</v>
      </c>
      <c r="AE73" s="175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7"/>
    </row>
    <row r="74" ht="19.5" customHeight="1">
      <c r="A74" s="271" t="s">
        <v>162</v>
      </c>
      <c r="B74" s="272">
        <v>33.93</v>
      </c>
      <c r="C74" s="273">
        <v>35.849998</v>
      </c>
      <c r="D74" s="273">
        <v>33.799999</v>
      </c>
      <c r="E74" s="273">
        <v>35.139999</v>
      </c>
      <c r="F74" s="273">
        <v>30.019632</v>
      </c>
      <c r="G74" s="273">
        <v>1.9510891E9</v>
      </c>
      <c r="H74" s="273"/>
      <c r="I74" s="273">
        <f t="shared" ref="I74:N74" si="95">(I75/B75*B74)/B75*B74</f>
        <v>1.73170239</v>
      </c>
      <c r="J74" s="273">
        <f t="shared" si="95"/>
        <v>1.931583579</v>
      </c>
      <c r="K74" s="273">
        <f t="shared" si="95"/>
        <v>1.715683664</v>
      </c>
      <c r="L74" s="273">
        <f t="shared" si="95"/>
        <v>1.843323678</v>
      </c>
      <c r="M74" s="273">
        <f t="shared" si="95"/>
        <v>1.568352466</v>
      </c>
      <c r="N74" s="273">
        <f t="shared" si="95"/>
        <v>84350086.87</v>
      </c>
      <c r="O74" s="273"/>
      <c r="P74" s="249">
        <f t="shared" si="31"/>
        <v>160633.6586</v>
      </c>
      <c r="Q74" s="249">
        <f t="shared" si="88"/>
        <v>59723.9813</v>
      </c>
      <c r="R74" s="249">
        <f t="shared" si="89"/>
        <v>359595.0707</v>
      </c>
      <c r="S74" s="249">
        <f t="shared" si="34"/>
        <v>-102781.21</v>
      </c>
      <c r="T74" s="249">
        <f t="shared" si="35"/>
        <v>-125173.7452</v>
      </c>
      <c r="U74" s="267">
        <f t="shared" si="21"/>
        <v>0.4829387226</v>
      </c>
      <c r="V74" s="277"/>
      <c r="W74" s="249">
        <f t="shared" si="22"/>
        <v>-227954.9552</v>
      </c>
      <c r="X74" s="252">
        <f t="shared" si="23"/>
        <v>2.282155827</v>
      </c>
      <c r="Y74" s="249">
        <f t="shared" si="24"/>
        <v>457654.8289</v>
      </c>
      <c r="Z74" s="249">
        <f t="shared" si="25"/>
        <v>229699.8737</v>
      </c>
      <c r="AA74" s="254">
        <f t="shared" si="26"/>
        <v>579952.7106</v>
      </c>
      <c r="AB74" s="252">
        <f t="shared" si="27"/>
        <v>0.6443919007</v>
      </c>
      <c r="AC74" s="270">
        <f t="shared" si="28"/>
        <v>351997.7554</v>
      </c>
      <c r="AD74" s="252">
        <f t="shared" si="29"/>
        <v>0.3519977554</v>
      </c>
      <c r="AE74" s="175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7"/>
    </row>
    <row r="75" ht="19.5" customHeight="1">
      <c r="A75" s="271" t="s">
        <v>163</v>
      </c>
      <c r="B75" s="272">
        <v>35.450001</v>
      </c>
      <c r="C75" s="273">
        <v>37.240002</v>
      </c>
      <c r="D75" s="273">
        <v>35.200001</v>
      </c>
      <c r="E75" s="273">
        <v>36.900002</v>
      </c>
      <c r="F75" s="273">
        <v>31.523178</v>
      </c>
      <c r="G75" s="273">
        <v>2.2591016E9</v>
      </c>
      <c r="H75" s="273"/>
      <c r="I75" s="273">
        <f t="shared" ref="I75:N75" si="96">(I76/B76*B75)/B76*B75</f>
        <v>1.890331801</v>
      </c>
      <c r="J75" s="273">
        <f t="shared" si="96"/>
        <v>2.084273104</v>
      </c>
      <c r="K75" s="273">
        <f t="shared" si="96"/>
        <v>1.860754993</v>
      </c>
      <c r="L75" s="273">
        <f t="shared" si="96"/>
        <v>2.032595181</v>
      </c>
      <c r="M75" s="273">
        <f t="shared" si="96"/>
        <v>1.729389953</v>
      </c>
      <c r="N75" s="273">
        <f t="shared" si="96"/>
        <v>113084440.9</v>
      </c>
      <c r="O75" s="273"/>
      <c r="P75" s="249">
        <f t="shared" si="31"/>
        <v>167287.1335</v>
      </c>
      <c r="Q75" s="249">
        <f t="shared" si="88"/>
        <v>64774.00159</v>
      </c>
      <c r="R75" s="249">
        <f t="shared" si="89"/>
        <v>360344.2271</v>
      </c>
      <c r="S75" s="249">
        <f t="shared" si="34"/>
        <v>-104876.1317</v>
      </c>
      <c r="T75" s="249">
        <f t="shared" si="35"/>
        <v>-125695.3025</v>
      </c>
      <c r="U75" s="267">
        <f t="shared" si="21"/>
        <v>0.5010676061</v>
      </c>
      <c r="V75" s="277"/>
      <c r="W75" s="249">
        <f t="shared" si="22"/>
        <v>-230571.4342</v>
      </c>
      <c r="X75" s="252">
        <f t="shared" si="23"/>
        <v>2.288363962</v>
      </c>
      <c r="Y75" s="249">
        <f t="shared" si="24"/>
        <v>463031.4515</v>
      </c>
      <c r="Z75" s="249">
        <f t="shared" si="25"/>
        <v>232460.0173</v>
      </c>
      <c r="AA75" s="254">
        <f t="shared" si="26"/>
        <v>592405.3622</v>
      </c>
      <c r="AB75" s="252">
        <f t="shared" si="27"/>
        <v>0.6582281802</v>
      </c>
      <c r="AC75" s="270">
        <f t="shared" si="28"/>
        <v>361833.928</v>
      </c>
      <c r="AD75" s="252">
        <f t="shared" si="29"/>
        <v>0.361833928</v>
      </c>
      <c r="AE75" s="175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7"/>
    </row>
    <row r="76" ht="19.5" customHeight="1">
      <c r="A76" s="271" t="s">
        <v>164</v>
      </c>
      <c r="B76" s="272">
        <v>36.98</v>
      </c>
      <c r="C76" s="273">
        <v>39.639999</v>
      </c>
      <c r="D76" s="273">
        <v>36.799999</v>
      </c>
      <c r="E76" s="273">
        <v>39.119999</v>
      </c>
      <c r="F76" s="273">
        <v>33.419689</v>
      </c>
      <c r="G76" s="273">
        <v>1.9782253E9</v>
      </c>
      <c r="H76" s="273"/>
      <c r="I76" s="273">
        <f t="shared" ref="I76:N76" si="97">(I77/B77*B76)/B77*B76</f>
        <v>2.057023962</v>
      </c>
      <c r="J76" s="273">
        <f t="shared" si="97"/>
        <v>2.361579133</v>
      </c>
      <c r="K76" s="273">
        <f t="shared" si="97"/>
        <v>2.033758847</v>
      </c>
      <c r="L76" s="273">
        <f t="shared" si="97"/>
        <v>2.284524301</v>
      </c>
      <c r="M76" s="273">
        <f t="shared" si="97"/>
        <v>1.943738116</v>
      </c>
      <c r="N76" s="273">
        <f t="shared" si="97"/>
        <v>86712724.63</v>
      </c>
      <c r="O76" s="273"/>
      <c r="P76" s="249">
        <f t="shared" si="31"/>
        <v>174891.0844</v>
      </c>
      <c r="Q76" s="249">
        <f t="shared" si="88"/>
        <v>70796.3699</v>
      </c>
      <c r="R76" s="249">
        <f t="shared" si="89"/>
        <v>361094.9443</v>
      </c>
      <c r="S76" s="249">
        <f t="shared" si="34"/>
        <v>-106979.7823</v>
      </c>
      <c r="T76" s="249">
        <f t="shared" si="35"/>
        <v>-126219.0329</v>
      </c>
      <c r="U76" s="267">
        <f t="shared" si="21"/>
        <v>0.5215771336</v>
      </c>
      <c r="V76" s="277"/>
      <c r="W76" s="249">
        <f t="shared" si="22"/>
        <v>-233198.8152</v>
      </c>
      <c r="X76" s="252">
        <f t="shared" si="23"/>
        <v>2.298408027</v>
      </c>
      <c r="Y76" s="249">
        <f t="shared" si="24"/>
        <v>469074.9055</v>
      </c>
      <c r="Z76" s="249">
        <f t="shared" si="25"/>
        <v>235876.0904</v>
      </c>
      <c r="AA76" s="254">
        <f t="shared" si="26"/>
        <v>606782.3985</v>
      </c>
      <c r="AB76" s="252">
        <f t="shared" si="27"/>
        <v>0.674202665</v>
      </c>
      <c r="AC76" s="270">
        <f t="shared" si="28"/>
        <v>373583.5833</v>
      </c>
      <c r="AD76" s="252">
        <f t="shared" si="29"/>
        <v>0.3735835833</v>
      </c>
      <c r="AE76" s="175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7"/>
    </row>
    <row r="77" ht="19.5" customHeight="1">
      <c r="A77" s="274" t="s">
        <v>165</v>
      </c>
      <c r="B77" s="275">
        <v>39.27</v>
      </c>
      <c r="C77" s="276">
        <v>40.68</v>
      </c>
      <c r="D77" s="276">
        <v>39.09</v>
      </c>
      <c r="E77" s="276">
        <v>39.919998</v>
      </c>
      <c r="F77" s="276">
        <v>34.103149</v>
      </c>
      <c r="G77" s="276">
        <v>1.7794246E9</v>
      </c>
      <c r="H77" s="276"/>
      <c r="I77" s="276">
        <f t="shared" ref="I77:N77" si="98">(I78/B78*B77)/B78*B77</f>
        <v>2.319676055</v>
      </c>
      <c r="J77" s="276">
        <f t="shared" si="98"/>
        <v>2.487122186</v>
      </c>
      <c r="K77" s="276">
        <f t="shared" si="98"/>
        <v>2.294748963</v>
      </c>
      <c r="L77" s="276">
        <f t="shared" si="98"/>
        <v>2.378916145</v>
      </c>
      <c r="M77" s="276">
        <f t="shared" si="98"/>
        <v>2.024053129</v>
      </c>
      <c r="N77" s="276">
        <f t="shared" si="98"/>
        <v>70160150.08</v>
      </c>
      <c r="O77" s="276"/>
      <c r="P77" s="249">
        <f t="shared" si="31"/>
        <v>185774.2574</v>
      </c>
      <c r="Q77" s="249">
        <f t="shared" si="88"/>
        <v>79881.59297</v>
      </c>
      <c r="R77" s="249">
        <f t="shared" si="89"/>
        <v>361847.2254</v>
      </c>
      <c r="S77" s="249">
        <f t="shared" si="34"/>
        <v>-109092.198</v>
      </c>
      <c r="T77" s="249">
        <f t="shared" si="35"/>
        <v>-126744.9456</v>
      </c>
      <c r="U77" s="267">
        <f t="shared" si="21"/>
        <v>0.5506545811</v>
      </c>
      <c r="V77" s="252">
        <f>(E77-B66)/B66</f>
        <v>0.08892520458</v>
      </c>
      <c r="W77" s="249">
        <f t="shared" si="22"/>
        <v>-235837.1436</v>
      </c>
      <c r="X77" s="252">
        <f t="shared" si="23"/>
        <v>2.322032376</v>
      </c>
      <c r="Y77" s="249">
        <f t="shared" si="24"/>
        <v>477415.3166</v>
      </c>
      <c r="Z77" s="249">
        <f t="shared" si="25"/>
        <v>241578.173</v>
      </c>
      <c r="AA77" s="254">
        <f t="shared" si="26"/>
        <v>627503.0758</v>
      </c>
      <c r="AB77" s="252">
        <f t="shared" si="27"/>
        <v>0.6972256398</v>
      </c>
      <c r="AC77" s="270">
        <f t="shared" si="28"/>
        <v>391665.9322</v>
      </c>
      <c r="AD77" s="252">
        <f t="shared" si="29"/>
        <v>0.3916659322</v>
      </c>
      <c r="AE77" s="175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7"/>
    </row>
    <row r="78" ht="19.5" customHeight="1">
      <c r="A78" s="271" t="s">
        <v>166</v>
      </c>
      <c r="B78" s="272">
        <v>40.09</v>
      </c>
      <c r="C78" s="273">
        <v>40.290001</v>
      </c>
      <c r="D78" s="273">
        <v>36.459999</v>
      </c>
      <c r="E78" s="273">
        <v>37.400002</v>
      </c>
      <c r="F78" s="273">
        <v>32.256325</v>
      </c>
      <c r="G78" s="273">
        <v>2.2347732E9</v>
      </c>
      <c r="H78" s="273"/>
      <c r="I78" s="273">
        <f t="shared" ref="I78:N78" si="99">(I79/B79*B78)/B79*B78</f>
        <v>2.417562161</v>
      </c>
      <c r="J78" s="273">
        <f t="shared" si="99"/>
        <v>2.439662717</v>
      </c>
      <c r="K78" s="273">
        <f t="shared" si="99"/>
        <v>1.996352124</v>
      </c>
      <c r="L78" s="273">
        <f t="shared" si="99"/>
        <v>2.088052255</v>
      </c>
      <c r="M78" s="273">
        <f t="shared" si="99"/>
        <v>1.810767601</v>
      </c>
      <c r="N78" s="273">
        <f t="shared" si="99"/>
        <v>110661929.4</v>
      </c>
      <c r="O78" s="273"/>
      <c r="P78" s="249">
        <f t="shared" si="31"/>
        <v>173275.2428</v>
      </c>
      <c r="Q78" s="249">
        <f>(Q66+(Q77-Q66)*(1-$Q$3))*K78/K77</f>
        <v>64579.23949</v>
      </c>
      <c r="R78" s="249">
        <f>R77*(1+($S$5/2/12))+(Q77-Q66)*($Q$3)</f>
        <v>368250.7008</v>
      </c>
      <c r="S78" s="249">
        <f t="shared" si="34"/>
        <v>-111213.4155</v>
      </c>
      <c r="T78" s="249">
        <f t="shared" si="35"/>
        <v>-127273.0495</v>
      </c>
      <c r="U78" s="267">
        <f t="shared" si="21"/>
        <v>0.49897894</v>
      </c>
      <c r="V78" s="277"/>
      <c r="W78" s="249">
        <f t="shared" si="22"/>
        <v>-238486.465</v>
      </c>
      <c r="X78" s="252">
        <f t="shared" si="23"/>
        <v>2.270677892</v>
      </c>
      <c r="Y78" s="249">
        <f t="shared" si="24"/>
        <v>474813.3427</v>
      </c>
      <c r="Z78" s="249">
        <f t="shared" si="25"/>
        <v>236326.8777</v>
      </c>
      <c r="AA78" s="254">
        <f t="shared" si="26"/>
        <v>606105.1831</v>
      </c>
      <c r="AB78" s="252">
        <f t="shared" si="27"/>
        <v>0.6734502034</v>
      </c>
      <c r="AC78" s="270">
        <f t="shared" si="28"/>
        <v>367618.7181</v>
      </c>
      <c r="AD78" s="252">
        <f t="shared" si="29"/>
        <v>0.3676187181</v>
      </c>
      <c r="AE78" s="175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7"/>
    </row>
    <row r="79" ht="19.5" customHeight="1">
      <c r="A79" s="271" t="s">
        <v>167</v>
      </c>
      <c r="B79" s="272">
        <v>37.490002</v>
      </c>
      <c r="C79" s="273">
        <v>38.48</v>
      </c>
      <c r="D79" s="273">
        <v>36.700001</v>
      </c>
      <c r="E79" s="273">
        <v>37.220001</v>
      </c>
      <c r="F79" s="273">
        <v>32.101101</v>
      </c>
      <c r="G79" s="273">
        <v>1.7656106E9</v>
      </c>
      <c r="H79" s="273"/>
      <c r="I79" s="273">
        <f t="shared" ref="I79:N79" si="100">(I80/B80*B79)/B80*B79</f>
        <v>2.114153246</v>
      </c>
      <c r="J79" s="273">
        <f t="shared" si="100"/>
        <v>2.225386042</v>
      </c>
      <c r="K79" s="273">
        <f t="shared" si="100"/>
        <v>2.022721047</v>
      </c>
      <c r="L79" s="273">
        <f t="shared" si="100"/>
        <v>2.068001612</v>
      </c>
      <c r="M79" s="273">
        <f t="shared" si="100"/>
        <v>1.79338197</v>
      </c>
      <c r="N79" s="273">
        <f t="shared" si="100"/>
        <v>69075046.16</v>
      </c>
      <c r="O79" s="273"/>
      <c r="P79" s="249">
        <f t="shared" si="31"/>
        <v>174415.8463</v>
      </c>
      <c r="Q79" s="249">
        <f t="shared" ref="Q79:Q89" si="102">Q78*K79/K78</f>
        <v>65432.23782</v>
      </c>
      <c r="R79" s="249">
        <f t="shared" ref="R79:R89" si="103">R78*(1+$S$5/2/12)</f>
        <v>369017.8898</v>
      </c>
      <c r="S79" s="249">
        <f t="shared" si="34"/>
        <v>-113343.4714</v>
      </c>
      <c r="T79" s="249">
        <f t="shared" si="35"/>
        <v>-127803.3539</v>
      </c>
      <c r="U79" s="267">
        <f t="shared" si="21"/>
        <v>0.501391661</v>
      </c>
      <c r="V79" s="277"/>
      <c r="W79" s="249">
        <f t="shared" si="22"/>
        <v>-241146.8253</v>
      </c>
      <c r="X79" s="252">
        <f t="shared" si="23"/>
        <v>2.253538837</v>
      </c>
      <c r="Y79" s="249">
        <f t="shared" si="24"/>
        <v>476348.2666</v>
      </c>
      <c r="Z79" s="249">
        <f t="shared" si="25"/>
        <v>235201.4413</v>
      </c>
      <c r="AA79" s="254">
        <f t="shared" si="26"/>
        <v>608865.9739</v>
      </c>
      <c r="AB79" s="252">
        <f t="shared" si="27"/>
        <v>0.6765177488</v>
      </c>
      <c r="AC79" s="270">
        <f t="shared" si="28"/>
        <v>367719.1487</v>
      </c>
      <c r="AD79" s="252">
        <f t="shared" si="29"/>
        <v>0.3677191487</v>
      </c>
      <c r="AE79" s="175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7"/>
    </row>
    <row r="80" ht="19.5" customHeight="1">
      <c r="A80" s="271" t="s">
        <v>168</v>
      </c>
      <c r="B80" s="272">
        <v>37.369999</v>
      </c>
      <c r="C80" s="273">
        <v>38.290001</v>
      </c>
      <c r="D80" s="273">
        <v>35.939999</v>
      </c>
      <c r="E80" s="273">
        <v>36.57</v>
      </c>
      <c r="F80" s="273">
        <v>31.540487</v>
      </c>
      <c r="G80" s="273">
        <v>2.1339737E9</v>
      </c>
      <c r="H80" s="273"/>
      <c r="I80" s="273">
        <f t="shared" ref="I80:N80" si="101">(I81/B81*B80)/B81*B80</f>
        <v>2.10064038</v>
      </c>
      <c r="J80" s="273">
        <f t="shared" si="101"/>
        <v>2.203464147</v>
      </c>
      <c r="K80" s="273">
        <f t="shared" si="101"/>
        <v>1.939813434</v>
      </c>
      <c r="L80" s="273">
        <f t="shared" si="101"/>
        <v>1.996402168</v>
      </c>
      <c r="M80" s="273">
        <f t="shared" si="101"/>
        <v>1.731289649</v>
      </c>
      <c r="N80" s="273">
        <f t="shared" si="101"/>
        <v>100904248.9</v>
      </c>
      <c r="O80" s="273"/>
      <c r="P80" s="249">
        <f t="shared" si="31"/>
        <v>170803.9556</v>
      </c>
      <c r="Q80" s="249">
        <f t="shared" si="102"/>
        <v>62750.29082</v>
      </c>
      <c r="R80" s="249">
        <f t="shared" si="103"/>
        <v>369786.6771</v>
      </c>
      <c r="S80" s="249">
        <f t="shared" si="34"/>
        <v>-115482.4025</v>
      </c>
      <c r="T80" s="249">
        <f t="shared" si="35"/>
        <v>-128335.8679</v>
      </c>
      <c r="U80" s="267">
        <f t="shared" si="21"/>
        <v>0.4911063144</v>
      </c>
      <c r="V80" s="277"/>
      <c r="W80" s="249">
        <f t="shared" si="22"/>
        <v>-243818.2704</v>
      </c>
      <c r="X80" s="252">
        <f t="shared" si="23"/>
        <v>2.217186726</v>
      </c>
      <c r="Y80" s="249">
        <f t="shared" si="24"/>
        <v>474557.9789</v>
      </c>
      <c r="Z80" s="249">
        <f t="shared" si="25"/>
        <v>230739.7085</v>
      </c>
      <c r="AA80" s="254">
        <f t="shared" si="26"/>
        <v>603340.9235</v>
      </c>
      <c r="AB80" s="252">
        <f t="shared" si="27"/>
        <v>0.6703788039</v>
      </c>
      <c r="AC80" s="270">
        <f t="shared" si="28"/>
        <v>359522.6531</v>
      </c>
      <c r="AD80" s="252">
        <f t="shared" si="29"/>
        <v>0.3595226531</v>
      </c>
      <c r="AE80" s="175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7"/>
    </row>
    <row r="81" ht="19.5" customHeight="1">
      <c r="A81" s="271" t="s">
        <v>169</v>
      </c>
      <c r="B81" s="272">
        <v>36.82</v>
      </c>
      <c r="C81" s="273">
        <v>37.07</v>
      </c>
      <c r="D81" s="273">
        <v>34.349998</v>
      </c>
      <c r="E81" s="273">
        <v>34.98</v>
      </c>
      <c r="F81" s="273">
        <v>30.169159</v>
      </c>
      <c r="G81" s="273">
        <v>2.3454336E9</v>
      </c>
      <c r="H81" s="273"/>
      <c r="I81" s="273">
        <f t="shared" ref="I81:N81" si="104">(I82/B82*B81)/B82*B81</f>
        <v>2.03926237</v>
      </c>
      <c r="J81" s="273">
        <f t="shared" si="104"/>
        <v>2.06528697</v>
      </c>
      <c r="K81" s="273">
        <f t="shared" si="104"/>
        <v>1.771973708</v>
      </c>
      <c r="L81" s="273">
        <f t="shared" si="104"/>
        <v>1.826575897</v>
      </c>
      <c r="M81" s="273">
        <f t="shared" si="104"/>
        <v>1.584015222</v>
      </c>
      <c r="N81" s="273">
        <f t="shared" si="104"/>
        <v>121892676.6</v>
      </c>
      <c r="O81" s="273"/>
      <c r="P81" s="249">
        <f t="shared" si="31"/>
        <v>163247.5152</v>
      </c>
      <c r="Q81" s="249">
        <f t="shared" si="102"/>
        <v>57320.907</v>
      </c>
      <c r="R81" s="249">
        <f t="shared" si="103"/>
        <v>370557.066</v>
      </c>
      <c r="S81" s="249">
        <f t="shared" si="34"/>
        <v>-117630.2459</v>
      </c>
      <c r="T81" s="249">
        <f t="shared" si="35"/>
        <v>-128870.6006</v>
      </c>
      <c r="U81" s="267">
        <f t="shared" si="21"/>
        <v>0.470102093</v>
      </c>
      <c r="V81" s="277"/>
      <c r="W81" s="249">
        <f t="shared" si="22"/>
        <v>-246500.8465</v>
      </c>
      <c r="X81" s="252">
        <f t="shared" si="23"/>
        <v>2.16552839</v>
      </c>
      <c r="Y81" s="249">
        <f t="shared" si="24"/>
        <v>470008.044</v>
      </c>
      <c r="Z81" s="249">
        <f t="shared" si="25"/>
        <v>223507.1975</v>
      </c>
      <c r="AA81" s="254">
        <f t="shared" si="26"/>
        <v>591125.4882</v>
      </c>
      <c r="AB81" s="252">
        <f t="shared" si="27"/>
        <v>0.656806098</v>
      </c>
      <c r="AC81" s="270">
        <f t="shared" si="28"/>
        <v>344624.6417</v>
      </c>
      <c r="AD81" s="252">
        <f t="shared" si="29"/>
        <v>0.3446246417</v>
      </c>
      <c r="AE81" s="175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7"/>
    </row>
    <row r="82" ht="19.5" customHeight="1">
      <c r="A82" s="271" t="s">
        <v>170</v>
      </c>
      <c r="B82" s="272">
        <v>35.099998</v>
      </c>
      <c r="C82" s="273">
        <v>38.27</v>
      </c>
      <c r="D82" s="273">
        <v>34.889999</v>
      </c>
      <c r="E82" s="273">
        <v>38.080002</v>
      </c>
      <c r="F82" s="273">
        <v>32.842834</v>
      </c>
      <c r="G82" s="273">
        <v>1.88134E9</v>
      </c>
      <c r="H82" s="273"/>
      <c r="I82" s="273">
        <f t="shared" ref="I82:N82" si="105">(I83/B83*B82)/B83*B82</f>
        <v>1.853189029</v>
      </c>
      <c r="J82" s="273">
        <f t="shared" si="105"/>
        <v>2.201162764</v>
      </c>
      <c r="K82" s="273">
        <f t="shared" si="105"/>
        <v>1.828124443</v>
      </c>
      <c r="L82" s="273">
        <f t="shared" si="105"/>
        <v>2.164671689</v>
      </c>
      <c r="M82" s="273">
        <f t="shared" si="105"/>
        <v>1.877215768</v>
      </c>
      <c r="N82" s="273">
        <f t="shared" si="105"/>
        <v>78427055.05</v>
      </c>
      <c r="O82" s="273"/>
      <c r="P82" s="249">
        <f t="shared" si="31"/>
        <v>165813.8566</v>
      </c>
      <c r="Q82" s="249">
        <f t="shared" si="102"/>
        <v>59137.30589</v>
      </c>
      <c r="R82" s="249">
        <f t="shared" si="103"/>
        <v>371329.0598</v>
      </c>
      <c r="S82" s="249">
        <f t="shared" si="34"/>
        <v>-119787.0386</v>
      </c>
      <c r="T82" s="249">
        <f t="shared" si="35"/>
        <v>-129407.5615</v>
      </c>
      <c r="U82" s="267">
        <f t="shared" si="21"/>
        <v>0.476434498</v>
      </c>
      <c r="V82" s="277"/>
      <c r="W82" s="249">
        <f t="shared" si="22"/>
        <v>-249194.6</v>
      </c>
      <c r="X82" s="252">
        <f t="shared" si="23"/>
        <v>2.155515876</v>
      </c>
      <c r="Y82" s="249">
        <f t="shared" si="24"/>
        <v>472545.5971</v>
      </c>
      <c r="Z82" s="249">
        <f t="shared" si="25"/>
        <v>223350.9971</v>
      </c>
      <c r="AA82" s="254">
        <f t="shared" si="26"/>
        <v>596280.2224</v>
      </c>
      <c r="AB82" s="252">
        <f t="shared" si="27"/>
        <v>0.6625335804</v>
      </c>
      <c r="AC82" s="270">
        <f t="shared" si="28"/>
        <v>347085.6223</v>
      </c>
      <c r="AD82" s="252">
        <f t="shared" si="29"/>
        <v>0.3470856223</v>
      </c>
      <c r="AE82" s="175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7"/>
    </row>
    <row r="83" ht="19.5" customHeight="1">
      <c r="A83" s="271" t="s">
        <v>171</v>
      </c>
      <c r="B83" s="272">
        <v>38.029999</v>
      </c>
      <c r="C83" s="273">
        <v>38.68</v>
      </c>
      <c r="D83" s="273">
        <v>36.700001</v>
      </c>
      <c r="E83" s="273">
        <v>36.779999</v>
      </c>
      <c r="F83" s="273">
        <v>31.721611</v>
      </c>
      <c r="G83" s="273">
        <v>1.9436275E9</v>
      </c>
      <c r="H83" s="273"/>
      <c r="I83" s="273">
        <f t="shared" ref="I83:N83" si="106">(I84/B84*B83)/B84*B83</f>
        <v>2.175495378</v>
      </c>
      <c r="J83" s="273">
        <f t="shared" si="106"/>
        <v>2.24857907</v>
      </c>
      <c r="K83" s="273">
        <f t="shared" si="106"/>
        <v>2.022721047</v>
      </c>
      <c r="L83" s="273">
        <f t="shared" si="106"/>
        <v>2.019396217</v>
      </c>
      <c r="M83" s="273">
        <f t="shared" si="106"/>
        <v>1.751230906</v>
      </c>
      <c r="N83" s="273">
        <f t="shared" si="106"/>
        <v>83706156.14</v>
      </c>
      <c r="O83" s="273"/>
      <c r="P83" s="249">
        <f t="shared" si="31"/>
        <v>174415.8463</v>
      </c>
      <c r="Q83" s="249">
        <f t="shared" si="102"/>
        <v>65432.23782</v>
      </c>
      <c r="R83" s="249">
        <f t="shared" si="103"/>
        <v>372102.6621</v>
      </c>
      <c r="S83" s="249">
        <f t="shared" si="34"/>
        <v>-121952.8179</v>
      </c>
      <c r="T83" s="249">
        <f t="shared" si="35"/>
        <v>-129946.7596</v>
      </c>
      <c r="U83" s="267">
        <f t="shared" si="21"/>
        <v>0.4988642041</v>
      </c>
      <c r="V83" s="277"/>
      <c r="W83" s="249">
        <f t="shared" si="22"/>
        <v>-251899.5775</v>
      </c>
      <c r="X83" s="252">
        <f t="shared" si="23"/>
        <v>2.169588825</v>
      </c>
      <c r="Y83" s="249">
        <f t="shared" si="24"/>
        <v>479309.648</v>
      </c>
      <c r="Z83" s="249">
        <f t="shared" si="25"/>
        <v>227410.0705</v>
      </c>
      <c r="AA83" s="254">
        <f t="shared" si="26"/>
        <v>611950.7462</v>
      </c>
      <c r="AB83" s="252">
        <f t="shared" si="27"/>
        <v>0.6799452736</v>
      </c>
      <c r="AC83" s="270">
        <f t="shared" si="28"/>
        <v>360051.1687</v>
      </c>
      <c r="AD83" s="252">
        <f t="shared" si="29"/>
        <v>0.3600511687</v>
      </c>
      <c r="AE83" s="175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7"/>
    </row>
    <row r="84" ht="19.5" customHeight="1">
      <c r="A84" s="271" t="s">
        <v>172</v>
      </c>
      <c r="B84" s="272">
        <v>36.860001</v>
      </c>
      <c r="C84" s="273">
        <v>39.919998</v>
      </c>
      <c r="D84" s="273">
        <v>36.549999</v>
      </c>
      <c r="E84" s="273">
        <v>39.580002</v>
      </c>
      <c r="F84" s="273">
        <v>34.168079</v>
      </c>
      <c r="G84" s="273">
        <v>1.620613E9</v>
      </c>
      <c r="H84" s="273"/>
      <c r="I84" s="273">
        <f t="shared" ref="I84:N84" si="107">(I85/B85*B84)/B85*B84</f>
        <v>2.043695659</v>
      </c>
      <c r="J84" s="273">
        <f t="shared" si="107"/>
        <v>2.395059212</v>
      </c>
      <c r="K84" s="273">
        <f t="shared" si="107"/>
        <v>2.006220114</v>
      </c>
      <c r="L84" s="273">
        <f t="shared" si="107"/>
        <v>2.338566563</v>
      </c>
      <c r="M84" s="273">
        <f t="shared" si="107"/>
        <v>2.031767776</v>
      </c>
      <c r="N84" s="273">
        <f t="shared" si="107"/>
        <v>58195575.26</v>
      </c>
      <c r="O84" s="273"/>
      <c r="P84" s="249">
        <f t="shared" si="31"/>
        <v>173702.9655</v>
      </c>
      <c r="Q84" s="249">
        <f t="shared" si="102"/>
        <v>64898.45536</v>
      </c>
      <c r="R84" s="249">
        <f t="shared" si="103"/>
        <v>372877.8759</v>
      </c>
      <c r="S84" s="249">
        <f t="shared" si="34"/>
        <v>-124127.6213</v>
      </c>
      <c r="T84" s="249">
        <f t="shared" si="35"/>
        <v>-130488.2045</v>
      </c>
      <c r="U84" s="267">
        <f t="shared" si="21"/>
        <v>0.4963371251</v>
      </c>
      <c r="V84" s="277"/>
      <c r="W84" s="249">
        <f t="shared" si="22"/>
        <v>-254615.8258</v>
      </c>
      <c r="X84" s="252">
        <f t="shared" si="23"/>
        <v>2.146688407</v>
      </c>
      <c r="Y84" s="249">
        <f t="shared" si="24"/>
        <v>479554.8368</v>
      </c>
      <c r="Z84" s="249">
        <f t="shared" si="25"/>
        <v>224939.011</v>
      </c>
      <c r="AA84" s="254">
        <f t="shared" si="26"/>
        <v>611479.2968</v>
      </c>
      <c r="AB84" s="252">
        <f t="shared" si="27"/>
        <v>0.6794214409</v>
      </c>
      <c r="AC84" s="270">
        <f t="shared" si="28"/>
        <v>356863.4711</v>
      </c>
      <c r="AD84" s="252">
        <f t="shared" si="29"/>
        <v>0.3568634711</v>
      </c>
      <c r="AE84" s="175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7"/>
    </row>
    <row r="85" ht="19.5" customHeight="1">
      <c r="A85" s="271" t="s">
        <v>173</v>
      </c>
      <c r="B85" s="272">
        <v>39.639999</v>
      </c>
      <c r="C85" s="273">
        <v>40.139999</v>
      </c>
      <c r="D85" s="273">
        <v>38.259998</v>
      </c>
      <c r="E85" s="273">
        <v>38.98</v>
      </c>
      <c r="F85" s="273">
        <v>33.650127</v>
      </c>
      <c r="G85" s="273">
        <v>1.7148903E9</v>
      </c>
      <c r="H85" s="273"/>
      <c r="I85" s="273">
        <f t="shared" ref="I85:N85" si="108">(I86/B86*B85)/B86*B85</f>
        <v>2.363593608</v>
      </c>
      <c r="J85" s="273">
        <f t="shared" si="108"/>
        <v>2.421530524</v>
      </c>
      <c r="K85" s="273">
        <f t="shared" si="108"/>
        <v>2.198334256</v>
      </c>
      <c r="L85" s="273">
        <f t="shared" si="108"/>
        <v>2.268202275</v>
      </c>
      <c r="M85" s="273">
        <f t="shared" si="108"/>
        <v>1.970635755</v>
      </c>
      <c r="N85" s="273">
        <f t="shared" si="108"/>
        <v>65163442.06</v>
      </c>
      <c r="O85" s="273"/>
      <c r="P85" s="249">
        <f t="shared" si="31"/>
        <v>181829.6935</v>
      </c>
      <c r="Q85" s="249">
        <f t="shared" si="102"/>
        <v>71113.08304</v>
      </c>
      <c r="R85" s="249">
        <f t="shared" si="103"/>
        <v>373654.7048</v>
      </c>
      <c r="S85" s="249">
        <f t="shared" si="34"/>
        <v>-126311.4864</v>
      </c>
      <c r="T85" s="249">
        <f t="shared" si="35"/>
        <v>-131031.9053</v>
      </c>
      <c r="U85" s="267">
        <f t="shared" si="21"/>
        <v>0.5171675106</v>
      </c>
      <c r="V85" s="277"/>
      <c r="W85" s="249">
        <f t="shared" si="22"/>
        <v>-257343.3917</v>
      </c>
      <c r="X85" s="252">
        <f t="shared" si="23"/>
        <v>2.158533758</v>
      </c>
      <c r="Y85" s="249">
        <f t="shared" si="24"/>
        <v>485989.3021</v>
      </c>
      <c r="Z85" s="249">
        <f t="shared" si="25"/>
        <v>228645.9104</v>
      </c>
      <c r="AA85" s="254">
        <f t="shared" si="26"/>
        <v>626597.4814</v>
      </c>
      <c r="AB85" s="252">
        <f t="shared" si="27"/>
        <v>0.6962194237</v>
      </c>
      <c r="AC85" s="270">
        <f t="shared" si="28"/>
        <v>369254.0896</v>
      </c>
      <c r="AD85" s="252">
        <f t="shared" si="29"/>
        <v>0.3692540896</v>
      </c>
      <c r="AE85" s="175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7"/>
    </row>
    <row r="86" ht="19.5" customHeight="1">
      <c r="A86" s="271" t="s">
        <v>174</v>
      </c>
      <c r="B86" s="272">
        <v>39.0</v>
      </c>
      <c r="C86" s="273">
        <v>39.91</v>
      </c>
      <c r="D86" s="273">
        <v>38.240002</v>
      </c>
      <c r="E86" s="273">
        <v>39.459999</v>
      </c>
      <c r="F86" s="273">
        <v>34.064476</v>
      </c>
      <c r="G86" s="273">
        <v>1.6766625E9</v>
      </c>
      <c r="H86" s="273"/>
      <c r="I86" s="273">
        <f t="shared" ref="I86:N86" si="109">(I87/B87*B86)/B87*B86</f>
        <v>2.287887951</v>
      </c>
      <c r="J86" s="273">
        <f t="shared" si="109"/>
        <v>2.393859673</v>
      </c>
      <c r="K86" s="273">
        <f t="shared" si="109"/>
        <v>2.196037005</v>
      </c>
      <c r="L86" s="273">
        <f t="shared" si="109"/>
        <v>2.324407414</v>
      </c>
      <c r="M86" s="273">
        <f t="shared" si="109"/>
        <v>2.019465176</v>
      </c>
      <c r="N86" s="273">
        <f t="shared" si="109"/>
        <v>62290616.76</v>
      </c>
      <c r="O86" s="273"/>
      <c r="P86" s="249">
        <f t="shared" si="31"/>
        <v>181734.663</v>
      </c>
      <c r="Q86" s="249">
        <f t="shared" si="102"/>
        <v>71038.77015</v>
      </c>
      <c r="R86" s="249">
        <f t="shared" si="103"/>
        <v>374433.1521</v>
      </c>
      <c r="S86" s="249">
        <f t="shared" si="34"/>
        <v>-128504.4509</v>
      </c>
      <c r="T86" s="249">
        <f t="shared" si="35"/>
        <v>-131577.8716</v>
      </c>
      <c r="U86" s="267">
        <f t="shared" si="21"/>
        <v>0.5162767912</v>
      </c>
      <c r="V86" s="277"/>
      <c r="W86" s="249">
        <f t="shared" si="22"/>
        <v>-260082.3225</v>
      </c>
      <c r="X86" s="252">
        <f t="shared" si="23"/>
        <v>2.138429901</v>
      </c>
      <c r="Y86" s="249">
        <f t="shared" si="24"/>
        <v>486670.0901</v>
      </c>
      <c r="Z86" s="249">
        <f t="shared" si="25"/>
        <v>226587.7676</v>
      </c>
      <c r="AA86" s="254">
        <f t="shared" si="26"/>
        <v>627206.5853</v>
      </c>
      <c r="AB86" s="252">
        <f t="shared" si="27"/>
        <v>0.6968962058</v>
      </c>
      <c r="AC86" s="270">
        <f t="shared" si="28"/>
        <v>367124.2627</v>
      </c>
      <c r="AD86" s="252">
        <f t="shared" si="29"/>
        <v>0.3671242627</v>
      </c>
      <c r="AE86" s="175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7"/>
    </row>
    <row r="87" ht="19.5" customHeight="1">
      <c r="A87" s="271" t="s">
        <v>175</v>
      </c>
      <c r="B87" s="272">
        <v>39.540001</v>
      </c>
      <c r="C87" s="273">
        <v>39.880001</v>
      </c>
      <c r="D87" s="273">
        <v>37.330002</v>
      </c>
      <c r="E87" s="273">
        <v>38.869999</v>
      </c>
      <c r="F87" s="273">
        <v>33.555145</v>
      </c>
      <c r="G87" s="273">
        <v>2.2791697E9</v>
      </c>
      <c r="H87" s="273"/>
      <c r="I87" s="273">
        <f t="shared" ref="I87:N87" si="110">(I88/B88*B87)/B88*B87</f>
        <v>2.351683591</v>
      </c>
      <c r="J87" s="273">
        <f t="shared" si="110"/>
        <v>2.390262258</v>
      </c>
      <c r="K87" s="273">
        <f t="shared" si="110"/>
        <v>2.09276213</v>
      </c>
      <c r="L87" s="273">
        <f t="shared" si="110"/>
        <v>2.255418669</v>
      </c>
      <c r="M87" s="273">
        <f t="shared" si="110"/>
        <v>1.959526688</v>
      </c>
      <c r="N87" s="273">
        <f t="shared" si="110"/>
        <v>115102472.8</v>
      </c>
      <c r="O87" s="273"/>
      <c r="P87" s="249">
        <f t="shared" si="31"/>
        <v>177409.9105</v>
      </c>
      <c r="Q87" s="249">
        <f t="shared" si="102"/>
        <v>67697.97028</v>
      </c>
      <c r="R87" s="249">
        <f t="shared" si="103"/>
        <v>375213.2212</v>
      </c>
      <c r="S87" s="249">
        <f t="shared" si="34"/>
        <v>-130706.5528</v>
      </c>
      <c r="T87" s="249">
        <f t="shared" si="35"/>
        <v>-132126.1127</v>
      </c>
      <c r="U87" s="267">
        <f t="shared" si="21"/>
        <v>0.5042644045</v>
      </c>
      <c r="V87" s="277"/>
      <c r="W87" s="249">
        <f t="shared" si="22"/>
        <v>-262832.6655</v>
      </c>
      <c r="X87" s="252">
        <f t="shared" si="23"/>
        <v>2.102566401</v>
      </c>
      <c r="Y87" s="249">
        <f t="shared" si="24"/>
        <v>484391.6297</v>
      </c>
      <c r="Z87" s="249">
        <f t="shared" si="25"/>
        <v>221558.9642</v>
      </c>
      <c r="AA87" s="254">
        <f t="shared" si="26"/>
        <v>620321.102</v>
      </c>
      <c r="AB87" s="252">
        <f t="shared" si="27"/>
        <v>0.6892456689</v>
      </c>
      <c r="AC87" s="270">
        <f t="shared" si="28"/>
        <v>357488.4365</v>
      </c>
      <c r="AD87" s="252">
        <f t="shared" si="29"/>
        <v>0.3574884365</v>
      </c>
      <c r="AE87" s="175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  <c r="AU87" s="176"/>
      <c r="AV87" s="176"/>
      <c r="AW87" s="177"/>
    </row>
    <row r="88" ht="19.5" customHeight="1">
      <c r="A88" s="271" t="s">
        <v>176</v>
      </c>
      <c r="B88" s="272">
        <v>38.779999</v>
      </c>
      <c r="C88" s="273">
        <v>42.02</v>
      </c>
      <c r="D88" s="273">
        <v>38.709999</v>
      </c>
      <c r="E88" s="273">
        <v>41.240002</v>
      </c>
      <c r="F88" s="273">
        <v>35.601101</v>
      </c>
      <c r="G88" s="273">
        <v>1.7184917E9</v>
      </c>
      <c r="H88" s="273"/>
      <c r="I88" s="273">
        <f t="shared" ref="I88:N88" si="111">(I89/B89*B88)/B89*B88</f>
        <v>2.262148568</v>
      </c>
      <c r="J88" s="273">
        <f t="shared" si="111"/>
        <v>2.653672533</v>
      </c>
      <c r="K88" s="273">
        <f t="shared" si="111"/>
        <v>2.250350476</v>
      </c>
      <c r="L88" s="273">
        <f t="shared" si="111"/>
        <v>2.538840791</v>
      </c>
      <c r="M88" s="273">
        <f t="shared" si="111"/>
        <v>2.205767845</v>
      </c>
      <c r="N88" s="273">
        <f t="shared" si="111"/>
        <v>65437425.81</v>
      </c>
      <c r="O88" s="273"/>
      <c r="P88" s="249">
        <f t="shared" si="31"/>
        <v>183968.3121</v>
      </c>
      <c r="Q88" s="249">
        <f t="shared" si="102"/>
        <v>72795.73607</v>
      </c>
      <c r="R88" s="249">
        <f t="shared" si="103"/>
        <v>375994.9154</v>
      </c>
      <c r="S88" s="249">
        <f t="shared" si="34"/>
        <v>-132917.8301</v>
      </c>
      <c r="T88" s="249">
        <f t="shared" si="35"/>
        <v>-132676.6382</v>
      </c>
      <c r="U88" s="267">
        <f t="shared" si="21"/>
        <v>0.5208298945</v>
      </c>
      <c r="V88" s="277"/>
      <c r="W88" s="249">
        <f t="shared" si="22"/>
        <v>-265594.4683</v>
      </c>
      <c r="X88" s="252">
        <f t="shared" si="23"/>
        <v>2.108339195</v>
      </c>
      <c r="Y88" s="249">
        <f t="shared" si="24"/>
        <v>489732.9373</v>
      </c>
      <c r="Z88" s="249">
        <f t="shared" si="25"/>
        <v>224138.469</v>
      </c>
      <c r="AA88" s="254">
        <f t="shared" si="26"/>
        <v>632758.9636</v>
      </c>
      <c r="AB88" s="252">
        <f t="shared" si="27"/>
        <v>0.7030655151</v>
      </c>
      <c r="AC88" s="270">
        <f t="shared" si="28"/>
        <v>367164.4953</v>
      </c>
      <c r="AD88" s="252">
        <f t="shared" si="29"/>
        <v>0.3671644953</v>
      </c>
      <c r="AE88" s="175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7"/>
    </row>
    <row r="89" ht="19.5" customHeight="1">
      <c r="A89" s="274" t="s">
        <v>177</v>
      </c>
      <c r="B89" s="275">
        <v>41.509998</v>
      </c>
      <c r="C89" s="276">
        <v>42.310001</v>
      </c>
      <c r="D89" s="276">
        <v>40.360001</v>
      </c>
      <c r="E89" s="276">
        <v>40.41</v>
      </c>
      <c r="F89" s="276">
        <v>34.884583</v>
      </c>
      <c r="G89" s="276">
        <v>1.4167064E9</v>
      </c>
      <c r="H89" s="276"/>
      <c r="I89" s="276">
        <f t="shared" ref="I89:N89" si="112">(I90/B90*B89)/B90*B89</f>
        <v>2.591856554</v>
      </c>
      <c r="J89" s="276">
        <f t="shared" si="112"/>
        <v>2.690427567</v>
      </c>
      <c r="K89" s="276">
        <f t="shared" si="112"/>
        <v>2.446280075</v>
      </c>
      <c r="L89" s="276">
        <f t="shared" si="112"/>
        <v>2.437675054</v>
      </c>
      <c r="M89" s="276">
        <f t="shared" si="112"/>
        <v>2.117873493</v>
      </c>
      <c r="N89" s="276">
        <f t="shared" si="112"/>
        <v>44472448.46</v>
      </c>
      <c r="O89" s="276"/>
      <c r="P89" s="249">
        <f t="shared" si="31"/>
        <v>191809.9057</v>
      </c>
      <c r="Q89" s="249">
        <f t="shared" si="102"/>
        <v>79133.78855</v>
      </c>
      <c r="R89" s="249">
        <f t="shared" si="103"/>
        <v>376778.2382</v>
      </c>
      <c r="S89" s="249">
        <f t="shared" si="34"/>
        <v>-135138.3211</v>
      </c>
      <c r="T89" s="249">
        <f t="shared" si="35"/>
        <v>-133229.4575</v>
      </c>
      <c r="U89" s="267">
        <f t="shared" si="21"/>
        <v>0.5404749558</v>
      </c>
      <c r="V89" s="252">
        <f>(E89-B78)/B78</f>
        <v>0.007982040409</v>
      </c>
      <c r="W89" s="249">
        <f t="shared" si="22"/>
        <v>-268367.7786</v>
      </c>
      <c r="X89" s="252">
        <f t="shared" si="23"/>
        <v>2.118690056</v>
      </c>
      <c r="Y89" s="249">
        <f t="shared" si="24"/>
        <v>495974.0427</v>
      </c>
      <c r="Z89" s="249">
        <f t="shared" si="25"/>
        <v>227606.2641</v>
      </c>
      <c r="AA89" s="254">
        <f t="shared" si="26"/>
        <v>647721.9325</v>
      </c>
      <c r="AB89" s="252">
        <f t="shared" si="27"/>
        <v>0.7196910361</v>
      </c>
      <c r="AC89" s="270">
        <f t="shared" si="28"/>
        <v>379354.1539</v>
      </c>
      <c r="AD89" s="252">
        <f t="shared" si="29"/>
        <v>0.3793541539</v>
      </c>
      <c r="AE89" s="175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7"/>
    </row>
    <row r="90" ht="19.5" customHeight="1">
      <c r="A90" s="271" t="s">
        <v>178</v>
      </c>
      <c r="B90" s="272">
        <v>40.650002</v>
      </c>
      <c r="C90" s="273">
        <v>43.310001</v>
      </c>
      <c r="D90" s="273">
        <v>40.16</v>
      </c>
      <c r="E90" s="273">
        <v>42.0</v>
      </c>
      <c r="F90" s="273">
        <v>36.344654</v>
      </c>
      <c r="G90" s="273">
        <v>1.9689058E9</v>
      </c>
      <c r="H90" s="273"/>
      <c r="I90" s="273">
        <f t="shared" ref="I90:N90" si="113">(I91/B91*B90)/B91*B90</f>
        <v>2.485573898</v>
      </c>
      <c r="J90" s="273">
        <f t="shared" si="113"/>
        <v>2.819107394</v>
      </c>
      <c r="K90" s="273">
        <f t="shared" si="113"/>
        <v>2.422095427</v>
      </c>
      <c r="L90" s="273">
        <f t="shared" si="113"/>
        <v>2.633277892</v>
      </c>
      <c r="M90" s="273">
        <f t="shared" si="113"/>
        <v>2.298867923</v>
      </c>
      <c r="N90" s="273">
        <f t="shared" si="113"/>
        <v>85897634.76</v>
      </c>
      <c r="O90" s="273"/>
      <c r="P90" s="249">
        <f t="shared" si="31"/>
        <v>190859.4059</v>
      </c>
      <c r="Q90" s="249">
        <f>(Q78+(Q89-Q78)*(1-$Q$3))*K90/K89</f>
        <v>71146.11927</v>
      </c>
      <c r="R90" s="249">
        <f>R89*(1+($S$5/2/12))+(Q89-Q78)*($Q$3)</f>
        <v>384840.4674</v>
      </c>
      <c r="S90" s="249">
        <f t="shared" si="34"/>
        <v>-137368.0641</v>
      </c>
      <c r="T90" s="249">
        <f t="shared" si="35"/>
        <v>-133784.5803</v>
      </c>
      <c r="U90" s="267">
        <f t="shared" si="21"/>
        <v>0.5150401306</v>
      </c>
      <c r="V90" s="277"/>
      <c r="W90" s="249">
        <f t="shared" si="22"/>
        <v>-271152.6443</v>
      </c>
      <c r="X90" s="252">
        <f t="shared" si="23"/>
        <v>2.123157879</v>
      </c>
      <c r="Y90" s="249">
        <f t="shared" si="24"/>
        <v>503048.4328</v>
      </c>
      <c r="Z90" s="249">
        <f t="shared" si="25"/>
        <v>231895.7885</v>
      </c>
      <c r="AA90" s="254">
        <f t="shared" si="26"/>
        <v>646845.9926</v>
      </c>
      <c r="AB90" s="252">
        <f t="shared" si="27"/>
        <v>0.7187177695</v>
      </c>
      <c r="AC90" s="270">
        <f t="shared" si="28"/>
        <v>375693.3482</v>
      </c>
      <c r="AD90" s="252">
        <f t="shared" si="29"/>
        <v>0.3756933482</v>
      </c>
      <c r="AE90" s="175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7"/>
    </row>
    <row r="91" ht="19.5" customHeight="1">
      <c r="A91" s="271" t="s">
        <v>179</v>
      </c>
      <c r="B91" s="272">
        <v>41.740002</v>
      </c>
      <c r="C91" s="273">
        <v>42.169998</v>
      </c>
      <c r="D91" s="273">
        <v>40.259998</v>
      </c>
      <c r="E91" s="273">
        <v>41.099998</v>
      </c>
      <c r="F91" s="273">
        <v>35.565819</v>
      </c>
      <c r="G91" s="273">
        <v>1.6465621E9</v>
      </c>
      <c r="H91" s="273"/>
      <c r="I91" s="273">
        <f t="shared" ref="I91:N91" si="114">(I92/B92*B91)/B92*B91</f>
        <v>2.620658722</v>
      </c>
      <c r="J91" s="273">
        <f t="shared" si="114"/>
        <v>2.672651877</v>
      </c>
      <c r="K91" s="273">
        <f t="shared" si="114"/>
        <v>2.434172431</v>
      </c>
      <c r="L91" s="273">
        <f t="shared" si="114"/>
        <v>2.521632038</v>
      </c>
      <c r="M91" s="273">
        <f t="shared" si="114"/>
        <v>2.201398017</v>
      </c>
      <c r="N91" s="273">
        <f t="shared" si="114"/>
        <v>60074139.45</v>
      </c>
      <c r="O91" s="273"/>
      <c r="P91" s="249">
        <f t="shared" si="31"/>
        <v>191334.644</v>
      </c>
      <c r="Q91" s="249">
        <f t="shared" ref="Q91:Q101" si="116">Q90*K91/K90</f>
        <v>71500.86663</v>
      </c>
      <c r="R91" s="249">
        <f t="shared" ref="R91:R101" si="117">R90*(1+$S$5/2/12)</f>
        <v>385642.2183</v>
      </c>
      <c r="S91" s="249">
        <f t="shared" si="34"/>
        <v>-139607.0977</v>
      </c>
      <c r="T91" s="249">
        <f t="shared" si="35"/>
        <v>-134342.016</v>
      </c>
      <c r="U91" s="267">
        <f t="shared" si="21"/>
        <v>0.5155711018</v>
      </c>
      <c r="V91" s="277"/>
      <c r="W91" s="249">
        <f t="shared" si="22"/>
        <v>-273949.1137</v>
      </c>
      <c r="X91" s="252">
        <f t="shared" si="23"/>
        <v>2.106146118</v>
      </c>
      <c r="Y91" s="249">
        <f t="shared" si="24"/>
        <v>504150.7804</v>
      </c>
      <c r="Z91" s="249">
        <f t="shared" si="25"/>
        <v>230201.6667</v>
      </c>
      <c r="AA91" s="254">
        <f t="shared" si="26"/>
        <v>648477.7289</v>
      </c>
      <c r="AB91" s="252">
        <f t="shared" si="27"/>
        <v>0.7205308099</v>
      </c>
      <c r="AC91" s="270">
        <f t="shared" si="28"/>
        <v>374528.6152</v>
      </c>
      <c r="AD91" s="252">
        <f t="shared" si="29"/>
        <v>0.3745286152</v>
      </c>
      <c r="AE91" s="175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7"/>
    </row>
    <row r="92" ht="19.5" customHeight="1">
      <c r="A92" s="271" t="s">
        <v>180</v>
      </c>
      <c r="B92" s="272">
        <v>41.23</v>
      </c>
      <c r="C92" s="273">
        <v>42.299999</v>
      </c>
      <c r="D92" s="273">
        <v>40.189999</v>
      </c>
      <c r="E92" s="273">
        <v>41.93</v>
      </c>
      <c r="F92" s="273">
        <v>36.284084</v>
      </c>
      <c r="G92" s="273">
        <v>2.1858623E9</v>
      </c>
      <c r="H92" s="273"/>
      <c r="I92" s="273">
        <f t="shared" ref="I92:N92" si="115">(I93/B93*B92)/B93*B92</f>
        <v>2.557008706</v>
      </c>
      <c r="J92" s="273">
        <f t="shared" si="115"/>
        <v>2.689155694</v>
      </c>
      <c r="K92" s="273">
        <f t="shared" si="115"/>
        <v>2.425715326</v>
      </c>
      <c r="L92" s="273">
        <f t="shared" si="115"/>
        <v>2.624507613</v>
      </c>
      <c r="M92" s="273">
        <f t="shared" si="115"/>
        <v>2.291211975</v>
      </c>
      <c r="N92" s="273">
        <f t="shared" si="115"/>
        <v>105870978.8</v>
      </c>
      <c r="O92" s="273"/>
      <c r="P92" s="249">
        <f t="shared" si="31"/>
        <v>191001.9754</v>
      </c>
      <c r="Q92" s="249">
        <f t="shared" si="116"/>
        <v>71252.44942</v>
      </c>
      <c r="R92" s="249">
        <f t="shared" si="117"/>
        <v>386445.6396</v>
      </c>
      <c r="S92" s="249">
        <f t="shared" si="34"/>
        <v>-141855.4606</v>
      </c>
      <c r="T92" s="249">
        <f t="shared" si="35"/>
        <v>-134901.7744</v>
      </c>
      <c r="U92" s="267">
        <f t="shared" si="21"/>
        <v>0.5141156793</v>
      </c>
      <c r="V92" s="277"/>
      <c r="W92" s="249">
        <f t="shared" si="22"/>
        <v>-276757.235</v>
      </c>
      <c r="X92" s="252">
        <f t="shared" si="23"/>
        <v>2.086477035</v>
      </c>
      <c r="Y92" s="249">
        <f t="shared" si="24"/>
        <v>504689.1968</v>
      </c>
      <c r="Z92" s="249">
        <f t="shared" si="25"/>
        <v>227931.9619</v>
      </c>
      <c r="AA92" s="254">
        <f t="shared" si="26"/>
        <v>648700.0645</v>
      </c>
      <c r="AB92" s="252">
        <f t="shared" si="27"/>
        <v>0.7207778494</v>
      </c>
      <c r="AC92" s="270">
        <f t="shared" si="28"/>
        <v>371942.8295</v>
      </c>
      <c r="AD92" s="252">
        <f t="shared" si="29"/>
        <v>0.3719428295</v>
      </c>
      <c r="AE92" s="175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7"/>
    </row>
    <row r="93" ht="19.5" customHeight="1">
      <c r="A93" s="271" t="s">
        <v>181</v>
      </c>
      <c r="B93" s="272">
        <v>42.150002</v>
      </c>
      <c r="C93" s="273">
        <v>43.049999</v>
      </c>
      <c r="D93" s="273">
        <v>41.389999</v>
      </c>
      <c r="E93" s="273">
        <v>41.849998</v>
      </c>
      <c r="F93" s="273">
        <v>36.240246</v>
      </c>
      <c r="G93" s="273">
        <v>1.7639047E9</v>
      </c>
      <c r="H93" s="273"/>
      <c r="I93" s="273">
        <f t="shared" ref="I93:N93" si="118">(I94/B94*B93)/B94*B93</f>
        <v>2.672395527</v>
      </c>
      <c r="J93" s="273">
        <f t="shared" si="118"/>
        <v>2.785361219</v>
      </c>
      <c r="K93" s="273">
        <f t="shared" si="118"/>
        <v>2.572732739</v>
      </c>
      <c r="L93" s="273">
        <f t="shared" si="118"/>
        <v>2.614502102</v>
      </c>
      <c r="M93" s="273">
        <f t="shared" si="118"/>
        <v>2.285678889</v>
      </c>
      <c r="N93" s="273">
        <f t="shared" si="118"/>
        <v>68941632.6</v>
      </c>
      <c r="O93" s="273"/>
      <c r="P93" s="249">
        <f t="shared" si="31"/>
        <v>196704.9457</v>
      </c>
      <c r="Q93" s="249">
        <f t="shared" si="116"/>
        <v>75570.90786</v>
      </c>
      <c r="R93" s="249">
        <f t="shared" si="117"/>
        <v>387250.7347</v>
      </c>
      <c r="S93" s="249">
        <f t="shared" si="34"/>
        <v>-144113.1917</v>
      </c>
      <c r="T93" s="249">
        <f t="shared" si="35"/>
        <v>-135463.8651</v>
      </c>
      <c r="U93" s="267">
        <f t="shared" si="21"/>
        <v>0.5274188602</v>
      </c>
      <c r="V93" s="277"/>
      <c r="W93" s="249">
        <f t="shared" si="22"/>
        <v>-279577.0568</v>
      </c>
      <c r="X93" s="252">
        <f t="shared" si="23"/>
        <v>2.088711023</v>
      </c>
      <c r="Y93" s="249">
        <f t="shared" si="24"/>
        <v>509454.1673</v>
      </c>
      <c r="Z93" s="249">
        <f t="shared" si="25"/>
        <v>229877.1105</v>
      </c>
      <c r="AA93" s="254">
        <f t="shared" si="26"/>
        <v>659526.5883</v>
      </c>
      <c r="AB93" s="252">
        <f t="shared" si="27"/>
        <v>0.7328073203</v>
      </c>
      <c r="AC93" s="270">
        <f t="shared" si="28"/>
        <v>379949.5315</v>
      </c>
      <c r="AD93" s="252">
        <f t="shared" si="29"/>
        <v>0.3799495315</v>
      </c>
      <c r="AE93" s="175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76"/>
      <c r="AU93" s="176"/>
      <c r="AV93" s="176"/>
      <c r="AW93" s="177"/>
    </row>
    <row r="94" ht="19.5" customHeight="1">
      <c r="A94" s="271" t="s">
        <v>182</v>
      </c>
      <c r="B94" s="272">
        <v>41.919998</v>
      </c>
      <c r="C94" s="273">
        <v>42.279999</v>
      </c>
      <c r="D94" s="273">
        <v>38.23</v>
      </c>
      <c r="E94" s="273">
        <v>38.82</v>
      </c>
      <c r="F94" s="273">
        <v>33.61639</v>
      </c>
      <c r="G94" s="273">
        <v>2.7095353E9</v>
      </c>
      <c r="H94" s="273"/>
      <c r="I94" s="273">
        <f t="shared" ref="I94:N94" si="119">(I95/B95*B94)/B95*B94</f>
        <v>2.643309663</v>
      </c>
      <c r="J94" s="273">
        <f t="shared" si="119"/>
        <v>2.686613358</v>
      </c>
      <c r="K94" s="273">
        <f t="shared" si="119"/>
        <v>2.19488837</v>
      </c>
      <c r="L94" s="273">
        <f t="shared" si="119"/>
        <v>2.249620051</v>
      </c>
      <c r="M94" s="273">
        <f t="shared" si="119"/>
        <v>1.966686289</v>
      </c>
      <c r="N94" s="273">
        <f t="shared" si="119"/>
        <v>162675052.5</v>
      </c>
      <c r="O94" s="273"/>
      <c r="P94" s="249">
        <f t="shared" si="31"/>
        <v>181687.1287</v>
      </c>
      <c r="Q94" s="249">
        <f t="shared" si="116"/>
        <v>64472.18721</v>
      </c>
      <c r="R94" s="249">
        <f t="shared" si="117"/>
        <v>388057.5071</v>
      </c>
      <c r="S94" s="249">
        <f t="shared" si="34"/>
        <v>-146380.33</v>
      </c>
      <c r="T94" s="249">
        <f t="shared" si="35"/>
        <v>-136028.2979</v>
      </c>
      <c r="U94" s="267">
        <f t="shared" si="21"/>
        <v>0.4897875488</v>
      </c>
      <c r="V94" s="277"/>
      <c r="W94" s="249">
        <f t="shared" si="22"/>
        <v>-282408.6279</v>
      </c>
      <c r="X94" s="252">
        <f t="shared" si="23"/>
        <v>2.017447697</v>
      </c>
      <c r="Y94" s="249">
        <f t="shared" si="24"/>
        <v>499716.1969</v>
      </c>
      <c r="Z94" s="249">
        <f t="shared" si="25"/>
        <v>217307.569</v>
      </c>
      <c r="AA94" s="254">
        <f t="shared" si="26"/>
        <v>634216.823</v>
      </c>
      <c r="AB94" s="252">
        <f t="shared" si="27"/>
        <v>0.7046853589</v>
      </c>
      <c r="AC94" s="270">
        <f t="shared" si="28"/>
        <v>351808.1951</v>
      </c>
      <c r="AD94" s="252">
        <f t="shared" si="29"/>
        <v>0.3518081951</v>
      </c>
      <c r="AE94" s="175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7"/>
    </row>
    <row r="95" ht="19.5" customHeight="1">
      <c r="A95" s="271" t="s">
        <v>183</v>
      </c>
      <c r="B95" s="272">
        <v>38.93</v>
      </c>
      <c r="C95" s="273">
        <v>40.0</v>
      </c>
      <c r="D95" s="273">
        <v>37.16</v>
      </c>
      <c r="E95" s="273">
        <v>38.77</v>
      </c>
      <c r="F95" s="273">
        <v>33.573109</v>
      </c>
      <c r="G95" s="273">
        <v>3.052135E9</v>
      </c>
      <c r="H95" s="273"/>
      <c r="I95" s="273">
        <f t="shared" ref="I95:N95" si="120">(I96/B96*B95)/B96*B95</f>
        <v>2.27968239</v>
      </c>
      <c r="J95" s="273">
        <f t="shared" si="120"/>
        <v>2.404668508</v>
      </c>
      <c r="K95" s="273">
        <f t="shared" si="120"/>
        <v>2.073744523</v>
      </c>
      <c r="L95" s="273">
        <f t="shared" si="120"/>
        <v>2.24382878</v>
      </c>
      <c r="M95" s="273">
        <f t="shared" si="120"/>
        <v>1.961625344</v>
      </c>
      <c r="N95" s="273">
        <f t="shared" si="120"/>
        <v>206413837.1</v>
      </c>
      <c r="O95" s="273"/>
      <c r="P95" s="249">
        <f t="shared" si="31"/>
        <v>176601.9802</v>
      </c>
      <c r="Q95" s="249">
        <f t="shared" si="116"/>
        <v>60913.73343</v>
      </c>
      <c r="R95" s="249">
        <f t="shared" si="117"/>
        <v>388865.9602</v>
      </c>
      <c r="S95" s="249">
        <f t="shared" si="34"/>
        <v>-148656.9147</v>
      </c>
      <c r="T95" s="249">
        <f t="shared" si="35"/>
        <v>-136595.0825</v>
      </c>
      <c r="U95" s="267">
        <f t="shared" si="21"/>
        <v>0.4764338733</v>
      </c>
      <c r="V95" s="277"/>
      <c r="W95" s="249">
        <f t="shared" si="22"/>
        <v>-285251.9972</v>
      </c>
      <c r="X95" s="252">
        <f t="shared" si="23"/>
        <v>1.982345246</v>
      </c>
      <c r="Y95" s="249">
        <f t="shared" si="24"/>
        <v>496932.7079</v>
      </c>
      <c r="Z95" s="249">
        <f t="shared" si="25"/>
        <v>211680.7108</v>
      </c>
      <c r="AA95" s="254">
        <f t="shared" si="26"/>
        <v>626381.6738</v>
      </c>
      <c r="AB95" s="252">
        <f t="shared" si="27"/>
        <v>0.6959796376</v>
      </c>
      <c r="AC95" s="270">
        <f t="shared" si="28"/>
        <v>341129.6767</v>
      </c>
      <c r="AD95" s="252">
        <f t="shared" si="29"/>
        <v>0.3411296767</v>
      </c>
      <c r="AE95" s="175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7"/>
    </row>
    <row r="96" ht="19.5" customHeight="1">
      <c r="A96" s="271" t="s">
        <v>184</v>
      </c>
      <c r="B96" s="272">
        <v>38.889999</v>
      </c>
      <c r="C96" s="273">
        <v>39.0</v>
      </c>
      <c r="D96" s="273">
        <v>35.540001</v>
      </c>
      <c r="E96" s="273">
        <v>37.099998</v>
      </c>
      <c r="F96" s="273">
        <v>32.14859</v>
      </c>
      <c r="G96" s="273">
        <v>2.462886E9</v>
      </c>
      <c r="H96" s="278" t="s">
        <v>184</v>
      </c>
      <c r="I96" s="273">
        <v>2.275</v>
      </c>
      <c r="J96" s="273">
        <v>2.285938</v>
      </c>
      <c r="K96" s="273">
        <v>1.896875</v>
      </c>
      <c r="L96" s="273">
        <v>2.054688</v>
      </c>
      <c r="M96" s="273">
        <v>1.798692</v>
      </c>
      <c r="N96" s="273">
        <v>1.344064E8</v>
      </c>
      <c r="O96" s="273"/>
      <c r="P96" s="249">
        <f t="shared" si="31"/>
        <v>168902.975</v>
      </c>
      <c r="Q96" s="249">
        <f t="shared" si="116"/>
        <v>55718.40543</v>
      </c>
      <c r="R96" s="249">
        <f t="shared" si="117"/>
        <v>389676.0976</v>
      </c>
      <c r="S96" s="249">
        <f t="shared" si="34"/>
        <v>-150942.9851</v>
      </c>
      <c r="T96" s="249">
        <f t="shared" si="35"/>
        <v>-137164.2287</v>
      </c>
      <c r="U96" s="267">
        <f t="shared" si="21"/>
        <v>0.4563583539</v>
      </c>
      <c r="V96" s="277"/>
      <c r="W96" s="249">
        <f t="shared" si="22"/>
        <v>-288107.2138</v>
      </c>
      <c r="X96" s="252">
        <f t="shared" si="23"/>
        <v>1.938788916</v>
      </c>
      <c r="Y96" s="249">
        <f t="shared" si="24"/>
        <v>492321.1362</v>
      </c>
      <c r="Z96" s="249">
        <f t="shared" si="25"/>
        <v>204213.9224</v>
      </c>
      <c r="AA96" s="254">
        <f t="shared" si="26"/>
        <v>614297.4781</v>
      </c>
      <c r="AB96" s="252">
        <f t="shared" si="27"/>
        <v>0.6825527534</v>
      </c>
      <c r="AC96" s="270">
        <f t="shared" si="28"/>
        <v>326190.2643</v>
      </c>
      <c r="AD96" s="252">
        <f t="shared" si="29"/>
        <v>0.3261902643</v>
      </c>
      <c r="AE96" s="175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  <c r="AU96" s="176"/>
      <c r="AV96" s="176"/>
      <c r="AW96" s="177"/>
    </row>
    <row r="97" ht="19.5" customHeight="1">
      <c r="A97" s="271" t="s">
        <v>185</v>
      </c>
      <c r="B97" s="272">
        <v>36.77</v>
      </c>
      <c r="C97" s="273">
        <v>39.029999</v>
      </c>
      <c r="D97" s="273">
        <v>36.259998</v>
      </c>
      <c r="E97" s="273">
        <v>38.869999</v>
      </c>
      <c r="F97" s="273">
        <v>33.682358</v>
      </c>
      <c r="G97" s="273">
        <v>2.2819291E9</v>
      </c>
      <c r="H97" s="278" t="s">
        <v>185</v>
      </c>
      <c r="I97" s="273">
        <v>2.017188</v>
      </c>
      <c r="J97" s="273">
        <v>2.259375</v>
      </c>
      <c r="K97" s="273">
        <v>1.9625</v>
      </c>
      <c r="L97" s="273">
        <v>2.240625</v>
      </c>
      <c r="M97" s="273">
        <v>1.961462</v>
      </c>
      <c r="N97" s="273">
        <v>2.36656E8</v>
      </c>
      <c r="O97" s="273"/>
      <c r="P97" s="249">
        <f t="shared" si="31"/>
        <v>172324.743</v>
      </c>
      <c r="Q97" s="249">
        <f t="shared" si="116"/>
        <v>57646.06032</v>
      </c>
      <c r="R97" s="249">
        <f t="shared" si="117"/>
        <v>390487.9228</v>
      </c>
      <c r="S97" s="249">
        <f t="shared" si="34"/>
        <v>-153238.5809</v>
      </c>
      <c r="T97" s="249">
        <f t="shared" si="35"/>
        <v>-137735.7463</v>
      </c>
      <c r="U97" s="267">
        <f t="shared" si="21"/>
        <v>0.4635551915</v>
      </c>
      <c r="V97" s="277"/>
      <c r="W97" s="249">
        <f t="shared" si="22"/>
        <v>-290974.3272</v>
      </c>
      <c r="X97" s="252">
        <f t="shared" si="23"/>
        <v>1.934234787</v>
      </c>
      <c r="Y97" s="249">
        <f t="shared" si="24"/>
        <v>495495.726</v>
      </c>
      <c r="Z97" s="249">
        <f t="shared" si="25"/>
        <v>204521.3988</v>
      </c>
      <c r="AA97" s="254">
        <f t="shared" si="26"/>
        <v>620458.7261</v>
      </c>
      <c r="AB97" s="252">
        <f t="shared" si="27"/>
        <v>0.6893985846</v>
      </c>
      <c r="AC97" s="270">
        <f t="shared" si="28"/>
        <v>329484.3989</v>
      </c>
      <c r="AD97" s="252">
        <f t="shared" si="29"/>
        <v>0.3294843989</v>
      </c>
      <c r="AE97" s="175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7"/>
    </row>
    <row r="98" ht="19.5" customHeight="1">
      <c r="A98" s="271" t="s">
        <v>186</v>
      </c>
      <c r="B98" s="272">
        <v>39.080002</v>
      </c>
      <c r="C98" s="273">
        <v>40.950001</v>
      </c>
      <c r="D98" s="273">
        <v>38.32</v>
      </c>
      <c r="E98" s="273">
        <v>40.650002</v>
      </c>
      <c r="F98" s="273">
        <v>35.224796</v>
      </c>
      <c r="G98" s="273">
        <v>2.234461E9</v>
      </c>
      <c r="H98" s="278" t="s">
        <v>186</v>
      </c>
      <c r="I98" s="273">
        <v>2.271875</v>
      </c>
      <c r="J98" s="273">
        <v>2.550938</v>
      </c>
      <c r="K98" s="273">
        <v>2.16875</v>
      </c>
      <c r="L98" s="273">
        <v>2.434375</v>
      </c>
      <c r="M98" s="273">
        <v>2.131073</v>
      </c>
      <c r="N98" s="273">
        <v>2.230688E8</v>
      </c>
      <c r="O98" s="273"/>
      <c r="P98" s="249">
        <f t="shared" si="31"/>
        <v>182114.8515</v>
      </c>
      <c r="Q98" s="249">
        <f t="shared" si="116"/>
        <v>63704.40423</v>
      </c>
      <c r="R98" s="249">
        <f t="shared" si="117"/>
        <v>391301.4393</v>
      </c>
      <c r="S98" s="249">
        <f t="shared" si="34"/>
        <v>-155543.7417</v>
      </c>
      <c r="T98" s="249">
        <f t="shared" si="35"/>
        <v>-138309.6452</v>
      </c>
      <c r="U98" s="267">
        <f t="shared" si="21"/>
        <v>0.4858163647</v>
      </c>
      <c r="V98" s="277"/>
      <c r="W98" s="249">
        <f t="shared" si="22"/>
        <v>-293853.3869</v>
      </c>
      <c r="X98" s="252">
        <f t="shared" si="23"/>
        <v>1.951368663</v>
      </c>
      <c r="Y98" s="249">
        <f t="shared" si="24"/>
        <v>503129.7778</v>
      </c>
      <c r="Z98" s="249">
        <f t="shared" si="25"/>
        <v>209276.3909</v>
      </c>
      <c r="AA98" s="254">
        <f t="shared" si="26"/>
        <v>637120.695</v>
      </c>
      <c r="AB98" s="252">
        <f t="shared" si="27"/>
        <v>0.7079118834</v>
      </c>
      <c r="AC98" s="270">
        <f t="shared" si="28"/>
        <v>343267.3082</v>
      </c>
      <c r="AD98" s="252">
        <f t="shared" si="29"/>
        <v>0.3432673082</v>
      </c>
      <c r="AE98" s="175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7"/>
    </row>
    <row r="99" ht="19.5" customHeight="1">
      <c r="A99" s="271" t="s">
        <v>187</v>
      </c>
      <c r="B99" s="272">
        <v>40.599998</v>
      </c>
      <c r="C99" s="273">
        <v>42.919998</v>
      </c>
      <c r="D99" s="273">
        <v>39.880001</v>
      </c>
      <c r="E99" s="273">
        <v>42.580002</v>
      </c>
      <c r="F99" s="273">
        <v>36.918461</v>
      </c>
      <c r="G99" s="273">
        <v>2.410484E9</v>
      </c>
      <c r="H99" s="278" t="s">
        <v>187</v>
      </c>
      <c r="I99" s="273">
        <v>2.423438</v>
      </c>
      <c r="J99" s="273">
        <v>2.697188</v>
      </c>
      <c r="K99" s="273">
        <v>2.33875</v>
      </c>
      <c r="L99" s="273">
        <v>2.653125</v>
      </c>
      <c r="M99" s="273">
        <v>2.322569</v>
      </c>
      <c r="N99" s="273">
        <v>2.854912E8</v>
      </c>
      <c r="O99" s="273"/>
      <c r="P99" s="249">
        <f t="shared" si="31"/>
        <v>189528.7176</v>
      </c>
      <c r="Q99" s="249">
        <f t="shared" si="116"/>
        <v>68697.94831</v>
      </c>
      <c r="R99" s="249">
        <f t="shared" si="117"/>
        <v>392116.6507</v>
      </c>
      <c r="S99" s="249">
        <f t="shared" si="34"/>
        <v>-157858.5073</v>
      </c>
      <c r="T99" s="249">
        <f t="shared" si="35"/>
        <v>-138885.9354</v>
      </c>
      <c r="U99" s="267">
        <f t="shared" si="21"/>
        <v>0.5026954316</v>
      </c>
      <c r="V99" s="277"/>
      <c r="W99" s="249">
        <f t="shared" si="22"/>
        <v>-296744.4427</v>
      </c>
      <c r="X99" s="252">
        <f t="shared" si="23"/>
        <v>1.960088496</v>
      </c>
      <c r="Y99" s="249">
        <f t="shared" si="24"/>
        <v>509102.087</v>
      </c>
      <c r="Z99" s="249">
        <f t="shared" si="25"/>
        <v>212357.6443</v>
      </c>
      <c r="AA99" s="254">
        <f t="shared" si="26"/>
        <v>650343.3166</v>
      </c>
      <c r="AB99" s="252">
        <f t="shared" si="27"/>
        <v>0.7226036851</v>
      </c>
      <c r="AC99" s="270">
        <f t="shared" si="28"/>
        <v>353598.8739</v>
      </c>
      <c r="AD99" s="252">
        <f t="shared" si="29"/>
        <v>0.3535988739</v>
      </c>
      <c r="AE99" s="175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7"/>
    </row>
    <row r="100" ht="19.5" customHeight="1">
      <c r="A100" s="271" t="s">
        <v>188</v>
      </c>
      <c r="B100" s="272">
        <v>42.73</v>
      </c>
      <c r="C100" s="273">
        <v>44.860001</v>
      </c>
      <c r="D100" s="273">
        <v>41.610001</v>
      </c>
      <c r="E100" s="273">
        <v>44.040001</v>
      </c>
      <c r="F100" s="273">
        <v>38.184303</v>
      </c>
      <c r="G100" s="273">
        <v>2.370363E9</v>
      </c>
      <c r="H100" s="278" t="s">
        <v>188</v>
      </c>
      <c r="I100" s="273">
        <v>2.671875</v>
      </c>
      <c r="J100" s="273">
        <v>2.929688</v>
      </c>
      <c r="K100" s="273">
        <v>2.53</v>
      </c>
      <c r="L100" s="273">
        <v>2.813125</v>
      </c>
      <c r="M100" s="273">
        <v>2.462634</v>
      </c>
      <c r="N100" s="273">
        <v>3.429184E8</v>
      </c>
      <c r="O100" s="273"/>
      <c r="P100" s="249">
        <f t="shared" si="31"/>
        <v>197750.4998</v>
      </c>
      <c r="Q100" s="249">
        <f t="shared" si="116"/>
        <v>74315.6854</v>
      </c>
      <c r="R100" s="249">
        <f t="shared" si="117"/>
        <v>392933.5603</v>
      </c>
      <c r="S100" s="249">
        <f t="shared" si="34"/>
        <v>-160182.9177</v>
      </c>
      <c r="T100" s="249">
        <f t="shared" si="35"/>
        <v>-139464.6268</v>
      </c>
      <c r="U100" s="267">
        <f t="shared" si="21"/>
        <v>0.5208751927</v>
      </c>
      <c r="V100" s="277"/>
      <c r="W100" s="249">
        <f t="shared" si="22"/>
        <v>-299647.5445</v>
      </c>
      <c r="X100" s="252">
        <f t="shared" si="23"/>
        <v>1.971262808</v>
      </c>
      <c r="Y100" s="249">
        <f t="shared" si="24"/>
        <v>515641.5678</v>
      </c>
      <c r="Z100" s="249">
        <f t="shared" si="25"/>
        <v>215994.0233</v>
      </c>
      <c r="AA100" s="254">
        <f t="shared" si="26"/>
        <v>664999.7456</v>
      </c>
      <c r="AB100" s="252">
        <f t="shared" si="27"/>
        <v>0.7388886062</v>
      </c>
      <c r="AC100" s="270">
        <f t="shared" si="28"/>
        <v>365352.201</v>
      </c>
      <c r="AD100" s="252">
        <f t="shared" si="29"/>
        <v>0.365352201</v>
      </c>
      <c r="AE100" s="175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7"/>
    </row>
    <row r="101" ht="19.5" customHeight="1">
      <c r="A101" s="274" t="s">
        <v>189</v>
      </c>
      <c r="B101" s="275">
        <v>44.0</v>
      </c>
      <c r="C101" s="276">
        <v>44.759998</v>
      </c>
      <c r="D101" s="276">
        <v>42.880001</v>
      </c>
      <c r="E101" s="276">
        <v>43.16</v>
      </c>
      <c r="F101" s="276">
        <v>37.421341</v>
      </c>
      <c r="G101" s="276">
        <v>1.8982755E9</v>
      </c>
      <c r="H101" s="279" t="s">
        <v>189</v>
      </c>
      <c r="I101" s="276">
        <v>2.819688</v>
      </c>
      <c r="J101" s="276">
        <v>2.908125</v>
      </c>
      <c r="K101" s="276">
        <v>2.503125</v>
      </c>
      <c r="L101" s="276">
        <v>2.5325</v>
      </c>
      <c r="M101" s="276">
        <v>2.216972</v>
      </c>
      <c r="N101" s="276">
        <v>3.636512E8</v>
      </c>
      <c r="O101" s="276"/>
      <c r="P101" s="249">
        <f t="shared" si="31"/>
        <v>203786.1434</v>
      </c>
      <c r="Q101" s="249">
        <f t="shared" si="116"/>
        <v>73526.26483</v>
      </c>
      <c r="R101" s="249">
        <f t="shared" si="117"/>
        <v>393752.1719</v>
      </c>
      <c r="S101" s="249">
        <f t="shared" si="34"/>
        <v>-162517.0132</v>
      </c>
      <c r="T101" s="249">
        <f t="shared" si="35"/>
        <v>-140045.7294</v>
      </c>
      <c r="U101" s="267">
        <f t="shared" si="21"/>
        <v>0.5228091057</v>
      </c>
      <c r="V101" s="252">
        <f>(E101-B90)/B90</f>
        <v>0.06174656523</v>
      </c>
      <c r="W101" s="249">
        <f t="shared" si="22"/>
        <v>-302562.7426</v>
      </c>
      <c r="X101" s="252">
        <f t="shared" si="23"/>
        <v>1.974923648</v>
      </c>
      <c r="Y101" s="249">
        <f t="shared" si="24"/>
        <v>520652.3854</v>
      </c>
      <c r="Z101" s="249">
        <f t="shared" si="25"/>
        <v>218089.6428</v>
      </c>
      <c r="AA101" s="254">
        <f t="shared" si="26"/>
        <v>671064.5801</v>
      </c>
      <c r="AB101" s="252">
        <f t="shared" si="27"/>
        <v>0.7456273113</v>
      </c>
      <c r="AC101" s="270">
        <f t="shared" si="28"/>
        <v>368501.8375</v>
      </c>
      <c r="AD101" s="252">
        <f t="shared" si="29"/>
        <v>0.3685018375</v>
      </c>
      <c r="AE101" s="175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7"/>
    </row>
    <row r="102" ht="19.5" customHeight="1">
      <c r="A102" s="271" t="s">
        <v>190</v>
      </c>
      <c r="B102" s="272">
        <v>43.459999</v>
      </c>
      <c r="C102" s="273">
        <v>45.400002</v>
      </c>
      <c r="D102" s="273">
        <v>42.52</v>
      </c>
      <c r="E102" s="273">
        <v>44.07</v>
      </c>
      <c r="F102" s="273">
        <v>38.256889</v>
      </c>
      <c r="G102" s="273">
        <v>2.6205577E9</v>
      </c>
      <c r="H102" s="278" t="s">
        <v>190</v>
      </c>
      <c r="I102" s="273">
        <v>2.58625</v>
      </c>
      <c r="J102" s="273">
        <v>2.794375</v>
      </c>
      <c r="K102" s="273">
        <v>2.4625</v>
      </c>
      <c r="L102" s="273">
        <v>2.607813</v>
      </c>
      <c r="M102" s="273">
        <v>2.430443</v>
      </c>
      <c r="N102" s="273">
        <v>4.98256E8</v>
      </c>
      <c r="O102" s="273"/>
      <c r="P102" s="249">
        <f t="shared" si="31"/>
        <v>202075.2475</v>
      </c>
      <c r="Q102" s="249">
        <f>(Q90+(Q101-Q90)*(1-$Q$3))*K102/K101</f>
        <v>71162.19642</v>
      </c>
      <c r="R102" s="249">
        <f>R101*(1+($S$5/2/12))+(Q101-Q90)*($Q$3)</f>
        <v>395762.5617</v>
      </c>
      <c r="S102" s="249">
        <f t="shared" si="34"/>
        <v>-164860.8341</v>
      </c>
      <c r="T102" s="249">
        <f t="shared" si="35"/>
        <v>-140629.2533</v>
      </c>
      <c r="U102" s="267">
        <f t="shared" si="21"/>
        <v>0.5147976643</v>
      </c>
      <c r="V102" s="277"/>
      <c r="W102" s="249">
        <f t="shared" si="22"/>
        <v>-305490.0874</v>
      </c>
      <c r="X102" s="252">
        <f t="shared" si="23"/>
        <v>1.956979404</v>
      </c>
      <c r="Y102" s="249">
        <f t="shared" si="24"/>
        <v>521384.7325</v>
      </c>
      <c r="Z102" s="249">
        <f t="shared" si="25"/>
        <v>215894.6452</v>
      </c>
      <c r="AA102" s="254">
        <f t="shared" si="26"/>
        <v>669000.0057</v>
      </c>
      <c r="AB102" s="252">
        <f t="shared" si="27"/>
        <v>0.7433333397</v>
      </c>
      <c r="AC102" s="270">
        <f t="shared" si="28"/>
        <v>363509.9183</v>
      </c>
      <c r="AD102" s="252">
        <f t="shared" si="29"/>
        <v>0.3635099183</v>
      </c>
      <c r="AE102" s="175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7"/>
    </row>
    <row r="103" ht="19.5" customHeight="1">
      <c r="A103" s="271" t="s">
        <v>191</v>
      </c>
      <c r="B103" s="272">
        <v>44.27</v>
      </c>
      <c r="C103" s="273">
        <v>45.549999</v>
      </c>
      <c r="D103" s="273">
        <v>42.93</v>
      </c>
      <c r="E103" s="273">
        <v>43.330002</v>
      </c>
      <c r="F103" s="273">
        <v>37.614506</v>
      </c>
      <c r="G103" s="273">
        <v>2.3943033E9</v>
      </c>
      <c r="H103" s="278" t="s">
        <v>191</v>
      </c>
      <c r="I103" s="273">
        <v>2.639688</v>
      </c>
      <c r="J103" s="273">
        <v>2.785313</v>
      </c>
      <c r="K103" s="273">
        <v>2.453125</v>
      </c>
      <c r="L103" s="273">
        <v>2.515313</v>
      </c>
      <c r="M103" s="273">
        <v>2.344234</v>
      </c>
      <c r="N103" s="273">
        <v>4.683744E8</v>
      </c>
      <c r="O103" s="273"/>
      <c r="P103" s="249">
        <f t="shared" si="31"/>
        <v>204023.7624</v>
      </c>
      <c r="Q103" s="249">
        <f t="shared" ref="Q103:Q113" si="121">Q102*K103/K102</f>
        <v>70891.27435</v>
      </c>
      <c r="R103" s="249">
        <f t="shared" ref="R103:R113" si="122">R102*(1+$S$5/2/12)</f>
        <v>396587.0671</v>
      </c>
      <c r="S103" s="249">
        <f t="shared" si="34"/>
        <v>-167214.4209</v>
      </c>
      <c r="T103" s="249">
        <f t="shared" si="35"/>
        <v>-141215.2085</v>
      </c>
      <c r="U103" s="267">
        <f t="shared" si="21"/>
        <v>0.514974278</v>
      </c>
      <c r="V103" s="277"/>
      <c r="W103" s="249">
        <f t="shared" si="22"/>
        <v>-308429.6294</v>
      </c>
      <c r="X103" s="252">
        <f t="shared" si="23"/>
        <v>1.947318844</v>
      </c>
      <c r="Y103" s="249">
        <f t="shared" si="24"/>
        <v>523540.2181</v>
      </c>
      <c r="Z103" s="249">
        <f t="shared" si="25"/>
        <v>215110.5886</v>
      </c>
      <c r="AA103" s="254">
        <f t="shared" si="26"/>
        <v>671502.1038</v>
      </c>
      <c r="AB103" s="252">
        <f t="shared" si="27"/>
        <v>0.7461134487</v>
      </c>
      <c r="AC103" s="270">
        <f t="shared" si="28"/>
        <v>363072.4744</v>
      </c>
      <c r="AD103" s="252">
        <f t="shared" si="29"/>
        <v>0.3630724744</v>
      </c>
      <c r="AE103" s="175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7"/>
    </row>
    <row r="104" ht="19.5" customHeight="1">
      <c r="A104" s="271" t="s">
        <v>192</v>
      </c>
      <c r="B104" s="272">
        <v>42.549999</v>
      </c>
      <c r="C104" s="273">
        <v>44.450001</v>
      </c>
      <c r="D104" s="273">
        <v>42.060001</v>
      </c>
      <c r="E104" s="273">
        <v>43.529999</v>
      </c>
      <c r="F104" s="273">
        <v>37.788136</v>
      </c>
      <c r="G104" s="273">
        <v>2.8868317E9</v>
      </c>
      <c r="H104" s="278" t="s">
        <v>192</v>
      </c>
      <c r="I104" s="273">
        <v>2.439063</v>
      </c>
      <c r="J104" s="273">
        <v>2.6325</v>
      </c>
      <c r="K104" s="273">
        <v>2.363438</v>
      </c>
      <c r="L104" s="273">
        <v>2.530625</v>
      </c>
      <c r="M104" s="273">
        <v>2.358504</v>
      </c>
      <c r="N104" s="273">
        <v>9.582016E8</v>
      </c>
      <c r="O104" s="273"/>
      <c r="P104" s="249">
        <f t="shared" si="31"/>
        <v>199889.1137</v>
      </c>
      <c r="Q104" s="249">
        <f t="shared" si="121"/>
        <v>68299.46769</v>
      </c>
      <c r="R104" s="249">
        <f t="shared" si="122"/>
        <v>397413.2901</v>
      </c>
      <c r="S104" s="249">
        <f t="shared" si="34"/>
        <v>-169577.8143</v>
      </c>
      <c r="T104" s="249">
        <f t="shared" si="35"/>
        <v>-141803.6052</v>
      </c>
      <c r="U104" s="267">
        <f t="shared" si="21"/>
        <v>0.5055395176</v>
      </c>
      <c r="V104" s="277"/>
      <c r="W104" s="249">
        <f t="shared" si="22"/>
        <v>-311381.4195</v>
      </c>
      <c r="X104" s="252">
        <f t="shared" si="23"/>
        <v>1.918233929</v>
      </c>
      <c r="Y104" s="249">
        <f t="shared" si="24"/>
        <v>521439.1381</v>
      </c>
      <c r="Z104" s="249">
        <f t="shared" si="25"/>
        <v>210057.7186</v>
      </c>
      <c r="AA104" s="254">
        <f t="shared" si="26"/>
        <v>665601.8715</v>
      </c>
      <c r="AB104" s="252">
        <f t="shared" si="27"/>
        <v>0.739557635</v>
      </c>
      <c r="AC104" s="270">
        <f t="shared" si="28"/>
        <v>354220.452</v>
      </c>
      <c r="AD104" s="252">
        <f t="shared" si="29"/>
        <v>0.354220452</v>
      </c>
      <c r="AE104" s="175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7"/>
    </row>
    <row r="105" ht="19.5" customHeight="1">
      <c r="A105" s="271" t="s">
        <v>193</v>
      </c>
      <c r="B105" s="272">
        <v>43.669998</v>
      </c>
      <c r="C105" s="273">
        <v>46.700001</v>
      </c>
      <c r="D105" s="273">
        <v>43.299999</v>
      </c>
      <c r="E105" s="273">
        <v>45.959999</v>
      </c>
      <c r="F105" s="273">
        <v>39.922726</v>
      </c>
      <c r="G105" s="273">
        <v>1.8404487E9</v>
      </c>
      <c r="H105" s="278" t="s">
        <v>193</v>
      </c>
      <c r="I105" s="273">
        <v>2.539063</v>
      </c>
      <c r="J105" s="273">
        <v>2.878125</v>
      </c>
      <c r="K105" s="273">
        <v>2.495</v>
      </c>
      <c r="L105" s="273">
        <v>2.795313</v>
      </c>
      <c r="M105" s="273">
        <v>2.605565</v>
      </c>
      <c r="N105" s="273">
        <v>5.435744E8</v>
      </c>
      <c r="O105" s="273"/>
      <c r="P105" s="249">
        <f t="shared" si="31"/>
        <v>205782.1735</v>
      </c>
      <c r="Q105" s="249">
        <f t="shared" si="121"/>
        <v>72101.39292</v>
      </c>
      <c r="R105" s="249">
        <f t="shared" si="122"/>
        <v>398241.2345</v>
      </c>
      <c r="S105" s="249">
        <f t="shared" si="34"/>
        <v>-171951.0552</v>
      </c>
      <c r="T105" s="249">
        <f t="shared" si="35"/>
        <v>-142394.4536</v>
      </c>
      <c r="U105" s="267">
        <f t="shared" si="21"/>
        <v>0.5176336659</v>
      </c>
      <c r="V105" s="277"/>
      <c r="W105" s="249">
        <f t="shared" si="22"/>
        <v>-314345.5088</v>
      </c>
      <c r="X105" s="252">
        <f t="shared" si="23"/>
        <v>1.921527081</v>
      </c>
      <c r="Y105" s="249">
        <f t="shared" si="24"/>
        <v>526359.1065</v>
      </c>
      <c r="Z105" s="249">
        <f t="shared" si="25"/>
        <v>212013.5978</v>
      </c>
      <c r="AA105" s="254">
        <f t="shared" si="26"/>
        <v>676124.8009</v>
      </c>
      <c r="AB105" s="252">
        <f t="shared" si="27"/>
        <v>0.7512497788</v>
      </c>
      <c r="AC105" s="270">
        <f t="shared" si="28"/>
        <v>361779.2921</v>
      </c>
      <c r="AD105" s="252">
        <f t="shared" si="29"/>
        <v>0.3617792921</v>
      </c>
      <c r="AE105" s="175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7"/>
    </row>
    <row r="106" ht="19.5" customHeight="1">
      <c r="A106" s="271" t="s">
        <v>194</v>
      </c>
      <c r="B106" s="272">
        <v>45.970001</v>
      </c>
      <c r="C106" s="273">
        <v>47.52</v>
      </c>
      <c r="D106" s="273">
        <v>45.66</v>
      </c>
      <c r="E106" s="273">
        <v>47.41</v>
      </c>
      <c r="F106" s="273">
        <v>41.182247</v>
      </c>
      <c r="G106" s="273">
        <v>2.5755019E9</v>
      </c>
      <c r="H106" s="278" t="s">
        <v>194</v>
      </c>
      <c r="I106" s="273">
        <v>2.796875</v>
      </c>
      <c r="J106" s="273">
        <v>2.963125</v>
      </c>
      <c r="K106" s="273">
        <v>2.755625</v>
      </c>
      <c r="L106" s="273">
        <v>2.959688</v>
      </c>
      <c r="M106" s="273">
        <v>2.758782</v>
      </c>
      <c r="N106" s="273">
        <v>7.289664E8</v>
      </c>
      <c r="O106" s="273"/>
      <c r="P106" s="249">
        <f t="shared" si="31"/>
        <v>216998.0198</v>
      </c>
      <c r="Q106" s="249">
        <f t="shared" si="121"/>
        <v>79633.0264</v>
      </c>
      <c r="R106" s="249">
        <f t="shared" si="122"/>
        <v>399070.9037</v>
      </c>
      <c r="S106" s="249">
        <f t="shared" si="34"/>
        <v>-174334.1846</v>
      </c>
      <c r="T106" s="249">
        <f t="shared" si="35"/>
        <v>-142987.7638</v>
      </c>
      <c r="U106" s="267">
        <f t="shared" si="21"/>
        <v>0.5408409056</v>
      </c>
      <c r="V106" s="277"/>
      <c r="W106" s="249">
        <f t="shared" si="22"/>
        <v>-317321.9484</v>
      </c>
      <c r="X106" s="252">
        <f t="shared" si="23"/>
        <v>1.94146332</v>
      </c>
      <c r="Y106" s="249">
        <f t="shared" si="24"/>
        <v>535006.6814</v>
      </c>
      <c r="Z106" s="249">
        <f t="shared" si="25"/>
        <v>217684.733</v>
      </c>
      <c r="AA106" s="254">
        <f t="shared" si="26"/>
        <v>695701.9499</v>
      </c>
      <c r="AB106" s="252">
        <f t="shared" si="27"/>
        <v>0.7730021666</v>
      </c>
      <c r="AC106" s="270">
        <f t="shared" si="28"/>
        <v>378380.0015</v>
      </c>
      <c r="AD106" s="252">
        <f t="shared" si="29"/>
        <v>0.3783800015</v>
      </c>
      <c r="AE106" s="175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7"/>
    </row>
    <row r="107" ht="19.5" customHeight="1">
      <c r="A107" s="271" t="s">
        <v>195</v>
      </c>
      <c r="B107" s="272">
        <v>47.580002</v>
      </c>
      <c r="C107" s="273">
        <v>47.919998</v>
      </c>
      <c r="D107" s="273">
        <v>46.16</v>
      </c>
      <c r="E107" s="273">
        <v>47.599998</v>
      </c>
      <c r="F107" s="273">
        <v>41.347279</v>
      </c>
      <c r="G107" s="273">
        <v>2.8152099E9</v>
      </c>
      <c r="H107" s="278" t="s">
        <v>195</v>
      </c>
      <c r="I107" s="273">
        <v>2.970938</v>
      </c>
      <c r="J107" s="273">
        <v>3.006563</v>
      </c>
      <c r="K107" s="273">
        <v>2.792188</v>
      </c>
      <c r="L107" s="273">
        <v>2.972813</v>
      </c>
      <c r="M107" s="273">
        <v>2.771016</v>
      </c>
      <c r="N107" s="273">
        <v>8.598144E8</v>
      </c>
      <c r="O107" s="273"/>
      <c r="P107" s="249">
        <f t="shared" si="31"/>
        <v>219374.2574</v>
      </c>
      <c r="Q107" s="249">
        <f t="shared" si="121"/>
        <v>80689.63691</v>
      </c>
      <c r="R107" s="249">
        <f t="shared" si="122"/>
        <v>399902.3014</v>
      </c>
      <c r="S107" s="249">
        <f t="shared" si="34"/>
        <v>-176727.2437</v>
      </c>
      <c r="T107" s="249">
        <f t="shared" si="35"/>
        <v>-143583.5462</v>
      </c>
      <c r="U107" s="267">
        <f t="shared" si="21"/>
        <v>0.5439598848</v>
      </c>
      <c r="V107" s="277"/>
      <c r="W107" s="249">
        <f t="shared" si="22"/>
        <v>-320310.7899</v>
      </c>
      <c r="X107" s="252">
        <f t="shared" si="23"/>
        <v>1.93336153</v>
      </c>
      <c r="Y107" s="249">
        <f t="shared" si="24"/>
        <v>537468.1896</v>
      </c>
      <c r="Z107" s="249">
        <f t="shared" si="25"/>
        <v>217157.3997</v>
      </c>
      <c r="AA107" s="254">
        <f t="shared" si="26"/>
        <v>699966.1958</v>
      </c>
      <c r="AB107" s="252">
        <f t="shared" si="27"/>
        <v>0.7777402175</v>
      </c>
      <c r="AC107" s="270">
        <f t="shared" si="28"/>
        <v>379655.4059</v>
      </c>
      <c r="AD107" s="252">
        <f t="shared" si="29"/>
        <v>0.3796554059</v>
      </c>
      <c r="AE107" s="175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7"/>
    </row>
    <row r="108" ht="19.5" customHeight="1">
      <c r="A108" s="271" t="s">
        <v>196</v>
      </c>
      <c r="B108" s="272">
        <v>47.709999</v>
      </c>
      <c r="C108" s="273">
        <v>50.66</v>
      </c>
      <c r="D108" s="273">
        <v>47.43</v>
      </c>
      <c r="E108" s="273">
        <v>47.529999</v>
      </c>
      <c r="F108" s="273">
        <v>41.318756</v>
      </c>
      <c r="G108" s="273">
        <v>2.7804525E9</v>
      </c>
      <c r="H108" s="278" t="s">
        <v>196</v>
      </c>
      <c r="I108" s="273">
        <v>2.973438</v>
      </c>
      <c r="J108" s="273">
        <v>3.339375</v>
      </c>
      <c r="K108" s="273">
        <v>2.9225</v>
      </c>
      <c r="L108" s="273">
        <v>2.9375</v>
      </c>
      <c r="M108" s="273">
        <v>2.738101</v>
      </c>
      <c r="N108" s="273">
        <v>1.0265664E9</v>
      </c>
      <c r="O108" s="273"/>
      <c r="P108" s="249">
        <f t="shared" si="31"/>
        <v>225409.901</v>
      </c>
      <c r="Q108" s="249">
        <f t="shared" si="121"/>
        <v>84455.4392</v>
      </c>
      <c r="R108" s="249">
        <f t="shared" si="122"/>
        <v>400735.4312</v>
      </c>
      <c r="S108" s="249">
        <f t="shared" si="34"/>
        <v>-179130.2739</v>
      </c>
      <c r="T108" s="249">
        <f t="shared" si="35"/>
        <v>-144181.8109</v>
      </c>
      <c r="U108" s="267">
        <f t="shared" si="21"/>
        <v>0.5549118369</v>
      </c>
      <c r="V108" s="277"/>
      <c r="W108" s="249">
        <f t="shared" si="22"/>
        <v>-323312.0848</v>
      </c>
      <c r="X108" s="252">
        <f t="shared" si="23"/>
        <v>1.936659227</v>
      </c>
      <c r="Y108" s="249">
        <f t="shared" si="24"/>
        <v>542492.9447</v>
      </c>
      <c r="Z108" s="249">
        <f t="shared" si="25"/>
        <v>219180.8599</v>
      </c>
      <c r="AA108" s="254">
        <f t="shared" si="26"/>
        <v>710600.7714</v>
      </c>
      <c r="AB108" s="252">
        <f t="shared" si="27"/>
        <v>0.7895564127</v>
      </c>
      <c r="AC108" s="270">
        <f t="shared" si="28"/>
        <v>387288.6866</v>
      </c>
      <c r="AD108" s="252">
        <f t="shared" si="29"/>
        <v>0.3872886866</v>
      </c>
      <c r="AE108" s="175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7"/>
    </row>
    <row r="109" ht="19.5" customHeight="1">
      <c r="A109" s="271" t="s">
        <v>197</v>
      </c>
      <c r="B109" s="272">
        <v>47.389999</v>
      </c>
      <c r="C109" s="273">
        <v>49.060001</v>
      </c>
      <c r="D109" s="273">
        <v>44.389999</v>
      </c>
      <c r="E109" s="273">
        <v>48.869999</v>
      </c>
      <c r="F109" s="273">
        <v>42.483643</v>
      </c>
      <c r="G109" s="273">
        <v>3.8355835E9</v>
      </c>
      <c r="H109" s="278" t="s">
        <v>197</v>
      </c>
      <c r="I109" s="273">
        <v>2.916563</v>
      </c>
      <c r="J109" s="273">
        <v>3.1125</v>
      </c>
      <c r="K109" s="273">
        <v>2.543125</v>
      </c>
      <c r="L109" s="273">
        <v>3.060313</v>
      </c>
      <c r="M109" s="273">
        <v>2.852576</v>
      </c>
      <c r="N109" s="273">
        <v>2.0026688E9</v>
      </c>
      <c r="O109" s="273"/>
      <c r="P109" s="249">
        <f t="shared" si="31"/>
        <v>210962.3715</v>
      </c>
      <c r="Q109" s="249">
        <f t="shared" si="121"/>
        <v>73492.1262</v>
      </c>
      <c r="R109" s="249">
        <f t="shared" si="122"/>
        <v>401570.2967</v>
      </c>
      <c r="S109" s="249">
        <f t="shared" si="34"/>
        <v>-181543.3167</v>
      </c>
      <c r="T109" s="249">
        <f t="shared" si="35"/>
        <v>-144782.5685</v>
      </c>
      <c r="U109" s="267">
        <f t="shared" si="21"/>
        <v>0.5217692229</v>
      </c>
      <c r="V109" s="277"/>
      <c r="W109" s="249">
        <f t="shared" si="22"/>
        <v>-326325.8852</v>
      </c>
      <c r="X109" s="252">
        <f t="shared" si="23"/>
        <v>1.877058168</v>
      </c>
      <c r="Y109" s="249">
        <f t="shared" si="24"/>
        <v>533181.1449</v>
      </c>
      <c r="Z109" s="249">
        <f t="shared" si="25"/>
        <v>206855.2597</v>
      </c>
      <c r="AA109" s="254">
        <f t="shared" si="26"/>
        <v>686024.7944</v>
      </c>
      <c r="AB109" s="252">
        <f t="shared" si="27"/>
        <v>0.7622497716</v>
      </c>
      <c r="AC109" s="270">
        <f t="shared" si="28"/>
        <v>359698.9092</v>
      </c>
      <c r="AD109" s="252">
        <f t="shared" si="29"/>
        <v>0.3596989092</v>
      </c>
      <c r="AE109" s="175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7"/>
    </row>
    <row r="110" ht="19.5" customHeight="1">
      <c r="A110" s="271" t="s">
        <v>198</v>
      </c>
      <c r="B110" s="272">
        <v>48.93</v>
      </c>
      <c r="C110" s="273">
        <v>51.68</v>
      </c>
      <c r="D110" s="273">
        <v>47.810001</v>
      </c>
      <c r="E110" s="273">
        <v>51.41</v>
      </c>
      <c r="F110" s="273">
        <v>44.691727</v>
      </c>
      <c r="G110" s="273">
        <v>1.9806399E9</v>
      </c>
      <c r="H110" s="278" t="s">
        <v>198</v>
      </c>
      <c r="I110" s="273">
        <v>3.0775</v>
      </c>
      <c r="J110" s="273">
        <v>3.406875</v>
      </c>
      <c r="K110" s="273">
        <v>2.927188</v>
      </c>
      <c r="L110" s="273">
        <v>3.378125</v>
      </c>
      <c r="M110" s="273">
        <v>3.148816</v>
      </c>
      <c r="N110" s="273">
        <v>1.138864E9</v>
      </c>
      <c r="O110" s="273"/>
      <c r="P110" s="249">
        <f t="shared" si="31"/>
        <v>227215.8463</v>
      </c>
      <c r="Q110" s="249">
        <f t="shared" si="121"/>
        <v>84590.91469</v>
      </c>
      <c r="R110" s="249">
        <f t="shared" si="122"/>
        <v>402406.9015</v>
      </c>
      <c r="S110" s="249">
        <f t="shared" si="34"/>
        <v>-183966.4138</v>
      </c>
      <c r="T110" s="249">
        <f t="shared" si="35"/>
        <v>-145385.8292</v>
      </c>
      <c r="U110" s="267">
        <f t="shared" si="21"/>
        <v>0.5550127315</v>
      </c>
      <c r="V110" s="277"/>
      <c r="W110" s="249">
        <f t="shared" si="22"/>
        <v>-329352.243</v>
      </c>
      <c r="X110" s="252">
        <f t="shared" si="23"/>
        <v>1.911700197</v>
      </c>
      <c r="Y110" s="249">
        <f t="shared" si="24"/>
        <v>545361.7179</v>
      </c>
      <c r="Z110" s="249">
        <f t="shared" si="25"/>
        <v>216009.4749</v>
      </c>
      <c r="AA110" s="254">
        <f t="shared" si="26"/>
        <v>714213.6625</v>
      </c>
      <c r="AB110" s="252">
        <f t="shared" si="27"/>
        <v>0.7935707361</v>
      </c>
      <c r="AC110" s="270">
        <f t="shared" si="28"/>
        <v>384861.4195</v>
      </c>
      <c r="AD110" s="252">
        <f t="shared" si="29"/>
        <v>0.3848614195</v>
      </c>
      <c r="AE110" s="175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7"/>
    </row>
    <row r="111" ht="19.5" customHeight="1">
      <c r="A111" s="271" t="s">
        <v>199</v>
      </c>
      <c r="B111" s="272">
        <v>51.450001</v>
      </c>
      <c r="C111" s="273">
        <v>55.07</v>
      </c>
      <c r="D111" s="273">
        <v>51.34</v>
      </c>
      <c r="E111" s="273">
        <v>55.029999</v>
      </c>
      <c r="F111" s="273">
        <v>47.863544</v>
      </c>
      <c r="G111" s="273">
        <v>3.4002851E9</v>
      </c>
      <c r="H111" s="278" t="s">
        <v>199</v>
      </c>
      <c r="I111" s="273">
        <v>3.383438</v>
      </c>
      <c r="J111" s="273">
        <v>3.835938</v>
      </c>
      <c r="K111" s="273">
        <v>3.36</v>
      </c>
      <c r="L111" s="273">
        <v>3.827188</v>
      </c>
      <c r="M111" s="273">
        <v>3.567395</v>
      </c>
      <c r="N111" s="273">
        <v>1.8249248E9</v>
      </c>
      <c r="O111" s="273"/>
      <c r="P111" s="249">
        <f t="shared" si="31"/>
        <v>243992.0792</v>
      </c>
      <c r="Q111" s="249">
        <f t="shared" si="121"/>
        <v>97098.46903</v>
      </c>
      <c r="R111" s="249">
        <f t="shared" si="122"/>
        <v>403245.2492</v>
      </c>
      <c r="S111" s="249">
        <f t="shared" si="34"/>
        <v>-186399.6072</v>
      </c>
      <c r="T111" s="249">
        <f t="shared" si="35"/>
        <v>-145991.6035</v>
      </c>
      <c r="U111" s="267">
        <f t="shared" si="21"/>
        <v>0.5886980295</v>
      </c>
      <c r="V111" s="277"/>
      <c r="W111" s="249">
        <f t="shared" si="22"/>
        <v>-332391.2107</v>
      </c>
      <c r="X111" s="252">
        <f t="shared" si="23"/>
        <v>1.947215533</v>
      </c>
      <c r="Y111" s="249">
        <f t="shared" si="24"/>
        <v>557909.8947</v>
      </c>
      <c r="Z111" s="249">
        <f t="shared" si="25"/>
        <v>225518.684</v>
      </c>
      <c r="AA111" s="254">
        <f t="shared" si="26"/>
        <v>744335.7974</v>
      </c>
      <c r="AB111" s="252">
        <f t="shared" si="27"/>
        <v>0.8270397749</v>
      </c>
      <c r="AC111" s="270">
        <f t="shared" si="28"/>
        <v>411944.5868</v>
      </c>
      <c r="AD111" s="252">
        <f t="shared" si="29"/>
        <v>0.4119445868</v>
      </c>
      <c r="AE111" s="175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7"/>
    </row>
    <row r="112" ht="19.5" customHeight="1">
      <c r="A112" s="271" t="s">
        <v>200</v>
      </c>
      <c r="B112" s="272">
        <v>54.68</v>
      </c>
      <c r="C112" s="273">
        <v>54.77</v>
      </c>
      <c r="D112" s="273">
        <v>48.650002</v>
      </c>
      <c r="E112" s="273">
        <v>51.310001</v>
      </c>
      <c r="F112" s="273">
        <v>44.627987</v>
      </c>
      <c r="G112" s="273">
        <v>4.5677763E9</v>
      </c>
      <c r="H112" s="278" t="s">
        <v>200</v>
      </c>
      <c r="I112" s="273">
        <v>3.78125</v>
      </c>
      <c r="J112" s="273">
        <v>3.803125</v>
      </c>
      <c r="K112" s="273">
        <v>2.975</v>
      </c>
      <c r="L112" s="273">
        <v>3.295625</v>
      </c>
      <c r="M112" s="273">
        <v>3.071915</v>
      </c>
      <c r="N112" s="273">
        <v>3.321216E9</v>
      </c>
      <c r="O112" s="273"/>
      <c r="P112" s="249">
        <f t="shared" si="31"/>
        <v>231207.9303</v>
      </c>
      <c r="Q112" s="249">
        <f t="shared" si="121"/>
        <v>85972.60278</v>
      </c>
      <c r="R112" s="249">
        <f t="shared" si="122"/>
        <v>404085.3435</v>
      </c>
      <c r="S112" s="249">
        <f t="shared" si="34"/>
        <v>-188842.9389</v>
      </c>
      <c r="T112" s="249">
        <f t="shared" si="35"/>
        <v>-146599.9018</v>
      </c>
      <c r="U112" s="267">
        <f t="shared" si="21"/>
        <v>0.5589521825</v>
      </c>
      <c r="V112" s="277"/>
      <c r="W112" s="249">
        <f t="shared" si="22"/>
        <v>-335442.8407</v>
      </c>
      <c r="X112" s="252">
        <f t="shared" si="23"/>
        <v>1.893894269</v>
      </c>
      <c r="Y112" s="249">
        <f t="shared" si="24"/>
        <v>549767.481</v>
      </c>
      <c r="Z112" s="249">
        <f t="shared" si="25"/>
        <v>214324.6402</v>
      </c>
      <c r="AA112" s="254">
        <f t="shared" si="26"/>
        <v>721265.8766</v>
      </c>
      <c r="AB112" s="252">
        <f t="shared" si="27"/>
        <v>0.8014065295</v>
      </c>
      <c r="AC112" s="270">
        <f t="shared" si="28"/>
        <v>385823.0358</v>
      </c>
      <c r="AD112" s="252">
        <f t="shared" si="29"/>
        <v>0.3858230358</v>
      </c>
      <c r="AE112" s="175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7"/>
    </row>
    <row r="113" ht="19.5" customHeight="1">
      <c r="A113" s="274" t="s">
        <v>201</v>
      </c>
      <c r="B113" s="275">
        <v>51.09</v>
      </c>
      <c r="C113" s="276">
        <v>52.84</v>
      </c>
      <c r="D113" s="276">
        <v>49.18</v>
      </c>
      <c r="E113" s="276">
        <v>51.220001</v>
      </c>
      <c r="F113" s="276">
        <v>44.549709</v>
      </c>
      <c r="G113" s="276">
        <v>2.2338677E9</v>
      </c>
      <c r="H113" s="279" t="s">
        <v>201</v>
      </c>
      <c r="I113" s="276">
        <v>3.258125</v>
      </c>
      <c r="J113" s="276">
        <v>3.481563</v>
      </c>
      <c r="K113" s="276">
        <v>2.971875</v>
      </c>
      <c r="L113" s="276">
        <v>3.100625</v>
      </c>
      <c r="M113" s="276">
        <v>2.890152</v>
      </c>
      <c r="N113" s="276">
        <v>2.4572352E9</v>
      </c>
      <c r="O113" s="276"/>
      <c r="P113" s="249">
        <f t="shared" si="31"/>
        <v>233726.7327</v>
      </c>
      <c r="Q113" s="249">
        <f t="shared" si="121"/>
        <v>85882.29543</v>
      </c>
      <c r="R113" s="249">
        <f t="shared" si="122"/>
        <v>404927.188</v>
      </c>
      <c r="S113" s="249">
        <f t="shared" si="34"/>
        <v>-191296.4512</v>
      </c>
      <c r="T113" s="249">
        <f t="shared" si="35"/>
        <v>-147210.7347</v>
      </c>
      <c r="U113" s="267">
        <f t="shared" si="21"/>
        <v>0.5596563906</v>
      </c>
      <c r="V113" s="252">
        <f>(E113-B102)/B102</f>
        <v>0.1785550432</v>
      </c>
      <c r="W113" s="249">
        <f t="shared" si="22"/>
        <v>-338507.1859</v>
      </c>
      <c r="X113" s="252">
        <f t="shared" si="23"/>
        <v>1.886677587</v>
      </c>
      <c r="Y113" s="249">
        <f t="shared" si="24"/>
        <v>552338.8133</v>
      </c>
      <c r="Z113" s="249">
        <f t="shared" si="25"/>
        <v>213831.6274</v>
      </c>
      <c r="AA113" s="254">
        <f t="shared" si="26"/>
        <v>724536.2161</v>
      </c>
      <c r="AB113" s="252">
        <f t="shared" si="27"/>
        <v>0.8050402401</v>
      </c>
      <c r="AC113" s="270">
        <f t="shared" si="28"/>
        <v>386029.0301</v>
      </c>
      <c r="AD113" s="252">
        <f t="shared" si="29"/>
        <v>0.3860290301</v>
      </c>
      <c r="AE113" s="175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7"/>
    </row>
    <row r="114" ht="19.5" customHeight="1">
      <c r="A114" s="271" t="s">
        <v>202</v>
      </c>
      <c r="B114" s="272">
        <v>51.27</v>
      </c>
      <c r="C114" s="273">
        <v>51.470001</v>
      </c>
      <c r="D114" s="273">
        <v>41.610001</v>
      </c>
      <c r="E114" s="273">
        <v>45.130001</v>
      </c>
      <c r="F114" s="273">
        <v>39.293713</v>
      </c>
      <c r="G114" s="273">
        <v>4.8286946E9</v>
      </c>
      <c r="H114" s="278" t="s">
        <v>202</v>
      </c>
      <c r="I114" s="273">
        <v>3.10625</v>
      </c>
      <c r="J114" s="273">
        <v>3.125</v>
      </c>
      <c r="K114" s="273">
        <v>2.016563</v>
      </c>
      <c r="L114" s="273">
        <v>2.345313</v>
      </c>
      <c r="M114" s="273">
        <v>2.303613</v>
      </c>
      <c r="N114" s="273">
        <v>8.814496E9</v>
      </c>
      <c r="O114" s="273"/>
      <c r="P114" s="249">
        <f t="shared" si="31"/>
        <v>197750.4998</v>
      </c>
      <c r="Q114" s="249">
        <f>(Q102+(Q113-Q102)*(1-$Q$3))*K114/K113</f>
        <v>53281.19649</v>
      </c>
      <c r="R114" s="249">
        <f>R113*(1+($S$5/2/12))+(Q113-Q102)*($Q$3)</f>
        <v>413130.8358</v>
      </c>
      <c r="S114" s="249">
        <f t="shared" si="34"/>
        <v>-193760.1864</v>
      </c>
      <c r="T114" s="249">
        <f t="shared" si="35"/>
        <v>-147824.1128</v>
      </c>
      <c r="U114" s="267">
        <f t="shared" si="21"/>
        <v>0.4581903948</v>
      </c>
      <c r="V114" s="277"/>
      <c r="W114" s="249">
        <f t="shared" si="22"/>
        <v>-341584.2992</v>
      </c>
      <c r="X114" s="252">
        <f t="shared" si="23"/>
        <v>1.788376506</v>
      </c>
      <c r="Y114" s="249">
        <f t="shared" si="24"/>
        <v>535030.9522</v>
      </c>
      <c r="Z114" s="249">
        <f t="shared" si="25"/>
        <v>193446.653</v>
      </c>
      <c r="AA114" s="254">
        <f t="shared" si="26"/>
        <v>664162.532</v>
      </c>
      <c r="AB114" s="252">
        <f t="shared" si="27"/>
        <v>0.7379583689</v>
      </c>
      <c r="AC114" s="270">
        <f t="shared" si="28"/>
        <v>322578.2329</v>
      </c>
      <c r="AD114" s="252">
        <f t="shared" si="29"/>
        <v>0.3225782329</v>
      </c>
      <c r="AE114" s="175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7"/>
    </row>
    <row r="115" ht="19.5" customHeight="1">
      <c r="A115" s="271" t="s">
        <v>203</v>
      </c>
      <c r="B115" s="272">
        <v>45.5</v>
      </c>
      <c r="C115" s="273">
        <v>45.880001</v>
      </c>
      <c r="D115" s="273">
        <v>42.150002</v>
      </c>
      <c r="E115" s="273">
        <v>42.950001</v>
      </c>
      <c r="F115" s="273">
        <v>37.395638</v>
      </c>
      <c r="G115" s="273">
        <v>3.0205166E9</v>
      </c>
      <c r="H115" s="278" t="s">
        <v>203</v>
      </c>
      <c r="I115" s="273">
        <v>2.406563</v>
      </c>
      <c r="J115" s="273">
        <v>2.449688</v>
      </c>
      <c r="K115" s="273">
        <v>2.066563</v>
      </c>
      <c r="L115" s="273">
        <v>2.148125</v>
      </c>
      <c r="M115" s="273">
        <v>2.109931</v>
      </c>
      <c r="N115" s="273">
        <v>6.5404352E9</v>
      </c>
      <c r="O115" s="273"/>
      <c r="P115" s="249">
        <f t="shared" si="31"/>
        <v>200316.8412</v>
      </c>
      <c r="Q115" s="249">
        <f t="shared" ref="Q115:Q125" si="123">Q114*K115/K114</f>
        <v>54602.2858</v>
      </c>
      <c r="R115" s="249">
        <f t="shared" ref="R115:R125" si="124">R114*(1+$S$5/2/12)</f>
        <v>413991.525</v>
      </c>
      <c r="S115" s="249">
        <f t="shared" si="34"/>
        <v>-196234.1872</v>
      </c>
      <c r="T115" s="249">
        <f t="shared" si="35"/>
        <v>-148440.0466</v>
      </c>
      <c r="U115" s="267">
        <f t="shared" si="21"/>
        <v>0.4627245984</v>
      </c>
      <c r="V115" s="277"/>
      <c r="W115" s="249">
        <f t="shared" si="22"/>
        <v>-344674.2338</v>
      </c>
      <c r="X115" s="252">
        <f t="shared" si="23"/>
        <v>1.782286884</v>
      </c>
      <c r="Y115" s="249">
        <f t="shared" si="24"/>
        <v>537653.6528</v>
      </c>
      <c r="Z115" s="249">
        <f t="shared" si="25"/>
        <v>192979.4191</v>
      </c>
      <c r="AA115" s="254">
        <f t="shared" si="26"/>
        <v>668910.652</v>
      </c>
      <c r="AB115" s="252">
        <f t="shared" si="27"/>
        <v>0.7432340578</v>
      </c>
      <c r="AC115" s="270">
        <f t="shared" si="28"/>
        <v>324236.4182</v>
      </c>
      <c r="AD115" s="252">
        <f t="shared" si="29"/>
        <v>0.3242364182</v>
      </c>
      <c r="AE115" s="175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7"/>
    </row>
    <row r="116" ht="19.5" customHeight="1">
      <c r="A116" s="271" t="s">
        <v>204</v>
      </c>
      <c r="B116" s="272">
        <v>42.919998</v>
      </c>
      <c r="C116" s="273">
        <v>45.07</v>
      </c>
      <c r="D116" s="273">
        <v>41.049999</v>
      </c>
      <c r="E116" s="273">
        <v>43.720001</v>
      </c>
      <c r="F116" s="273">
        <v>38.066055</v>
      </c>
      <c r="G116" s="273">
        <v>3.4042797E9</v>
      </c>
      <c r="H116" s="278" t="s">
        <v>204</v>
      </c>
      <c r="I116" s="273">
        <v>2.130313</v>
      </c>
      <c r="J116" s="273">
        <v>2.326563</v>
      </c>
      <c r="K116" s="273">
        <v>1.937813</v>
      </c>
      <c r="L116" s="273">
        <v>2.185938</v>
      </c>
      <c r="M116" s="273">
        <v>2.147072</v>
      </c>
      <c r="N116" s="273">
        <v>8.8120896E9</v>
      </c>
      <c r="O116" s="273"/>
      <c r="P116" s="249">
        <f t="shared" si="31"/>
        <v>195089.1042</v>
      </c>
      <c r="Q116" s="249">
        <f t="shared" si="123"/>
        <v>51200.48082</v>
      </c>
      <c r="R116" s="249">
        <f t="shared" si="124"/>
        <v>414854.0073</v>
      </c>
      <c r="S116" s="249">
        <f t="shared" si="34"/>
        <v>-198718.4963</v>
      </c>
      <c r="T116" s="249">
        <f t="shared" si="35"/>
        <v>-149058.5468</v>
      </c>
      <c r="U116" s="267">
        <f t="shared" si="21"/>
        <v>0.4499628662</v>
      </c>
      <c r="V116" s="277"/>
      <c r="W116" s="249">
        <f t="shared" si="22"/>
        <v>-347777.0431</v>
      </c>
      <c r="X116" s="252">
        <f t="shared" si="23"/>
        <v>1.753833738</v>
      </c>
      <c r="Y116" s="249">
        <f t="shared" si="24"/>
        <v>534822.22</v>
      </c>
      <c r="Z116" s="249">
        <f t="shared" si="25"/>
        <v>187045.1769</v>
      </c>
      <c r="AA116" s="254">
        <f t="shared" si="26"/>
        <v>661143.5923</v>
      </c>
      <c r="AB116" s="252">
        <f t="shared" si="27"/>
        <v>0.7346039915</v>
      </c>
      <c r="AC116" s="270">
        <f t="shared" si="28"/>
        <v>313366.5493</v>
      </c>
      <c r="AD116" s="252">
        <f t="shared" si="29"/>
        <v>0.3133665493</v>
      </c>
      <c r="AE116" s="175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7"/>
    </row>
    <row r="117" ht="19.5" customHeight="1">
      <c r="A117" s="271" t="s">
        <v>205</v>
      </c>
      <c r="B117" s="272">
        <v>44.419998</v>
      </c>
      <c r="C117" s="273">
        <v>48.060001</v>
      </c>
      <c r="D117" s="273">
        <v>43.68</v>
      </c>
      <c r="E117" s="273">
        <v>47.209999</v>
      </c>
      <c r="F117" s="273">
        <v>41.136848</v>
      </c>
      <c r="G117" s="273">
        <v>2.6168109E9</v>
      </c>
      <c r="H117" s="278" t="s">
        <v>205</v>
      </c>
      <c r="I117" s="273">
        <v>2.264063</v>
      </c>
      <c r="J117" s="273">
        <v>2.623125</v>
      </c>
      <c r="K117" s="273">
        <v>2.175938</v>
      </c>
      <c r="L117" s="273">
        <v>2.526563</v>
      </c>
      <c r="M117" s="273">
        <v>2.48164</v>
      </c>
      <c r="N117" s="273">
        <v>8.311296E9</v>
      </c>
      <c r="O117" s="273"/>
      <c r="P117" s="249">
        <f t="shared" si="31"/>
        <v>207588.1188</v>
      </c>
      <c r="Q117" s="249">
        <f t="shared" si="123"/>
        <v>57492.16867</v>
      </c>
      <c r="R117" s="249">
        <f t="shared" si="124"/>
        <v>415718.2865</v>
      </c>
      <c r="S117" s="249">
        <f t="shared" si="34"/>
        <v>-201213.1567</v>
      </c>
      <c r="T117" s="249">
        <f t="shared" si="35"/>
        <v>-149679.6241</v>
      </c>
      <c r="U117" s="267">
        <f t="shared" si="21"/>
        <v>0.4738148234</v>
      </c>
      <c r="V117" s="277"/>
      <c r="W117" s="249">
        <f t="shared" si="22"/>
        <v>-350892.7808</v>
      </c>
      <c r="X117" s="252">
        <f t="shared" si="23"/>
        <v>1.776344341</v>
      </c>
      <c r="Y117" s="249">
        <f t="shared" si="24"/>
        <v>544401.2382</v>
      </c>
      <c r="Z117" s="249">
        <f t="shared" si="25"/>
        <v>193508.4575</v>
      </c>
      <c r="AA117" s="254">
        <f t="shared" si="26"/>
        <v>680798.574</v>
      </c>
      <c r="AB117" s="252">
        <f t="shared" si="27"/>
        <v>0.75644286</v>
      </c>
      <c r="AC117" s="270">
        <f t="shared" si="28"/>
        <v>329905.7933</v>
      </c>
      <c r="AD117" s="252">
        <f t="shared" si="29"/>
        <v>0.3299057933</v>
      </c>
      <c r="AE117" s="175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7"/>
    </row>
    <row r="118" ht="19.5" customHeight="1">
      <c r="A118" s="271" t="s">
        <v>206</v>
      </c>
      <c r="B118" s="272">
        <v>47.23</v>
      </c>
      <c r="C118" s="273">
        <v>50.470001</v>
      </c>
      <c r="D118" s="273">
        <v>47.220001</v>
      </c>
      <c r="E118" s="273">
        <v>50.009998</v>
      </c>
      <c r="F118" s="273">
        <v>43.576656</v>
      </c>
      <c r="G118" s="273">
        <v>2.6827977E9</v>
      </c>
      <c r="H118" s="278" t="s">
        <v>206</v>
      </c>
      <c r="I118" s="273">
        <v>2.529375</v>
      </c>
      <c r="J118" s="273">
        <v>2.880938</v>
      </c>
      <c r="K118" s="273">
        <v>2.529375</v>
      </c>
      <c r="L118" s="273">
        <v>2.828125</v>
      </c>
      <c r="M118" s="273">
        <v>2.777841</v>
      </c>
      <c r="N118" s="273">
        <v>9.3869152E9</v>
      </c>
      <c r="O118" s="273"/>
      <c r="P118" s="249">
        <f t="shared" si="31"/>
        <v>224411.8859</v>
      </c>
      <c r="Q118" s="249">
        <f t="shared" si="123"/>
        <v>66830.60552</v>
      </c>
      <c r="R118" s="249">
        <f t="shared" si="124"/>
        <v>416584.3663</v>
      </c>
      <c r="S118" s="249">
        <f t="shared" si="34"/>
        <v>-203718.2115</v>
      </c>
      <c r="T118" s="249">
        <f t="shared" si="35"/>
        <v>-150303.2892</v>
      </c>
      <c r="U118" s="267">
        <f t="shared" si="21"/>
        <v>0.5058766746</v>
      </c>
      <c r="V118" s="277"/>
      <c r="W118" s="249">
        <f t="shared" si="22"/>
        <v>-354021.5007</v>
      </c>
      <c r="X118" s="252">
        <f t="shared" si="23"/>
        <v>1.810613906</v>
      </c>
      <c r="Y118" s="249">
        <f t="shared" si="24"/>
        <v>557009.3118</v>
      </c>
      <c r="Z118" s="249">
        <f t="shared" si="25"/>
        <v>202987.8111</v>
      </c>
      <c r="AA118" s="254">
        <f t="shared" si="26"/>
        <v>707826.8578</v>
      </c>
      <c r="AB118" s="252">
        <f t="shared" si="27"/>
        <v>0.7864742864</v>
      </c>
      <c r="AC118" s="270">
        <f t="shared" si="28"/>
        <v>353805.3571</v>
      </c>
      <c r="AD118" s="252">
        <f t="shared" si="29"/>
        <v>0.3538053571</v>
      </c>
      <c r="AE118" s="175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7"/>
    </row>
    <row r="119" ht="19.5" customHeight="1">
      <c r="A119" s="271" t="s">
        <v>207</v>
      </c>
      <c r="B119" s="272">
        <v>49.919998</v>
      </c>
      <c r="C119" s="273">
        <v>50.610001</v>
      </c>
      <c r="D119" s="273">
        <v>44.970001</v>
      </c>
      <c r="E119" s="273">
        <v>45.169998</v>
      </c>
      <c r="F119" s="273">
        <v>39.35928</v>
      </c>
      <c r="G119" s="273">
        <v>3.5429091E9</v>
      </c>
      <c r="H119" s="278" t="s">
        <v>207</v>
      </c>
      <c r="I119" s="273">
        <v>2.811563</v>
      </c>
      <c r="J119" s="273">
        <v>2.892188</v>
      </c>
      <c r="K119" s="273">
        <v>2.265625</v>
      </c>
      <c r="L119" s="273">
        <v>2.292188</v>
      </c>
      <c r="M119" s="273">
        <v>2.251433</v>
      </c>
      <c r="N119" s="273">
        <v>1.03091968E10</v>
      </c>
      <c r="O119" s="273"/>
      <c r="P119" s="249">
        <f t="shared" si="31"/>
        <v>213718.8166</v>
      </c>
      <c r="Q119" s="249">
        <f t="shared" si="123"/>
        <v>59861.85941</v>
      </c>
      <c r="R119" s="249">
        <f t="shared" si="124"/>
        <v>417452.2504</v>
      </c>
      <c r="S119" s="249">
        <f t="shared" si="34"/>
        <v>-206233.7041</v>
      </c>
      <c r="T119" s="249">
        <f t="shared" si="35"/>
        <v>-150929.5529</v>
      </c>
      <c r="U119" s="267">
        <f t="shared" si="21"/>
        <v>0.4825277099</v>
      </c>
      <c r="V119" s="277"/>
      <c r="W119" s="249">
        <f t="shared" si="22"/>
        <v>-357163.2569</v>
      </c>
      <c r="X119" s="252">
        <f t="shared" si="23"/>
        <v>1.767178048</v>
      </c>
      <c r="Y119" s="249">
        <f t="shared" si="24"/>
        <v>550357.332</v>
      </c>
      <c r="Z119" s="249">
        <f t="shared" si="25"/>
        <v>193194.0751</v>
      </c>
      <c r="AA119" s="254">
        <f t="shared" si="26"/>
        <v>691032.9264</v>
      </c>
      <c r="AB119" s="252">
        <f t="shared" si="27"/>
        <v>0.7678143627</v>
      </c>
      <c r="AC119" s="270">
        <f t="shared" si="28"/>
        <v>333869.6695</v>
      </c>
      <c r="AD119" s="252">
        <f t="shared" si="29"/>
        <v>0.3338696695</v>
      </c>
      <c r="AE119" s="175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7"/>
    </row>
    <row r="120" ht="19.5" customHeight="1">
      <c r="A120" s="271" t="s">
        <v>208</v>
      </c>
      <c r="B120" s="272">
        <v>44.810001</v>
      </c>
      <c r="C120" s="273">
        <v>46.150002</v>
      </c>
      <c r="D120" s="273">
        <v>43.299999</v>
      </c>
      <c r="E120" s="273">
        <v>45.459999</v>
      </c>
      <c r="F120" s="273">
        <v>39.639614</v>
      </c>
      <c r="G120" s="273">
        <v>3.9532643E9</v>
      </c>
      <c r="H120" s="278" t="s">
        <v>208</v>
      </c>
      <c r="I120" s="273">
        <v>2.250938</v>
      </c>
      <c r="J120" s="273">
        <v>2.38375</v>
      </c>
      <c r="K120" s="273">
        <v>2.091875</v>
      </c>
      <c r="L120" s="273">
        <v>2.302188</v>
      </c>
      <c r="M120" s="273">
        <v>2.262195</v>
      </c>
      <c r="N120" s="273">
        <v>1.24590432E10</v>
      </c>
      <c r="O120" s="273"/>
      <c r="P120" s="249">
        <f t="shared" si="31"/>
        <v>205782.1735</v>
      </c>
      <c r="Q120" s="249">
        <f t="shared" si="123"/>
        <v>55271.07405</v>
      </c>
      <c r="R120" s="249">
        <f t="shared" si="124"/>
        <v>418321.9426</v>
      </c>
      <c r="S120" s="249">
        <f t="shared" si="34"/>
        <v>-208759.6778</v>
      </c>
      <c r="T120" s="249">
        <f t="shared" si="35"/>
        <v>-151558.426</v>
      </c>
      <c r="U120" s="267">
        <f t="shared" si="21"/>
        <v>0.4656106466</v>
      </c>
      <c r="V120" s="277"/>
      <c r="W120" s="249">
        <f t="shared" si="22"/>
        <v>-360318.1038</v>
      </c>
      <c r="X120" s="252">
        <f t="shared" si="23"/>
        <v>1.73209203</v>
      </c>
      <c r="Y120" s="249">
        <f t="shared" si="24"/>
        <v>545636.5863</v>
      </c>
      <c r="Z120" s="249">
        <f t="shared" si="25"/>
        <v>185318.4825</v>
      </c>
      <c r="AA120" s="254">
        <f t="shared" si="26"/>
        <v>679375.1901</v>
      </c>
      <c r="AB120" s="252">
        <f t="shared" si="27"/>
        <v>0.7548613223</v>
      </c>
      <c r="AC120" s="270">
        <f t="shared" si="28"/>
        <v>319057.0863</v>
      </c>
      <c r="AD120" s="252">
        <f t="shared" si="29"/>
        <v>0.3190570863</v>
      </c>
      <c r="AE120" s="175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7"/>
    </row>
    <row r="121" ht="19.5" customHeight="1">
      <c r="A121" s="271" t="s">
        <v>209</v>
      </c>
      <c r="B121" s="272">
        <v>45.509998</v>
      </c>
      <c r="C121" s="273">
        <v>48.57</v>
      </c>
      <c r="D121" s="273">
        <v>44.299999</v>
      </c>
      <c r="E121" s="273">
        <v>46.119999</v>
      </c>
      <c r="F121" s="273">
        <v>40.215099</v>
      </c>
      <c r="G121" s="273">
        <v>2.8938663E9</v>
      </c>
      <c r="H121" s="278" t="s">
        <v>209</v>
      </c>
      <c r="I121" s="273">
        <v>2.303125</v>
      </c>
      <c r="J121" s="273">
        <v>2.610938</v>
      </c>
      <c r="K121" s="273">
        <v>2.180313</v>
      </c>
      <c r="L121" s="273">
        <v>2.34625</v>
      </c>
      <c r="M121" s="273">
        <v>2.305491</v>
      </c>
      <c r="N121" s="273">
        <v>8.982672E9</v>
      </c>
      <c r="O121" s="273"/>
      <c r="P121" s="249">
        <f t="shared" si="31"/>
        <v>210534.6487</v>
      </c>
      <c r="Q121" s="249">
        <f t="shared" si="123"/>
        <v>57607.76398</v>
      </c>
      <c r="R121" s="249">
        <f t="shared" si="124"/>
        <v>419193.4466</v>
      </c>
      <c r="S121" s="249">
        <f t="shared" si="34"/>
        <v>-211296.1765</v>
      </c>
      <c r="T121" s="249">
        <f t="shared" si="35"/>
        <v>-152189.9195</v>
      </c>
      <c r="U121" s="267">
        <f t="shared" si="21"/>
        <v>0.47393159</v>
      </c>
      <c r="V121" s="277"/>
      <c r="W121" s="249">
        <f t="shared" si="22"/>
        <v>-363486.0959</v>
      </c>
      <c r="X121" s="252">
        <f t="shared" si="23"/>
        <v>1.732468181</v>
      </c>
      <c r="Y121" s="249">
        <f t="shared" si="24"/>
        <v>549799.9629</v>
      </c>
      <c r="Z121" s="249">
        <f t="shared" si="25"/>
        <v>186313.8669</v>
      </c>
      <c r="AA121" s="254">
        <f t="shared" si="26"/>
        <v>687335.8593</v>
      </c>
      <c r="AB121" s="252">
        <f t="shared" si="27"/>
        <v>0.7637065104</v>
      </c>
      <c r="AC121" s="270">
        <f t="shared" si="28"/>
        <v>323849.7634</v>
      </c>
      <c r="AD121" s="252">
        <f t="shared" si="29"/>
        <v>0.3238497634</v>
      </c>
      <c r="AE121" s="175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7"/>
    </row>
    <row r="122" ht="19.5" customHeight="1">
      <c r="A122" s="271" t="s">
        <v>210</v>
      </c>
      <c r="B122" s="272">
        <v>46.869999</v>
      </c>
      <c r="C122" s="273">
        <v>47.080002</v>
      </c>
      <c r="D122" s="273">
        <v>37.18</v>
      </c>
      <c r="E122" s="273">
        <v>38.91</v>
      </c>
      <c r="F122" s="273">
        <v>33.928226</v>
      </c>
      <c r="G122" s="273">
        <v>5.1886704E9</v>
      </c>
      <c r="H122" s="278" t="s">
        <v>210</v>
      </c>
      <c r="I122" s="273">
        <v>2.424063</v>
      </c>
      <c r="J122" s="273">
        <v>2.444063</v>
      </c>
      <c r="K122" s="273">
        <v>1.4625</v>
      </c>
      <c r="L122" s="273">
        <v>1.636875</v>
      </c>
      <c r="M122" s="273">
        <v>1.60844</v>
      </c>
      <c r="N122" s="273">
        <v>1.62776288E10</v>
      </c>
      <c r="O122" s="273"/>
      <c r="P122" s="249">
        <f t="shared" si="31"/>
        <v>176697.0297</v>
      </c>
      <c r="Q122" s="249">
        <f t="shared" si="123"/>
        <v>38641.86235</v>
      </c>
      <c r="R122" s="249">
        <f t="shared" si="124"/>
        <v>420066.7663</v>
      </c>
      <c r="S122" s="249">
        <f t="shared" si="34"/>
        <v>-213843.2439</v>
      </c>
      <c r="T122" s="249">
        <f t="shared" si="35"/>
        <v>-152824.0441</v>
      </c>
      <c r="U122" s="267">
        <f t="shared" si="21"/>
        <v>0.3997143416</v>
      </c>
      <c r="V122" s="277"/>
      <c r="W122" s="249">
        <f t="shared" si="22"/>
        <v>-366667.288</v>
      </c>
      <c r="X122" s="252">
        <f t="shared" si="23"/>
        <v>1.627534868</v>
      </c>
      <c r="Y122" s="249">
        <f t="shared" si="24"/>
        <v>526952.0164</v>
      </c>
      <c r="Z122" s="249">
        <f t="shared" si="25"/>
        <v>160284.7284</v>
      </c>
      <c r="AA122" s="254">
        <f t="shared" si="26"/>
        <v>635405.6584</v>
      </c>
      <c r="AB122" s="252">
        <f t="shared" si="27"/>
        <v>0.7060062871</v>
      </c>
      <c r="AC122" s="270">
        <f t="shared" si="28"/>
        <v>268738.3704</v>
      </c>
      <c r="AD122" s="252">
        <f t="shared" si="29"/>
        <v>0.2687383704</v>
      </c>
      <c r="AE122" s="175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7"/>
    </row>
    <row r="123" ht="19.5" customHeight="1">
      <c r="A123" s="271" t="s">
        <v>211</v>
      </c>
      <c r="B123" s="272">
        <v>38.84</v>
      </c>
      <c r="C123" s="273">
        <v>38.970001</v>
      </c>
      <c r="D123" s="273">
        <v>28.09</v>
      </c>
      <c r="E123" s="273">
        <v>32.889999</v>
      </c>
      <c r="F123" s="273">
        <v>28.698313</v>
      </c>
      <c r="G123" s="273">
        <v>7.2407798E9</v>
      </c>
      <c r="H123" s="278" t="s">
        <v>211</v>
      </c>
      <c r="I123" s="273">
        <v>1.6125</v>
      </c>
      <c r="J123" s="273">
        <v>1.627188</v>
      </c>
      <c r="K123" s="273">
        <v>0.798125</v>
      </c>
      <c r="L123" s="273">
        <v>1.086875</v>
      </c>
      <c r="M123" s="273">
        <v>1.067994</v>
      </c>
      <c r="N123" s="273">
        <v>3.89495552E10</v>
      </c>
      <c r="O123" s="273"/>
      <c r="P123" s="249">
        <f t="shared" si="31"/>
        <v>133497.0297</v>
      </c>
      <c r="Q123" s="249">
        <f t="shared" si="123"/>
        <v>21087.88813</v>
      </c>
      <c r="R123" s="249">
        <f t="shared" si="124"/>
        <v>420941.9054</v>
      </c>
      <c r="S123" s="249">
        <f t="shared" si="34"/>
        <v>-216400.9241</v>
      </c>
      <c r="T123" s="249">
        <f t="shared" si="35"/>
        <v>-153460.811</v>
      </c>
      <c r="U123" s="267">
        <f t="shared" si="21"/>
        <v>0.3052382597</v>
      </c>
      <c r="V123" s="277"/>
      <c r="W123" s="249">
        <f t="shared" si="22"/>
        <v>-369861.735</v>
      </c>
      <c r="X123" s="252">
        <f t="shared" si="23"/>
        <v>1.499043785</v>
      </c>
      <c r="Y123" s="249">
        <f t="shared" si="24"/>
        <v>497552.15</v>
      </c>
      <c r="Z123" s="249">
        <f t="shared" si="25"/>
        <v>127690.4149</v>
      </c>
      <c r="AA123" s="254">
        <f t="shared" si="26"/>
        <v>575526.8232</v>
      </c>
      <c r="AB123" s="252">
        <f t="shared" si="27"/>
        <v>0.639474248</v>
      </c>
      <c r="AC123" s="270">
        <f t="shared" si="28"/>
        <v>205665.0882</v>
      </c>
      <c r="AD123" s="252">
        <f t="shared" si="29"/>
        <v>0.2056650882</v>
      </c>
      <c r="AE123" s="175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7"/>
    </row>
    <row r="124" ht="21.0" customHeight="1">
      <c r="A124" s="271" t="s">
        <v>212</v>
      </c>
      <c r="B124" s="272">
        <v>32.810001</v>
      </c>
      <c r="C124" s="273">
        <v>34.009998</v>
      </c>
      <c r="D124" s="273">
        <v>25.049999</v>
      </c>
      <c r="E124" s="273">
        <v>29.120001</v>
      </c>
      <c r="F124" s="273">
        <v>25.408783</v>
      </c>
      <c r="G124" s="273">
        <v>3.9192859E9</v>
      </c>
      <c r="H124" s="278" t="s">
        <v>212</v>
      </c>
      <c r="I124" s="273">
        <v>1.085625</v>
      </c>
      <c r="J124" s="273">
        <v>1.165313</v>
      </c>
      <c r="K124" s="273">
        <v>0.61625</v>
      </c>
      <c r="L124" s="273">
        <v>0.82625</v>
      </c>
      <c r="M124" s="273">
        <v>0.811897</v>
      </c>
      <c r="N124" s="273">
        <v>3.02495424E10</v>
      </c>
      <c r="O124" s="273"/>
      <c r="P124" s="249">
        <f t="shared" si="31"/>
        <v>119049.5002</v>
      </c>
      <c r="Q124" s="249">
        <f t="shared" si="123"/>
        <v>16282.42576</v>
      </c>
      <c r="R124" s="249">
        <f t="shared" si="124"/>
        <v>421818.8677</v>
      </c>
      <c r="S124" s="249">
        <f t="shared" si="34"/>
        <v>-218969.2612</v>
      </c>
      <c r="T124" s="249">
        <f t="shared" si="35"/>
        <v>-154100.231</v>
      </c>
      <c r="U124" s="267">
        <f t="shared" si="21"/>
        <v>0.2721244472</v>
      </c>
      <c r="V124" s="277"/>
      <c r="W124" s="249">
        <f t="shared" si="22"/>
        <v>-373069.4923</v>
      </c>
      <c r="X124" s="252">
        <f t="shared" si="23"/>
        <v>1.449779141</v>
      </c>
      <c r="Y124" s="280">
        <f t="shared" si="24"/>
        <v>488280.7631</v>
      </c>
      <c r="Z124" s="249">
        <f t="shared" si="25"/>
        <v>115211.2709</v>
      </c>
      <c r="AA124" s="281">
        <f t="shared" si="26"/>
        <v>557150.7937</v>
      </c>
      <c r="AB124" s="252">
        <f t="shared" si="27"/>
        <v>0.6190564374</v>
      </c>
      <c r="AC124" s="270">
        <f t="shared" si="28"/>
        <v>184081.3014</v>
      </c>
      <c r="AD124" s="252">
        <f t="shared" si="29"/>
        <v>0.1840813014</v>
      </c>
      <c r="AE124" s="175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7"/>
    </row>
    <row r="125" ht="19.5" customHeight="1">
      <c r="A125" s="274" t="s">
        <v>213</v>
      </c>
      <c r="B125" s="275">
        <v>28.5</v>
      </c>
      <c r="C125" s="276">
        <v>30.83</v>
      </c>
      <c r="D125" s="276">
        <v>26.84</v>
      </c>
      <c r="E125" s="276">
        <v>29.74</v>
      </c>
      <c r="F125" s="276">
        <v>25.949766</v>
      </c>
      <c r="G125" s="276">
        <v>2.9442387E9</v>
      </c>
      <c r="H125" s="279" t="s">
        <v>213</v>
      </c>
      <c r="I125" s="276">
        <v>0.791563</v>
      </c>
      <c r="J125" s="276">
        <v>0.911563</v>
      </c>
      <c r="K125" s="276">
        <v>0.697188</v>
      </c>
      <c r="L125" s="276">
        <v>0.840313</v>
      </c>
      <c r="M125" s="276">
        <v>0.825715</v>
      </c>
      <c r="N125" s="276">
        <v>2.20434048E10</v>
      </c>
      <c r="O125" s="276"/>
      <c r="P125" s="249">
        <f t="shared" si="31"/>
        <v>127556.4356</v>
      </c>
      <c r="Q125" s="249">
        <f t="shared" si="123"/>
        <v>18420.95229</v>
      </c>
      <c r="R125" s="249">
        <f t="shared" si="124"/>
        <v>422697.657</v>
      </c>
      <c r="S125" s="249">
        <f t="shared" si="34"/>
        <v>-221548.2998</v>
      </c>
      <c r="T125" s="249">
        <f t="shared" si="35"/>
        <v>-154742.3153</v>
      </c>
      <c r="U125" s="267">
        <f t="shared" si="21"/>
        <v>0.2890901257</v>
      </c>
      <c r="V125" s="252">
        <f>(E125-B114)/B114</f>
        <v>-0.4199336844</v>
      </c>
      <c r="W125" s="249">
        <f t="shared" si="22"/>
        <v>-376290.6151</v>
      </c>
      <c r="X125" s="252">
        <f t="shared" si="23"/>
        <v>1.462311497</v>
      </c>
      <c r="Y125" s="249">
        <f t="shared" si="24"/>
        <v>495079.2557</v>
      </c>
      <c r="Z125" s="249">
        <f t="shared" si="25"/>
        <v>118788.6405</v>
      </c>
      <c r="AA125" s="254">
        <f t="shared" si="26"/>
        <v>568675.0449</v>
      </c>
      <c r="AB125" s="252">
        <f t="shared" si="27"/>
        <v>0.6318611611</v>
      </c>
      <c r="AC125" s="270">
        <f t="shared" si="28"/>
        <v>192384.4298</v>
      </c>
      <c r="AD125" s="252">
        <f t="shared" si="29"/>
        <v>0.1923844298</v>
      </c>
      <c r="AE125" s="175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7"/>
    </row>
    <row r="126" ht="19.5" customHeight="1">
      <c r="A126" s="271" t="s">
        <v>214</v>
      </c>
      <c r="B126" s="272">
        <v>29.75</v>
      </c>
      <c r="C126" s="273">
        <v>31.629999</v>
      </c>
      <c r="D126" s="273">
        <v>27.959999</v>
      </c>
      <c r="E126" s="273">
        <v>29.059999</v>
      </c>
      <c r="F126" s="273">
        <v>25.393248</v>
      </c>
      <c r="G126" s="273">
        <v>2.8295426E9</v>
      </c>
      <c r="H126" s="278" t="s">
        <v>214</v>
      </c>
      <c r="I126" s="273">
        <v>0.84625</v>
      </c>
      <c r="J126" s="273">
        <v>0.951563</v>
      </c>
      <c r="K126" s="273">
        <v>0.73875</v>
      </c>
      <c r="L126" s="273">
        <v>0.791563</v>
      </c>
      <c r="M126" s="273">
        <v>0.777812</v>
      </c>
      <c r="N126" s="273">
        <v>1.90438528E10</v>
      </c>
      <c r="O126" s="273"/>
      <c r="P126" s="249">
        <f t="shared" si="31"/>
        <v>132879.2032</v>
      </c>
      <c r="Q126" s="249">
        <f>(Q125+$S$3)*K126/K125</f>
        <v>40711.36982</v>
      </c>
      <c r="R126" s="249">
        <f>R125*(1+($S$5)/2/12)-$S$3</f>
        <v>403578.2771</v>
      </c>
      <c r="S126" s="249">
        <f t="shared" si="34"/>
        <v>-224138.0844</v>
      </c>
      <c r="T126" s="249">
        <f t="shared" si="35"/>
        <v>-155387.075</v>
      </c>
      <c r="U126" s="267">
        <f t="shared" si="21"/>
        <v>0.3712985252</v>
      </c>
      <c r="V126" s="277"/>
      <c r="W126" s="249">
        <f t="shared" si="22"/>
        <v>-379525.1594</v>
      </c>
      <c r="X126" s="252">
        <f t="shared" si="23"/>
        <v>1.413496489</v>
      </c>
      <c r="Y126" s="249">
        <f t="shared" si="24"/>
        <v>480450.5883</v>
      </c>
      <c r="Z126" s="249">
        <f t="shared" si="25"/>
        <v>100925.4289</v>
      </c>
      <c r="AA126" s="254">
        <f t="shared" si="26"/>
        <v>577168.8501</v>
      </c>
      <c r="AB126" s="252">
        <f t="shared" si="27"/>
        <v>0.6412987224</v>
      </c>
      <c r="AC126" s="270">
        <f t="shared" si="28"/>
        <v>197643.6908</v>
      </c>
      <c r="AD126" s="252">
        <f t="shared" si="29"/>
        <v>0.1976436908</v>
      </c>
      <c r="AE126" s="175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  <c r="AU126" s="176"/>
      <c r="AV126" s="176"/>
      <c r="AW126" s="177"/>
    </row>
    <row r="127" ht="19.5" customHeight="1">
      <c r="A127" s="271" t="s">
        <v>215</v>
      </c>
      <c r="B127" s="272">
        <v>28.780001</v>
      </c>
      <c r="C127" s="273">
        <v>31.68</v>
      </c>
      <c r="D127" s="273">
        <v>27.389999</v>
      </c>
      <c r="E127" s="273">
        <v>27.530001</v>
      </c>
      <c r="F127" s="273">
        <v>24.056301</v>
      </c>
      <c r="G127" s="273">
        <v>3.3240742E9</v>
      </c>
      <c r="H127" s="278" t="s">
        <v>215</v>
      </c>
      <c r="I127" s="273">
        <v>0.776875</v>
      </c>
      <c r="J127" s="273">
        <v>0.940938</v>
      </c>
      <c r="K127" s="273">
        <v>0.6975</v>
      </c>
      <c r="L127" s="273">
        <v>0.70375</v>
      </c>
      <c r="M127" s="273">
        <v>0.691525</v>
      </c>
      <c r="N127" s="273">
        <v>2.3277392E10</v>
      </c>
      <c r="O127" s="273"/>
      <c r="P127" s="249">
        <f t="shared" si="31"/>
        <v>130170.2923</v>
      </c>
      <c r="Q127" s="249">
        <f t="shared" ref="Q127:Q137" si="125">Q126*K127/K126</f>
        <v>38438.14613</v>
      </c>
      <c r="R127" s="249">
        <f t="shared" ref="R127:R137" si="126">R126*(1+$S$5/2/12)</f>
        <v>404419.0652</v>
      </c>
      <c r="S127" s="249">
        <f t="shared" si="34"/>
        <v>-226738.6598</v>
      </c>
      <c r="T127" s="249">
        <f t="shared" si="35"/>
        <v>-156034.5211</v>
      </c>
      <c r="U127" s="267">
        <f t="shared" si="21"/>
        <v>0.3613205007</v>
      </c>
      <c r="V127" s="277"/>
      <c r="W127" s="249">
        <f t="shared" si="22"/>
        <v>-382773.1809</v>
      </c>
      <c r="X127" s="252">
        <f t="shared" si="23"/>
        <v>1.39662177</v>
      </c>
      <c r="Y127" s="249">
        <f t="shared" si="24"/>
        <v>479361.5072</v>
      </c>
      <c r="Z127" s="249">
        <f t="shared" si="25"/>
        <v>96588.32632</v>
      </c>
      <c r="AA127" s="254">
        <f t="shared" si="26"/>
        <v>573027.5036</v>
      </c>
      <c r="AB127" s="252">
        <f t="shared" si="27"/>
        <v>0.6366972262</v>
      </c>
      <c r="AC127" s="270">
        <f t="shared" si="28"/>
        <v>190254.3227</v>
      </c>
      <c r="AD127" s="252">
        <f t="shared" si="29"/>
        <v>0.1902543227</v>
      </c>
      <c r="AE127" s="175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  <c r="AU127" s="176"/>
      <c r="AV127" s="176"/>
      <c r="AW127" s="177"/>
    </row>
    <row r="128" ht="22.5" customHeight="1">
      <c r="A128" s="271" t="s">
        <v>216</v>
      </c>
      <c r="B128" s="272">
        <v>27.120001</v>
      </c>
      <c r="C128" s="273">
        <v>31.459999</v>
      </c>
      <c r="D128" s="273">
        <v>25.629999</v>
      </c>
      <c r="E128" s="273">
        <v>30.32</v>
      </c>
      <c r="F128" s="273">
        <v>26.494261</v>
      </c>
      <c r="G128" s="273">
        <v>3.8051238E9</v>
      </c>
      <c r="H128" s="278" t="s">
        <v>216</v>
      </c>
      <c r="I128" s="273">
        <v>0.683438</v>
      </c>
      <c r="J128" s="273">
        <v>0.90625</v>
      </c>
      <c r="K128" s="273">
        <v>0.608125</v>
      </c>
      <c r="L128" s="273">
        <v>0.844063</v>
      </c>
      <c r="M128" s="273">
        <v>0.8294</v>
      </c>
      <c r="N128" s="273">
        <v>2.59328192E10</v>
      </c>
      <c r="O128" s="273"/>
      <c r="P128" s="249">
        <f t="shared" si="31"/>
        <v>121805.9358</v>
      </c>
      <c r="Q128" s="249">
        <f t="shared" si="125"/>
        <v>33512.82812</v>
      </c>
      <c r="R128" s="249">
        <f t="shared" si="126"/>
        <v>405261.6049</v>
      </c>
      <c r="S128" s="249">
        <f t="shared" si="34"/>
        <v>-229350.0708</v>
      </c>
      <c r="T128" s="249">
        <f t="shared" si="35"/>
        <v>-156684.6649</v>
      </c>
      <c r="U128" s="267">
        <f t="shared" si="21"/>
        <v>0.3368501692</v>
      </c>
      <c r="V128" s="277"/>
      <c r="W128" s="249">
        <f t="shared" si="22"/>
        <v>-386034.7358</v>
      </c>
      <c r="X128" s="252">
        <f t="shared" si="23"/>
        <v>1.365337085</v>
      </c>
      <c r="Y128" s="282">
        <f t="shared" si="24"/>
        <v>474315.2958</v>
      </c>
      <c r="Z128" s="270">
        <f t="shared" si="25"/>
        <v>88280.56003</v>
      </c>
      <c r="AA128" s="283">
        <f t="shared" si="26"/>
        <v>560580.3689</v>
      </c>
      <c r="AB128" s="252">
        <f t="shared" si="27"/>
        <v>0.6228670765</v>
      </c>
      <c r="AC128" s="270">
        <f t="shared" si="28"/>
        <v>174545.6331</v>
      </c>
      <c r="AD128" s="252">
        <f t="shared" si="29"/>
        <v>0.1745456331</v>
      </c>
      <c r="AE128" s="175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  <c r="AU128" s="176"/>
      <c r="AV128" s="176"/>
      <c r="AW128" s="177"/>
    </row>
    <row r="129" ht="19.5" customHeight="1">
      <c r="A129" s="271" t="s">
        <v>217</v>
      </c>
      <c r="B129" s="272">
        <v>29.940001</v>
      </c>
      <c r="C129" s="273">
        <v>34.900002</v>
      </c>
      <c r="D129" s="273">
        <v>29.790001</v>
      </c>
      <c r="E129" s="273">
        <v>34.279999</v>
      </c>
      <c r="F129" s="273">
        <v>30.00412</v>
      </c>
      <c r="G129" s="273">
        <v>2.9916321E9</v>
      </c>
      <c r="H129" s="278" t="s">
        <v>217</v>
      </c>
      <c r="I129" s="273">
        <v>0.820313</v>
      </c>
      <c r="J129" s="273">
        <v>1.105313</v>
      </c>
      <c r="K129" s="273">
        <v>0.8125</v>
      </c>
      <c r="L129" s="273">
        <v>1.06625</v>
      </c>
      <c r="M129" s="273">
        <v>1.047727</v>
      </c>
      <c r="N129" s="273">
        <v>1.79410016E10</v>
      </c>
      <c r="O129" s="273"/>
      <c r="P129" s="249">
        <f t="shared" si="31"/>
        <v>141576.2424</v>
      </c>
      <c r="Q129" s="249">
        <f t="shared" si="125"/>
        <v>44775.61825</v>
      </c>
      <c r="R129" s="249">
        <f t="shared" si="126"/>
        <v>406105.8999</v>
      </c>
      <c r="S129" s="249">
        <f t="shared" si="34"/>
        <v>-231972.3628</v>
      </c>
      <c r="T129" s="249">
        <f t="shared" si="35"/>
        <v>-157337.5177</v>
      </c>
      <c r="U129" s="267">
        <f t="shared" si="21"/>
        <v>0.3901163834</v>
      </c>
      <c r="V129" s="277"/>
      <c r="W129" s="249">
        <f t="shared" si="22"/>
        <v>-389309.8805</v>
      </c>
      <c r="X129" s="252">
        <f t="shared" si="23"/>
        <v>1.406802575</v>
      </c>
      <c r="Y129" s="249">
        <f t="shared" si="24"/>
        <v>488965.0336</v>
      </c>
      <c r="Z129" s="249">
        <f t="shared" si="25"/>
        <v>99655.15308</v>
      </c>
      <c r="AA129" s="254">
        <f t="shared" si="26"/>
        <v>592457.7606</v>
      </c>
      <c r="AB129" s="252">
        <f t="shared" si="27"/>
        <v>0.6582864006</v>
      </c>
      <c r="AC129" s="270">
        <f t="shared" si="28"/>
        <v>203147.88</v>
      </c>
      <c r="AD129" s="252">
        <f t="shared" si="29"/>
        <v>0.20314788</v>
      </c>
      <c r="AE129" s="175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6"/>
      <c r="AT129" s="176"/>
      <c r="AU129" s="176"/>
      <c r="AV129" s="176"/>
      <c r="AW129" s="177"/>
    </row>
    <row r="130" ht="19.5" customHeight="1">
      <c r="A130" s="271" t="s">
        <v>218</v>
      </c>
      <c r="B130" s="272">
        <v>34.27</v>
      </c>
      <c r="C130" s="273">
        <v>35.5</v>
      </c>
      <c r="D130" s="273">
        <v>32.959999</v>
      </c>
      <c r="E130" s="273">
        <v>35.380001</v>
      </c>
      <c r="F130" s="273">
        <v>30.966921</v>
      </c>
      <c r="G130" s="273">
        <v>2.7340762E9</v>
      </c>
      <c r="H130" s="278" t="s">
        <v>218</v>
      </c>
      <c r="I130" s="273">
        <v>1.0675</v>
      </c>
      <c r="J130" s="273">
        <v>1.132813</v>
      </c>
      <c r="K130" s="273">
        <v>0.985</v>
      </c>
      <c r="L130" s="273">
        <v>1.128125</v>
      </c>
      <c r="M130" s="273">
        <v>1.108527</v>
      </c>
      <c r="N130" s="273">
        <v>1.26884736E10</v>
      </c>
      <c r="O130" s="273"/>
      <c r="P130" s="249">
        <f t="shared" si="31"/>
        <v>156641.5794</v>
      </c>
      <c r="Q130" s="249">
        <f t="shared" si="125"/>
        <v>54281.82643</v>
      </c>
      <c r="R130" s="249">
        <f t="shared" si="126"/>
        <v>406951.9539</v>
      </c>
      <c r="S130" s="249">
        <f t="shared" si="34"/>
        <v>-234605.581</v>
      </c>
      <c r="T130" s="249">
        <f t="shared" si="35"/>
        <v>-157993.0907</v>
      </c>
      <c r="U130" s="267">
        <f t="shared" si="21"/>
        <v>0.4292212468</v>
      </c>
      <c r="V130" s="277"/>
      <c r="W130" s="249">
        <f t="shared" si="22"/>
        <v>-392598.6717</v>
      </c>
      <c r="X130" s="252">
        <f t="shared" si="23"/>
        <v>1.435546205</v>
      </c>
      <c r="Y130" s="249">
        <f t="shared" si="24"/>
        <v>500322.9813</v>
      </c>
      <c r="Z130" s="249">
        <f t="shared" si="25"/>
        <v>107724.3096</v>
      </c>
      <c r="AA130" s="254">
        <f t="shared" si="26"/>
        <v>617875.3597</v>
      </c>
      <c r="AB130" s="252">
        <f t="shared" si="27"/>
        <v>0.6865281775</v>
      </c>
      <c r="AC130" s="270">
        <f t="shared" si="28"/>
        <v>225276.688</v>
      </c>
      <c r="AD130" s="252">
        <f t="shared" si="29"/>
        <v>0.225276688</v>
      </c>
      <c r="AE130" s="175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7"/>
    </row>
    <row r="131" ht="19.5" customHeight="1">
      <c r="A131" s="271" t="s">
        <v>219</v>
      </c>
      <c r="B131" s="272">
        <v>35.759998</v>
      </c>
      <c r="C131" s="273">
        <v>37.23</v>
      </c>
      <c r="D131" s="273">
        <v>34.77</v>
      </c>
      <c r="E131" s="273">
        <v>36.380001</v>
      </c>
      <c r="F131" s="273">
        <v>31.842188</v>
      </c>
      <c r="G131" s="273">
        <v>2.511948E9</v>
      </c>
      <c r="H131" s="278" t="s">
        <v>219</v>
      </c>
      <c r="I131" s="273">
        <v>1.1525</v>
      </c>
      <c r="J131" s="273">
        <v>1.249375</v>
      </c>
      <c r="K131" s="273">
        <v>1.09</v>
      </c>
      <c r="L131" s="273">
        <v>1.190625</v>
      </c>
      <c r="M131" s="273">
        <v>1.169942</v>
      </c>
      <c r="N131" s="273">
        <v>1.22738016E10</v>
      </c>
      <c r="O131" s="273"/>
      <c r="P131" s="249">
        <f t="shared" si="31"/>
        <v>165243.5644</v>
      </c>
      <c r="Q131" s="249">
        <f t="shared" si="125"/>
        <v>60068.21402</v>
      </c>
      <c r="R131" s="249">
        <f t="shared" si="126"/>
        <v>407799.7705</v>
      </c>
      <c r="S131" s="249">
        <f t="shared" si="34"/>
        <v>-237249.7709</v>
      </c>
      <c r="T131" s="249">
        <f t="shared" si="35"/>
        <v>-158651.3952</v>
      </c>
      <c r="U131" s="267">
        <f t="shared" si="21"/>
        <v>0.4507578371</v>
      </c>
      <c r="V131" s="277"/>
      <c r="W131" s="249">
        <f t="shared" si="22"/>
        <v>-395901.1662</v>
      </c>
      <c r="X131" s="252">
        <f t="shared" si="23"/>
        <v>1.447440381</v>
      </c>
      <c r="Y131" s="249">
        <f t="shared" si="24"/>
        <v>507158.2747</v>
      </c>
      <c r="Z131" s="249">
        <f t="shared" si="25"/>
        <v>111257.1085</v>
      </c>
      <c r="AA131" s="254">
        <f t="shared" si="26"/>
        <v>633111.5488</v>
      </c>
      <c r="AB131" s="252">
        <f t="shared" si="27"/>
        <v>0.7034572765</v>
      </c>
      <c r="AC131" s="270">
        <f t="shared" si="28"/>
        <v>237210.3827</v>
      </c>
      <c r="AD131" s="252">
        <f t="shared" si="29"/>
        <v>0.2372103827</v>
      </c>
      <c r="AE131" s="175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7"/>
    </row>
    <row r="132" ht="19.5" customHeight="1">
      <c r="A132" s="271" t="s">
        <v>220</v>
      </c>
      <c r="B132" s="272">
        <v>36.560001</v>
      </c>
      <c r="C132" s="273">
        <v>40.18</v>
      </c>
      <c r="D132" s="273">
        <v>34.299999</v>
      </c>
      <c r="E132" s="273">
        <v>39.450001</v>
      </c>
      <c r="F132" s="273">
        <v>34.571716</v>
      </c>
      <c r="G132" s="273">
        <v>2.5756078E9</v>
      </c>
      <c r="H132" s="278" t="s">
        <v>220</v>
      </c>
      <c r="I132" s="273">
        <v>1.201875</v>
      </c>
      <c r="J132" s="273">
        <v>1.446875</v>
      </c>
      <c r="K132" s="273">
        <v>1.05875</v>
      </c>
      <c r="L132" s="273">
        <v>1.393125</v>
      </c>
      <c r="M132" s="273">
        <v>1.368924</v>
      </c>
      <c r="N132" s="273">
        <v>9.5885504E9</v>
      </c>
      <c r="O132" s="273"/>
      <c r="P132" s="249">
        <f t="shared" si="31"/>
        <v>163009.8962</v>
      </c>
      <c r="Q132" s="249">
        <f t="shared" si="125"/>
        <v>58346.07486</v>
      </c>
      <c r="R132" s="249">
        <f t="shared" si="126"/>
        <v>408649.3533</v>
      </c>
      <c r="S132" s="249">
        <f t="shared" si="34"/>
        <v>-239904.9783</v>
      </c>
      <c r="T132" s="249">
        <f t="shared" si="35"/>
        <v>-159312.4427</v>
      </c>
      <c r="U132" s="267">
        <f t="shared" si="21"/>
        <v>0.4439677493</v>
      </c>
      <c r="V132" s="277"/>
      <c r="W132" s="249">
        <f t="shared" si="22"/>
        <v>-399217.421</v>
      </c>
      <c r="X132" s="252">
        <f t="shared" si="23"/>
        <v>1.431949658</v>
      </c>
      <c r="Y132" s="249">
        <f t="shared" si="24"/>
        <v>506410.3066</v>
      </c>
      <c r="Z132" s="249">
        <f t="shared" si="25"/>
        <v>107192.8855</v>
      </c>
      <c r="AA132" s="254">
        <f t="shared" si="26"/>
        <v>630005.3244</v>
      </c>
      <c r="AB132" s="252">
        <f t="shared" si="27"/>
        <v>0.700005916</v>
      </c>
      <c r="AC132" s="270">
        <f t="shared" si="28"/>
        <v>230787.9034</v>
      </c>
      <c r="AD132" s="252">
        <f t="shared" si="29"/>
        <v>0.2307879034</v>
      </c>
      <c r="AE132" s="175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7"/>
    </row>
    <row r="133" ht="19.5" customHeight="1">
      <c r="A133" s="271" t="s">
        <v>221</v>
      </c>
      <c r="B133" s="272">
        <v>39.869999</v>
      </c>
      <c r="C133" s="273">
        <v>41.080002</v>
      </c>
      <c r="D133" s="273">
        <v>38.459999</v>
      </c>
      <c r="E133" s="273">
        <v>40.029999</v>
      </c>
      <c r="F133" s="273">
        <v>35.079987</v>
      </c>
      <c r="G133" s="273">
        <v>2.2481495E9</v>
      </c>
      <c r="H133" s="278" t="s">
        <v>221</v>
      </c>
      <c r="I133" s="273">
        <v>1.425938</v>
      </c>
      <c r="J133" s="273">
        <v>1.5075</v>
      </c>
      <c r="K133" s="273">
        <v>1.322813</v>
      </c>
      <c r="L133" s="273">
        <v>1.430313</v>
      </c>
      <c r="M133" s="273">
        <v>1.405466</v>
      </c>
      <c r="N133" s="273">
        <v>7.6431936E9</v>
      </c>
      <c r="O133" s="273"/>
      <c r="P133" s="249">
        <f t="shared" si="31"/>
        <v>182780.1933</v>
      </c>
      <c r="Q133" s="249">
        <f t="shared" si="125"/>
        <v>72898.17834</v>
      </c>
      <c r="R133" s="249">
        <f t="shared" si="126"/>
        <v>409500.7061</v>
      </c>
      <c r="S133" s="249">
        <f t="shared" si="34"/>
        <v>-242571.249</v>
      </c>
      <c r="T133" s="249">
        <f t="shared" si="35"/>
        <v>-159976.2446</v>
      </c>
      <c r="U133" s="267">
        <f t="shared" si="21"/>
        <v>0.4939670548</v>
      </c>
      <c r="V133" s="277"/>
      <c r="W133" s="249">
        <f t="shared" si="22"/>
        <v>-402547.4936</v>
      </c>
      <c r="X133" s="252">
        <f t="shared" si="23"/>
        <v>1.471331728</v>
      </c>
      <c r="Y133" s="249">
        <f t="shared" si="24"/>
        <v>521066.8132</v>
      </c>
      <c r="Z133" s="249">
        <f t="shared" si="25"/>
        <v>118519.3196</v>
      </c>
      <c r="AA133" s="254">
        <f t="shared" si="26"/>
        <v>665179.0778</v>
      </c>
      <c r="AB133" s="252">
        <f t="shared" si="27"/>
        <v>0.7390878642</v>
      </c>
      <c r="AC133" s="270">
        <f t="shared" si="28"/>
        <v>262631.5841</v>
      </c>
      <c r="AD133" s="252">
        <f t="shared" si="29"/>
        <v>0.2626315841</v>
      </c>
      <c r="AE133" s="175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7"/>
    </row>
    <row r="134" ht="19.5" customHeight="1">
      <c r="A134" s="271" t="s">
        <v>222</v>
      </c>
      <c r="B134" s="272">
        <v>39.889999</v>
      </c>
      <c r="C134" s="273">
        <v>43.169998</v>
      </c>
      <c r="D134" s="273">
        <v>39.02</v>
      </c>
      <c r="E134" s="273">
        <v>42.25</v>
      </c>
      <c r="F134" s="273">
        <v>37.025475</v>
      </c>
      <c r="G134" s="273">
        <v>2.1147749E9</v>
      </c>
      <c r="H134" s="278" t="s">
        <v>222</v>
      </c>
      <c r="I134" s="273">
        <v>1.420313</v>
      </c>
      <c r="J134" s="273">
        <v>1.664688</v>
      </c>
      <c r="K134" s="273">
        <v>1.36</v>
      </c>
      <c r="L134" s="273">
        <v>1.592813</v>
      </c>
      <c r="M134" s="273">
        <v>1.565143</v>
      </c>
      <c r="N134" s="273">
        <v>6.6059104E9</v>
      </c>
      <c r="O134" s="273"/>
      <c r="P134" s="249">
        <f t="shared" si="31"/>
        <v>185441.5842</v>
      </c>
      <c r="Q134" s="249">
        <f t="shared" si="125"/>
        <v>74947.49639</v>
      </c>
      <c r="R134" s="249">
        <f t="shared" si="126"/>
        <v>410353.8326</v>
      </c>
      <c r="S134" s="249">
        <f t="shared" si="34"/>
        <v>-245248.6292</v>
      </c>
      <c r="T134" s="249">
        <f t="shared" si="35"/>
        <v>-160642.8123</v>
      </c>
      <c r="U134" s="267">
        <f t="shared" si="21"/>
        <v>0.4999479985</v>
      </c>
      <c r="V134" s="277"/>
      <c r="W134" s="249">
        <f t="shared" si="22"/>
        <v>-405891.4415</v>
      </c>
      <c r="X134" s="252">
        <f t="shared" si="23"/>
        <v>1.467868883</v>
      </c>
      <c r="Y134" s="249">
        <f t="shared" si="24"/>
        <v>523748.7882</v>
      </c>
      <c r="Z134" s="249">
        <f t="shared" si="25"/>
        <v>117857.3467</v>
      </c>
      <c r="AA134" s="254">
        <f t="shared" si="26"/>
        <v>670742.9132</v>
      </c>
      <c r="AB134" s="252">
        <f t="shared" si="27"/>
        <v>0.7452699035</v>
      </c>
      <c r="AC134" s="270">
        <f t="shared" si="28"/>
        <v>264851.4717</v>
      </c>
      <c r="AD134" s="252">
        <f t="shared" si="29"/>
        <v>0.2648514717</v>
      </c>
      <c r="AE134" s="175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7"/>
    </row>
    <row r="135" ht="19.5" customHeight="1">
      <c r="A135" s="271" t="s">
        <v>223</v>
      </c>
      <c r="B135" s="272">
        <v>42.099998</v>
      </c>
      <c r="C135" s="273">
        <v>43.82</v>
      </c>
      <c r="D135" s="273">
        <v>40.720001</v>
      </c>
      <c r="E135" s="273">
        <v>40.959999</v>
      </c>
      <c r="F135" s="273">
        <v>35.929726</v>
      </c>
      <c r="G135" s="273">
        <v>2.2910659E9</v>
      </c>
      <c r="H135" s="278" t="s">
        <v>223</v>
      </c>
      <c r="I135" s="273">
        <v>1.582188</v>
      </c>
      <c r="J135" s="273">
        <v>1.70875</v>
      </c>
      <c r="K135" s="273">
        <v>1.478438</v>
      </c>
      <c r="L135" s="273">
        <v>1.490625</v>
      </c>
      <c r="M135" s="273">
        <v>1.46473</v>
      </c>
      <c r="N135" s="273">
        <v>7.4376E9</v>
      </c>
      <c r="O135" s="273"/>
      <c r="P135" s="249">
        <f t="shared" si="31"/>
        <v>193520.7968</v>
      </c>
      <c r="Q135" s="249">
        <f t="shared" si="125"/>
        <v>81474.43138</v>
      </c>
      <c r="R135" s="249">
        <f t="shared" si="126"/>
        <v>411208.7364</v>
      </c>
      <c r="S135" s="249">
        <f t="shared" si="34"/>
        <v>-247937.1652</v>
      </c>
      <c r="T135" s="249">
        <f t="shared" si="35"/>
        <v>-161312.1573</v>
      </c>
      <c r="U135" s="267">
        <f t="shared" si="21"/>
        <v>0.5194806179</v>
      </c>
      <c r="V135" s="277"/>
      <c r="W135" s="249">
        <f t="shared" si="22"/>
        <v>-409249.3225</v>
      </c>
      <c r="X135" s="252">
        <f t="shared" si="23"/>
        <v>1.477655551</v>
      </c>
      <c r="Y135" s="249">
        <f t="shared" si="24"/>
        <v>530224.9448</v>
      </c>
      <c r="Z135" s="249">
        <f t="shared" si="25"/>
        <v>120975.6223</v>
      </c>
      <c r="AA135" s="254">
        <f t="shared" si="26"/>
        <v>686203.9646</v>
      </c>
      <c r="AB135" s="252">
        <f t="shared" si="27"/>
        <v>0.7624488496</v>
      </c>
      <c r="AC135" s="270">
        <f t="shared" si="28"/>
        <v>276954.6421</v>
      </c>
      <c r="AD135" s="252">
        <f t="shared" si="29"/>
        <v>0.2769546421</v>
      </c>
      <c r="AE135" s="175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7"/>
    </row>
    <row r="136" ht="19.5" customHeight="1">
      <c r="A136" s="271" t="s">
        <v>224</v>
      </c>
      <c r="B136" s="272">
        <v>41.0</v>
      </c>
      <c r="C136" s="273">
        <v>44.650002</v>
      </c>
      <c r="D136" s="273">
        <v>40.639999</v>
      </c>
      <c r="E136" s="273">
        <v>43.560001</v>
      </c>
      <c r="F136" s="273">
        <v>38.210426</v>
      </c>
      <c r="G136" s="273">
        <v>1.8079224E9</v>
      </c>
      <c r="H136" s="278" t="s">
        <v>224</v>
      </c>
      <c r="I136" s="273">
        <v>1.494063</v>
      </c>
      <c r="J136" s="273">
        <v>1.76875</v>
      </c>
      <c r="K136" s="273">
        <v>1.467813</v>
      </c>
      <c r="L136" s="273">
        <v>1.67875</v>
      </c>
      <c r="M136" s="273">
        <v>1.649587</v>
      </c>
      <c r="N136" s="273">
        <v>5.7410208E9</v>
      </c>
      <c r="O136" s="273"/>
      <c r="P136" s="249">
        <f t="shared" si="31"/>
        <v>193140.5893</v>
      </c>
      <c r="Q136" s="249">
        <f t="shared" si="125"/>
        <v>80888.90406</v>
      </c>
      <c r="R136" s="249">
        <f t="shared" si="126"/>
        <v>412065.4213</v>
      </c>
      <c r="S136" s="249">
        <f t="shared" si="34"/>
        <v>-250636.9034</v>
      </c>
      <c r="T136" s="249">
        <f t="shared" si="35"/>
        <v>-161984.2913</v>
      </c>
      <c r="U136" s="267">
        <f t="shared" si="21"/>
        <v>0.5173021835</v>
      </c>
      <c r="V136" s="277"/>
      <c r="W136" s="249">
        <f t="shared" si="22"/>
        <v>-412621.1947</v>
      </c>
      <c r="X136" s="252">
        <f t="shared" si="23"/>
        <v>1.466735152</v>
      </c>
      <c r="Y136" s="249">
        <f t="shared" si="24"/>
        <v>530781.217</v>
      </c>
      <c r="Z136" s="249">
        <f t="shared" si="25"/>
        <v>118160.0223</v>
      </c>
      <c r="AA136" s="254">
        <f t="shared" si="26"/>
        <v>686094.9147</v>
      </c>
      <c r="AB136" s="252">
        <f t="shared" si="27"/>
        <v>0.762327683</v>
      </c>
      <c r="AC136" s="270">
        <f t="shared" si="28"/>
        <v>273473.72</v>
      </c>
      <c r="AD136" s="252">
        <f t="shared" si="29"/>
        <v>0.27347372</v>
      </c>
      <c r="AE136" s="175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7"/>
    </row>
    <row r="137" ht="19.5" customHeight="1">
      <c r="A137" s="274" t="s">
        <v>225</v>
      </c>
      <c r="B137" s="275">
        <v>43.889999</v>
      </c>
      <c r="C137" s="276">
        <v>46.299999</v>
      </c>
      <c r="D137" s="276">
        <v>43.32</v>
      </c>
      <c r="E137" s="276">
        <v>45.75</v>
      </c>
      <c r="F137" s="276">
        <v>40.13147</v>
      </c>
      <c r="G137" s="276">
        <v>1.5240367E9</v>
      </c>
      <c r="H137" s="279" t="s">
        <v>225</v>
      </c>
      <c r="I137" s="276">
        <v>1.705313</v>
      </c>
      <c r="J137" s="276">
        <v>1.900625</v>
      </c>
      <c r="K137" s="276">
        <v>1.657813</v>
      </c>
      <c r="L137" s="276">
        <v>1.85875</v>
      </c>
      <c r="M137" s="276">
        <v>1.82646</v>
      </c>
      <c r="N137" s="276">
        <v>4.1595232E9</v>
      </c>
      <c r="O137" s="276"/>
      <c r="P137" s="249">
        <f t="shared" si="31"/>
        <v>205877.2277</v>
      </c>
      <c r="Q137" s="249">
        <f t="shared" si="125"/>
        <v>91359.51018</v>
      </c>
      <c r="R137" s="249">
        <f t="shared" si="126"/>
        <v>412923.8909</v>
      </c>
      <c r="S137" s="249">
        <f t="shared" si="34"/>
        <v>-253347.8905</v>
      </c>
      <c r="T137" s="249">
        <f t="shared" si="35"/>
        <v>-162659.2258</v>
      </c>
      <c r="U137" s="267">
        <f t="shared" si="21"/>
        <v>0.5471948631</v>
      </c>
      <c r="V137" s="252">
        <f>(E137-B126)/B126</f>
        <v>0.5378151261</v>
      </c>
      <c r="W137" s="249">
        <f t="shared" si="22"/>
        <v>-416007.1163</v>
      </c>
      <c r="X137" s="252">
        <f t="shared" si="23"/>
        <v>1.487477243</v>
      </c>
      <c r="Y137" s="249">
        <f t="shared" si="24"/>
        <v>540520.9947</v>
      </c>
      <c r="Z137" s="249">
        <f t="shared" si="25"/>
        <v>124513.8784</v>
      </c>
      <c r="AA137" s="254">
        <f t="shared" si="26"/>
        <v>710160.6288</v>
      </c>
      <c r="AB137" s="252">
        <f t="shared" si="27"/>
        <v>0.7890673654</v>
      </c>
      <c r="AC137" s="270">
        <f t="shared" si="28"/>
        <v>294153.5125</v>
      </c>
      <c r="AD137" s="252">
        <f t="shared" si="29"/>
        <v>0.2941535125</v>
      </c>
      <c r="AE137" s="175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7"/>
    </row>
    <row r="138" ht="19.5" customHeight="1">
      <c r="A138" s="271" t="s">
        <v>226</v>
      </c>
      <c r="B138" s="272">
        <v>46.330002</v>
      </c>
      <c r="C138" s="273">
        <v>46.639999</v>
      </c>
      <c r="D138" s="273">
        <v>42.630001</v>
      </c>
      <c r="E138" s="273">
        <v>42.790001</v>
      </c>
      <c r="F138" s="273">
        <v>37.597622</v>
      </c>
      <c r="G138" s="273">
        <v>2.3821525E9</v>
      </c>
      <c r="H138" s="278" t="s">
        <v>226</v>
      </c>
      <c r="I138" s="273">
        <v>1.900938</v>
      </c>
      <c r="J138" s="273">
        <v>1.928125</v>
      </c>
      <c r="K138" s="273">
        <v>1.604375</v>
      </c>
      <c r="L138" s="273">
        <v>1.616875</v>
      </c>
      <c r="M138" s="273">
        <v>1.588787</v>
      </c>
      <c r="N138" s="273">
        <v>5.4047488E9</v>
      </c>
      <c r="O138" s="273"/>
      <c r="P138" s="249">
        <f t="shared" si="31"/>
        <v>202598.0246</v>
      </c>
      <c r="Q138" s="249">
        <f>(Q126+(Q137-Q126)*(1-$Q$3))*K138/K137</f>
        <v>63906.85141</v>
      </c>
      <c r="R138" s="249">
        <f>R137*(1+($S$5/2/12))+(Q137-Q126)*($Q$3)</f>
        <v>439108.2192</v>
      </c>
      <c r="S138" s="249">
        <f t="shared" si="34"/>
        <v>-256070.1734</v>
      </c>
      <c r="T138" s="249">
        <f t="shared" si="35"/>
        <v>-163336.9726</v>
      </c>
      <c r="U138" s="267">
        <f t="shared" si="21"/>
        <v>0.4682618982</v>
      </c>
      <c r="V138" s="277"/>
      <c r="W138" s="249">
        <f t="shared" si="22"/>
        <v>-419407.146</v>
      </c>
      <c r="X138" s="252">
        <f t="shared" si="23"/>
        <v>1.530031736</v>
      </c>
      <c r="Y138" s="249">
        <f t="shared" si="24"/>
        <v>563362.5076</v>
      </c>
      <c r="Z138" s="249">
        <f t="shared" si="25"/>
        <v>143955.3617</v>
      </c>
      <c r="AA138" s="254">
        <f t="shared" si="26"/>
        <v>705613.0952</v>
      </c>
      <c r="AB138" s="252">
        <f t="shared" si="27"/>
        <v>0.7840145502</v>
      </c>
      <c r="AC138" s="270">
        <f t="shared" si="28"/>
        <v>286205.9492</v>
      </c>
      <c r="AD138" s="252">
        <f t="shared" si="29"/>
        <v>0.2862059492</v>
      </c>
      <c r="AE138" s="175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7"/>
    </row>
    <row r="139" ht="19.5" customHeight="1">
      <c r="A139" s="271" t="s">
        <v>227</v>
      </c>
      <c r="B139" s="272">
        <v>42.900002</v>
      </c>
      <c r="C139" s="273">
        <v>45.049999</v>
      </c>
      <c r="D139" s="273">
        <v>42.119999</v>
      </c>
      <c r="E139" s="273">
        <v>44.759998</v>
      </c>
      <c r="F139" s="273">
        <v>39.328568</v>
      </c>
      <c r="G139" s="273">
        <v>1.9321764E9</v>
      </c>
      <c r="H139" s="278" t="s">
        <v>227</v>
      </c>
      <c r="I139" s="273">
        <v>1.625625</v>
      </c>
      <c r="J139" s="273">
        <v>1.7875</v>
      </c>
      <c r="K139" s="273">
        <v>1.564063</v>
      </c>
      <c r="L139" s="273">
        <v>1.765</v>
      </c>
      <c r="M139" s="273">
        <v>1.734339</v>
      </c>
      <c r="N139" s="273">
        <v>5.1140704E9</v>
      </c>
      <c r="O139" s="273"/>
      <c r="P139" s="249">
        <f t="shared" si="31"/>
        <v>200174.2527</v>
      </c>
      <c r="Q139" s="249">
        <f t="shared" ref="Q139:Q149" si="127">Q138*K139/K138</f>
        <v>62301.10899</v>
      </c>
      <c r="R139" s="249">
        <f t="shared" ref="R139:R149" si="128">R138*(1+$S$5/2/12)</f>
        <v>440023.028</v>
      </c>
      <c r="S139" s="249">
        <f t="shared" si="34"/>
        <v>-258803.7991</v>
      </c>
      <c r="T139" s="249">
        <f t="shared" si="35"/>
        <v>-164017.5433</v>
      </c>
      <c r="U139" s="267">
        <f t="shared" si="21"/>
        <v>0.4623163205</v>
      </c>
      <c r="V139" s="277"/>
      <c r="W139" s="249">
        <f t="shared" si="22"/>
        <v>-422821.3424</v>
      </c>
      <c r="X139" s="252">
        <f t="shared" si="23"/>
        <v>1.514108245</v>
      </c>
      <c r="Y139" s="249">
        <f t="shared" si="24"/>
        <v>562544.0837</v>
      </c>
      <c r="Z139" s="249">
        <f t="shared" si="25"/>
        <v>139722.7413</v>
      </c>
      <c r="AA139" s="254">
        <f t="shared" si="26"/>
        <v>702498.3897</v>
      </c>
      <c r="AB139" s="252">
        <f t="shared" si="27"/>
        <v>0.7805537663</v>
      </c>
      <c r="AC139" s="270">
        <f t="shared" si="28"/>
        <v>279677.0472</v>
      </c>
      <c r="AD139" s="252">
        <f t="shared" si="29"/>
        <v>0.2796770472</v>
      </c>
      <c r="AE139" s="175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7"/>
    </row>
    <row r="140" ht="19.5" customHeight="1">
      <c r="A140" s="271" t="s">
        <v>228</v>
      </c>
      <c r="B140" s="272">
        <v>44.959999</v>
      </c>
      <c r="C140" s="273">
        <v>48.599998</v>
      </c>
      <c r="D140" s="273">
        <v>44.950001</v>
      </c>
      <c r="E140" s="273">
        <v>48.16</v>
      </c>
      <c r="F140" s="273">
        <v>42.31601</v>
      </c>
      <c r="G140" s="273">
        <v>1.6236069E9</v>
      </c>
      <c r="H140" s="278" t="s">
        <v>228</v>
      </c>
      <c r="I140" s="273">
        <v>1.778125</v>
      </c>
      <c r="J140" s="273">
        <v>2.080313</v>
      </c>
      <c r="K140" s="273">
        <v>1.778125</v>
      </c>
      <c r="L140" s="273">
        <v>2.045</v>
      </c>
      <c r="M140" s="273">
        <v>2.009475</v>
      </c>
      <c r="N140" s="273">
        <v>4.287104E9</v>
      </c>
      <c r="O140" s="273"/>
      <c r="P140" s="249">
        <f t="shared" si="31"/>
        <v>213623.7671</v>
      </c>
      <c r="Q140" s="249">
        <f t="shared" si="127"/>
        <v>70827.81155</v>
      </c>
      <c r="R140" s="249">
        <f t="shared" si="128"/>
        <v>440939.7426</v>
      </c>
      <c r="S140" s="249">
        <f t="shared" si="34"/>
        <v>-261548.8149</v>
      </c>
      <c r="T140" s="249">
        <f t="shared" si="35"/>
        <v>-164700.9498</v>
      </c>
      <c r="U140" s="267">
        <f t="shared" si="21"/>
        <v>0.4897761798</v>
      </c>
      <c r="V140" s="277"/>
      <c r="W140" s="249">
        <f t="shared" si="22"/>
        <v>-426249.7647</v>
      </c>
      <c r="X140" s="252">
        <f t="shared" si="23"/>
        <v>1.535633715</v>
      </c>
      <c r="Y140" s="249">
        <f t="shared" si="24"/>
        <v>572838.7899</v>
      </c>
      <c r="Z140" s="249">
        <f t="shared" si="25"/>
        <v>146589.0252</v>
      </c>
      <c r="AA140" s="254">
        <f t="shared" si="26"/>
        <v>725391.3213</v>
      </c>
      <c r="AB140" s="252">
        <f t="shared" si="27"/>
        <v>0.805990357</v>
      </c>
      <c r="AC140" s="270">
        <f t="shared" si="28"/>
        <v>299141.5566</v>
      </c>
      <c r="AD140" s="252">
        <f t="shared" si="29"/>
        <v>0.2991415566</v>
      </c>
      <c r="AE140" s="175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7"/>
    </row>
    <row r="141" ht="19.5" customHeight="1">
      <c r="A141" s="271" t="s">
        <v>229</v>
      </c>
      <c r="B141" s="272">
        <v>48.360001</v>
      </c>
      <c r="C141" s="273">
        <v>50.650002</v>
      </c>
      <c r="D141" s="273">
        <v>47.790001</v>
      </c>
      <c r="E141" s="273">
        <v>49.240002</v>
      </c>
      <c r="F141" s="273">
        <v>43.311127</v>
      </c>
      <c r="G141" s="273">
        <v>1.7014575E9</v>
      </c>
      <c r="H141" s="278" t="s">
        <v>229</v>
      </c>
      <c r="I141" s="273">
        <v>2.058438</v>
      </c>
      <c r="J141" s="273">
        <v>2.255938</v>
      </c>
      <c r="K141" s="273">
        <v>2.010938</v>
      </c>
      <c r="L141" s="273">
        <v>2.13125</v>
      </c>
      <c r="M141" s="273">
        <v>2.094226</v>
      </c>
      <c r="N141" s="273">
        <v>5.2115232E9</v>
      </c>
      <c r="O141" s="273"/>
      <c r="P141" s="249">
        <f t="shared" si="31"/>
        <v>227120.7968</v>
      </c>
      <c r="Q141" s="249">
        <f t="shared" si="127"/>
        <v>80101.42015</v>
      </c>
      <c r="R141" s="249">
        <f t="shared" si="128"/>
        <v>441858.3671</v>
      </c>
      <c r="S141" s="249">
        <f t="shared" si="34"/>
        <v>-264305.2683</v>
      </c>
      <c r="T141" s="249">
        <f t="shared" si="35"/>
        <v>-165387.2037</v>
      </c>
      <c r="U141" s="267">
        <f t="shared" si="21"/>
        <v>0.5170653804</v>
      </c>
      <c r="V141" s="277"/>
      <c r="W141" s="249">
        <f t="shared" si="22"/>
        <v>-429692.472</v>
      </c>
      <c r="X141" s="252">
        <f t="shared" si="23"/>
        <v>1.556878948</v>
      </c>
      <c r="Y141" s="249">
        <f t="shared" si="24"/>
        <v>583168.5902</v>
      </c>
      <c r="Z141" s="249">
        <f t="shared" si="25"/>
        <v>153476.1182</v>
      </c>
      <c r="AA141" s="254">
        <f t="shared" si="26"/>
        <v>749080.5841</v>
      </c>
      <c r="AB141" s="252">
        <f t="shared" si="27"/>
        <v>0.8323117601</v>
      </c>
      <c r="AC141" s="270">
        <f t="shared" si="28"/>
        <v>319388.1121</v>
      </c>
      <c r="AD141" s="252">
        <f t="shared" si="29"/>
        <v>0.3193881121</v>
      </c>
      <c r="AE141" s="175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7"/>
    </row>
    <row r="142" ht="19.5" customHeight="1">
      <c r="A142" s="271" t="s">
        <v>230</v>
      </c>
      <c r="B142" s="272">
        <v>49.450001</v>
      </c>
      <c r="C142" s="273">
        <v>50.169998</v>
      </c>
      <c r="D142" s="273">
        <v>42.639999</v>
      </c>
      <c r="E142" s="273">
        <v>45.599998</v>
      </c>
      <c r="F142" s="273">
        <v>40.109406</v>
      </c>
      <c r="G142" s="273">
        <v>2.9522281E9</v>
      </c>
      <c r="H142" s="278" t="s">
        <v>230</v>
      </c>
      <c r="I142" s="273">
        <v>2.145625</v>
      </c>
      <c r="J142" s="273">
        <v>2.209063</v>
      </c>
      <c r="K142" s="273">
        <v>1.504375</v>
      </c>
      <c r="L142" s="273">
        <v>1.805938</v>
      </c>
      <c r="M142" s="273">
        <v>1.774566</v>
      </c>
      <c r="N142" s="273">
        <v>7.4423808E9</v>
      </c>
      <c r="O142" s="273"/>
      <c r="P142" s="249">
        <f t="shared" si="31"/>
        <v>202645.5398</v>
      </c>
      <c r="Q142" s="249">
        <f t="shared" si="127"/>
        <v>59923.56499</v>
      </c>
      <c r="R142" s="249">
        <f t="shared" si="128"/>
        <v>442778.9054</v>
      </c>
      <c r="S142" s="249">
        <f t="shared" si="34"/>
        <v>-267073.2069</v>
      </c>
      <c r="T142" s="249">
        <f t="shared" si="35"/>
        <v>-166076.3171</v>
      </c>
      <c r="U142" s="267">
        <f t="shared" si="21"/>
        <v>0.4572107175</v>
      </c>
      <c r="V142" s="277"/>
      <c r="W142" s="249">
        <f t="shared" si="22"/>
        <v>-433149.524</v>
      </c>
      <c r="X142" s="252">
        <f t="shared" si="23"/>
        <v>1.49007308</v>
      </c>
      <c r="Y142" s="249">
        <f t="shared" si="24"/>
        <v>566919.627</v>
      </c>
      <c r="Z142" s="249">
        <f t="shared" si="25"/>
        <v>133770.103</v>
      </c>
      <c r="AA142" s="254">
        <f t="shared" si="26"/>
        <v>705348.0102</v>
      </c>
      <c r="AB142" s="252">
        <f t="shared" si="27"/>
        <v>0.7837200113</v>
      </c>
      <c r="AC142" s="270">
        <f t="shared" si="28"/>
        <v>272198.4862</v>
      </c>
      <c r="AD142" s="252">
        <f t="shared" si="29"/>
        <v>0.2721984862</v>
      </c>
      <c r="AE142" s="175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7"/>
    </row>
    <row r="143" ht="19.5" customHeight="1">
      <c r="A143" s="271" t="s">
        <v>231</v>
      </c>
      <c r="B143" s="272">
        <v>45.43</v>
      </c>
      <c r="C143" s="273">
        <v>47.68</v>
      </c>
      <c r="D143" s="273">
        <v>42.639999</v>
      </c>
      <c r="E143" s="273">
        <v>42.709999</v>
      </c>
      <c r="F143" s="273">
        <v>37.567379</v>
      </c>
      <c r="G143" s="273">
        <v>2.0580886E9</v>
      </c>
      <c r="H143" s="278" t="s">
        <v>231</v>
      </c>
      <c r="I143" s="273">
        <v>1.795313</v>
      </c>
      <c r="J143" s="273">
        <v>1.973125</v>
      </c>
      <c r="K143" s="273">
        <v>1.573438</v>
      </c>
      <c r="L143" s="273">
        <v>1.58125</v>
      </c>
      <c r="M143" s="273">
        <v>1.553781</v>
      </c>
      <c r="N143" s="273">
        <v>5.6234048E9</v>
      </c>
      <c r="O143" s="273"/>
      <c r="P143" s="249">
        <f t="shared" si="31"/>
        <v>202645.5398</v>
      </c>
      <c r="Q143" s="249">
        <f t="shared" si="127"/>
        <v>62674.54209</v>
      </c>
      <c r="R143" s="249">
        <f t="shared" si="128"/>
        <v>443701.3614</v>
      </c>
      <c r="S143" s="249">
        <f t="shared" si="34"/>
        <v>-269852.6786</v>
      </c>
      <c r="T143" s="249">
        <f t="shared" si="35"/>
        <v>-166768.3017</v>
      </c>
      <c r="U143" s="267">
        <f t="shared" si="21"/>
        <v>0.4626018396</v>
      </c>
      <c r="V143" s="277"/>
      <c r="W143" s="249">
        <f t="shared" si="22"/>
        <v>-436620.9803</v>
      </c>
      <c r="X143" s="252">
        <f t="shared" si="23"/>
        <v>1.480338624</v>
      </c>
      <c r="Y143" s="249">
        <f t="shared" si="24"/>
        <v>567805.1848</v>
      </c>
      <c r="Z143" s="249">
        <f t="shared" si="25"/>
        <v>131184.2045</v>
      </c>
      <c r="AA143" s="254">
        <f t="shared" si="26"/>
        <v>709021.4433</v>
      </c>
      <c r="AB143" s="252">
        <f t="shared" si="27"/>
        <v>0.7878016037</v>
      </c>
      <c r="AC143" s="270">
        <f t="shared" si="28"/>
        <v>272400.463</v>
      </c>
      <c r="AD143" s="252">
        <f t="shared" si="29"/>
        <v>0.272400463</v>
      </c>
      <c r="AE143" s="175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7"/>
    </row>
    <row r="144" ht="19.5" customHeight="1">
      <c r="A144" s="271" t="s">
        <v>232</v>
      </c>
      <c r="B144" s="272">
        <v>42.84</v>
      </c>
      <c r="C144" s="273">
        <v>46.720001</v>
      </c>
      <c r="D144" s="273">
        <v>41.77</v>
      </c>
      <c r="E144" s="273">
        <v>45.810001</v>
      </c>
      <c r="F144" s="273">
        <v>40.449875</v>
      </c>
      <c r="G144" s="273">
        <v>1.7486736E9</v>
      </c>
      <c r="H144" s="278" t="s">
        <v>232</v>
      </c>
      <c r="I144" s="273">
        <v>1.58875</v>
      </c>
      <c r="J144" s="273">
        <v>1.8825</v>
      </c>
      <c r="K144" s="273">
        <v>1.510625</v>
      </c>
      <c r="L144" s="273">
        <v>1.810625</v>
      </c>
      <c r="M144" s="273">
        <v>1.779171</v>
      </c>
      <c r="N144" s="273">
        <v>4.884784E9</v>
      </c>
      <c r="O144" s="273"/>
      <c r="P144" s="249">
        <f t="shared" si="31"/>
        <v>198510.8911</v>
      </c>
      <c r="Q144" s="249">
        <f t="shared" si="127"/>
        <v>60172.52039</v>
      </c>
      <c r="R144" s="249">
        <f t="shared" si="128"/>
        <v>444625.7393</v>
      </c>
      <c r="S144" s="249">
        <f t="shared" si="34"/>
        <v>-272643.7314</v>
      </c>
      <c r="T144" s="249">
        <f t="shared" si="35"/>
        <v>-167463.1697</v>
      </c>
      <c r="U144" s="267">
        <f t="shared" si="21"/>
        <v>0.4533652542</v>
      </c>
      <c r="V144" s="277"/>
      <c r="W144" s="249">
        <f t="shared" si="22"/>
        <v>-440106.9011</v>
      </c>
      <c r="X144" s="252">
        <f t="shared" si="23"/>
        <v>1.461319122</v>
      </c>
      <c r="Y144" s="249">
        <f t="shared" si="24"/>
        <v>565798.3334</v>
      </c>
      <c r="Z144" s="249">
        <f t="shared" si="25"/>
        <v>125691.4324</v>
      </c>
      <c r="AA144" s="254">
        <f t="shared" si="26"/>
        <v>703309.1507</v>
      </c>
      <c r="AB144" s="252">
        <f t="shared" si="27"/>
        <v>0.7814546119</v>
      </c>
      <c r="AC144" s="270">
        <f t="shared" si="28"/>
        <v>263202.2496</v>
      </c>
      <c r="AD144" s="252">
        <f t="shared" si="29"/>
        <v>0.2632022496</v>
      </c>
      <c r="AE144" s="175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7"/>
    </row>
    <row r="145" ht="19.5" customHeight="1">
      <c r="A145" s="271" t="s">
        <v>233</v>
      </c>
      <c r="B145" s="272">
        <v>46.389999</v>
      </c>
      <c r="C145" s="273">
        <v>47.189999</v>
      </c>
      <c r="D145" s="273">
        <v>42.970001</v>
      </c>
      <c r="E145" s="273">
        <v>43.459999</v>
      </c>
      <c r="F145" s="273">
        <v>38.374847</v>
      </c>
      <c r="G145" s="273">
        <v>1.4832781E9</v>
      </c>
      <c r="H145" s="278" t="s">
        <v>233</v>
      </c>
      <c r="I145" s="273">
        <v>1.855</v>
      </c>
      <c r="J145" s="273">
        <v>1.91875</v>
      </c>
      <c r="K145" s="273">
        <v>1.586563</v>
      </c>
      <c r="L145" s="273">
        <v>1.625625</v>
      </c>
      <c r="M145" s="273">
        <v>1.597385</v>
      </c>
      <c r="N145" s="273">
        <v>4.2101088E9</v>
      </c>
      <c r="O145" s="273"/>
      <c r="P145" s="249">
        <f t="shared" si="31"/>
        <v>204213.8661</v>
      </c>
      <c r="Q145" s="249">
        <f t="shared" si="127"/>
        <v>63197.34843</v>
      </c>
      <c r="R145" s="249">
        <f t="shared" si="128"/>
        <v>445552.0429</v>
      </c>
      <c r="S145" s="249">
        <f t="shared" si="34"/>
        <v>-275446.4137</v>
      </c>
      <c r="T145" s="249">
        <f t="shared" si="35"/>
        <v>-168160.9329</v>
      </c>
      <c r="U145" s="267">
        <f t="shared" si="21"/>
        <v>0.4637105202</v>
      </c>
      <c r="V145" s="277"/>
      <c r="W145" s="249">
        <f t="shared" si="22"/>
        <v>-443607.3465</v>
      </c>
      <c r="X145" s="252">
        <f t="shared" si="23"/>
        <v>1.464732075</v>
      </c>
      <c r="Y145" s="249">
        <f t="shared" si="24"/>
        <v>570679.6675</v>
      </c>
      <c r="Z145" s="249">
        <f t="shared" si="25"/>
        <v>127072.3209</v>
      </c>
      <c r="AA145" s="254">
        <f t="shared" si="26"/>
        <v>712963.2574</v>
      </c>
      <c r="AB145" s="252">
        <f t="shared" si="27"/>
        <v>0.7921813972</v>
      </c>
      <c r="AC145" s="270">
        <f t="shared" si="28"/>
        <v>269355.9109</v>
      </c>
      <c r="AD145" s="252">
        <f t="shared" si="29"/>
        <v>0.2693559109</v>
      </c>
      <c r="AE145" s="175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7"/>
    </row>
    <row r="146" ht="19.5" customHeight="1">
      <c r="A146" s="271" t="s">
        <v>234</v>
      </c>
      <c r="B146" s="272">
        <v>44.099998</v>
      </c>
      <c r="C146" s="273">
        <v>49.84</v>
      </c>
      <c r="D146" s="273">
        <v>44.07</v>
      </c>
      <c r="E146" s="273">
        <v>49.07</v>
      </c>
      <c r="F146" s="273">
        <v>43.328426</v>
      </c>
      <c r="G146" s="273">
        <v>1.5747432E9</v>
      </c>
      <c r="H146" s="278" t="s">
        <v>234</v>
      </c>
      <c r="I146" s="273">
        <v>1.67</v>
      </c>
      <c r="J146" s="273">
        <v>2.1375</v>
      </c>
      <c r="K146" s="273">
        <v>1.668438</v>
      </c>
      <c r="L146" s="273">
        <v>2.071563</v>
      </c>
      <c r="M146" s="273">
        <v>2.035576</v>
      </c>
      <c r="N146" s="273">
        <v>4.1785664E9</v>
      </c>
      <c r="O146" s="273"/>
      <c r="P146" s="249">
        <f t="shared" si="31"/>
        <v>209441.5842</v>
      </c>
      <c r="Q146" s="249">
        <f t="shared" si="127"/>
        <v>66458.66418</v>
      </c>
      <c r="R146" s="249">
        <f t="shared" si="128"/>
        <v>446480.2763</v>
      </c>
      <c r="S146" s="249">
        <f t="shared" si="34"/>
        <v>-278260.7737</v>
      </c>
      <c r="T146" s="249">
        <f t="shared" si="35"/>
        <v>-168861.6034</v>
      </c>
      <c r="U146" s="267">
        <f t="shared" si="21"/>
        <v>0.4739315372</v>
      </c>
      <c r="V146" s="277"/>
      <c r="W146" s="249">
        <f t="shared" si="22"/>
        <v>-447122.3771</v>
      </c>
      <c r="X146" s="252">
        <f t="shared" si="23"/>
        <v>1.46698509</v>
      </c>
      <c r="Y146" s="249">
        <f t="shared" si="24"/>
        <v>575230.1742</v>
      </c>
      <c r="Z146" s="249">
        <f t="shared" si="25"/>
        <v>128107.797</v>
      </c>
      <c r="AA146" s="254">
        <f t="shared" si="26"/>
        <v>722380.5246</v>
      </c>
      <c r="AB146" s="252">
        <f t="shared" si="27"/>
        <v>0.8026450274</v>
      </c>
      <c r="AC146" s="270">
        <f t="shared" si="28"/>
        <v>275258.1475</v>
      </c>
      <c r="AD146" s="252">
        <f t="shared" si="29"/>
        <v>0.2752581475</v>
      </c>
      <c r="AE146" s="175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7"/>
    </row>
    <row r="147" ht="19.5" customHeight="1">
      <c r="A147" s="271" t="s">
        <v>235</v>
      </c>
      <c r="B147" s="272">
        <v>49.48</v>
      </c>
      <c r="C147" s="273">
        <v>52.490002</v>
      </c>
      <c r="D147" s="273">
        <v>48.200001</v>
      </c>
      <c r="E147" s="273">
        <v>52.18</v>
      </c>
      <c r="F147" s="273">
        <v>46.182438</v>
      </c>
      <c r="G147" s="273">
        <v>1.5383548E9</v>
      </c>
      <c r="H147" s="278" t="s">
        <v>235</v>
      </c>
      <c r="I147" s="273">
        <v>2.105625</v>
      </c>
      <c r="J147" s="273">
        <v>2.364375</v>
      </c>
      <c r="K147" s="273">
        <v>1.99875</v>
      </c>
      <c r="L147" s="273">
        <v>2.339688</v>
      </c>
      <c r="M147" s="273">
        <v>2.299043</v>
      </c>
      <c r="N147" s="273">
        <v>3.9733408E9</v>
      </c>
      <c r="O147" s="273"/>
      <c r="P147" s="249">
        <f t="shared" si="31"/>
        <v>229069.3117</v>
      </c>
      <c r="Q147" s="249">
        <f t="shared" si="127"/>
        <v>79615.9372</v>
      </c>
      <c r="R147" s="249">
        <f t="shared" si="128"/>
        <v>447410.4435</v>
      </c>
      <c r="S147" s="249">
        <f t="shared" si="34"/>
        <v>-281086.8603</v>
      </c>
      <c r="T147" s="249">
        <f t="shared" si="35"/>
        <v>-169565.1934</v>
      </c>
      <c r="U147" s="267">
        <f t="shared" si="21"/>
        <v>0.5135609024</v>
      </c>
      <c r="V147" s="277"/>
      <c r="W147" s="249">
        <f t="shared" si="22"/>
        <v>-450652.0537</v>
      </c>
      <c r="X147" s="252">
        <f t="shared" si="23"/>
        <v>1.50111322</v>
      </c>
      <c r="Y147" s="249">
        <f t="shared" si="24"/>
        <v>589862.544</v>
      </c>
      <c r="Z147" s="249">
        <f t="shared" si="25"/>
        <v>139210.4903</v>
      </c>
      <c r="AA147" s="254">
        <f t="shared" si="26"/>
        <v>756095.6924</v>
      </c>
      <c r="AB147" s="252">
        <f t="shared" si="27"/>
        <v>0.8401063249</v>
      </c>
      <c r="AC147" s="270">
        <f t="shared" si="28"/>
        <v>305443.6387</v>
      </c>
      <c r="AD147" s="252">
        <f t="shared" si="29"/>
        <v>0.3054436387</v>
      </c>
      <c r="AE147" s="175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7"/>
    </row>
    <row r="148" ht="19.5" customHeight="1">
      <c r="A148" s="271" t="s">
        <v>236</v>
      </c>
      <c r="B148" s="272">
        <v>52.369999</v>
      </c>
      <c r="C148" s="273">
        <v>54.040001</v>
      </c>
      <c r="D148" s="273">
        <v>50.849998</v>
      </c>
      <c r="E148" s="273">
        <v>52.09</v>
      </c>
      <c r="F148" s="273">
        <v>46.102768</v>
      </c>
      <c r="G148" s="273">
        <v>1.5649947E9</v>
      </c>
      <c r="H148" s="278" t="s">
        <v>236</v>
      </c>
      <c r="I148" s="273">
        <v>2.355</v>
      </c>
      <c r="J148" s="273">
        <v>2.505313</v>
      </c>
      <c r="K148" s="273">
        <v>2.249063</v>
      </c>
      <c r="L148" s="273">
        <v>2.32</v>
      </c>
      <c r="M148" s="273">
        <v>2.279697</v>
      </c>
      <c r="N148" s="273">
        <v>3.4569632E9</v>
      </c>
      <c r="O148" s="273"/>
      <c r="P148" s="249">
        <f t="shared" si="31"/>
        <v>241663.3568</v>
      </c>
      <c r="Q148" s="249">
        <f t="shared" si="127"/>
        <v>89586.62092</v>
      </c>
      <c r="R148" s="249">
        <f t="shared" si="128"/>
        <v>448342.5486</v>
      </c>
      <c r="S148" s="249">
        <f t="shared" si="34"/>
        <v>-283924.7222</v>
      </c>
      <c r="T148" s="249">
        <f t="shared" si="35"/>
        <v>-170271.7151</v>
      </c>
      <c r="U148" s="267">
        <f t="shared" si="21"/>
        <v>0.5398161019</v>
      </c>
      <c r="V148" s="277"/>
      <c r="W148" s="249">
        <f t="shared" si="22"/>
        <v>-454196.4373</v>
      </c>
      <c r="X148" s="252">
        <f t="shared" si="23"/>
        <v>1.519179476</v>
      </c>
      <c r="Y148" s="249">
        <f t="shared" si="24"/>
        <v>599573.1965</v>
      </c>
      <c r="Z148" s="249">
        <f t="shared" si="25"/>
        <v>145376.7592</v>
      </c>
      <c r="AA148" s="254">
        <f t="shared" si="26"/>
        <v>779592.5264</v>
      </c>
      <c r="AB148" s="252">
        <f t="shared" si="27"/>
        <v>0.8662139182</v>
      </c>
      <c r="AC148" s="270">
        <f t="shared" si="28"/>
        <v>325396.0891</v>
      </c>
      <c r="AD148" s="252">
        <f t="shared" si="29"/>
        <v>0.3253960891</v>
      </c>
      <c r="AE148" s="175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7"/>
    </row>
    <row r="149" ht="19.5" customHeight="1">
      <c r="A149" s="274" t="s">
        <v>237</v>
      </c>
      <c r="B149" s="275">
        <v>52.860001</v>
      </c>
      <c r="C149" s="276">
        <v>54.959999</v>
      </c>
      <c r="D149" s="276">
        <v>52.84</v>
      </c>
      <c r="E149" s="276">
        <v>54.459999</v>
      </c>
      <c r="F149" s="276">
        <v>48.200367</v>
      </c>
      <c r="G149" s="276">
        <v>1.0067669E9</v>
      </c>
      <c r="H149" s="279" t="s">
        <v>237</v>
      </c>
      <c r="I149" s="276">
        <v>2.391563</v>
      </c>
      <c r="J149" s="276">
        <v>2.591563</v>
      </c>
      <c r="K149" s="276">
        <v>2.388438</v>
      </c>
      <c r="L149" s="276">
        <v>2.544688</v>
      </c>
      <c r="M149" s="276">
        <v>2.500482</v>
      </c>
      <c r="N149" s="276">
        <v>2.3484E9</v>
      </c>
      <c r="O149" s="276"/>
      <c r="P149" s="249">
        <f t="shared" si="31"/>
        <v>251120.7921</v>
      </c>
      <c r="Q149" s="249">
        <f t="shared" si="127"/>
        <v>95138.32636</v>
      </c>
      <c r="R149" s="249">
        <f t="shared" si="128"/>
        <v>449276.5956</v>
      </c>
      <c r="S149" s="249">
        <f t="shared" si="34"/>
        <v>-286774.4085</v>
      </c>
      <c r="T149" s="249">
        <f t="shared" si="35"/>
        <v>-170981.1805</v>
      </c>
      <c r="U149" s="267">
        <f t="shared" si="21"/>
        <v>0.5548430284</v>
      </c>
      <c r="V149" s="252">
        <f>(E149-B138)/B138</f>
        <v>0.175480178</v>
      </c>
      <c r="W149" s="249">
        <f t="shared" si="22"/>
        <v>-457755.5891</v>
      </c>
      <c r="X149" s="252">
        <f t="shared" si="23"/>
        <v>1.530068457</v>
      </c>
      <c r="Y149" s="249">
        <f t="shared" si="24"/>
        <v>607090.0862</v>
      </c>
      <c r="Z149" s="249">
        <f t="shared" si="25"/>
        <v>149334.4972</v>
      </c>
      <c r="AA149" s="254">
        <f t="shared" si="26"/>
        <v>795535.7141</v>
      </c>
      <c r="AB149" s="252">
        <f t="shared" si="27"/>
        <v>0.8839285712</v>
      </c>
      <c r="AC149" s="270">
        <f t="shared" si="28"/>
        <v>337780.125</v>
      </c>
      <c r="AD149" s="252">
        <f t="shared" si="29"/>
        <v>0.337780125</v>
      </c>
      <c r="AE149" s="175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7"/>
    </row>
    <row r="150" ht="19.5" customHeight="1">
      <c r="A150" s="271" t="s">
        <v>238</v>
      </c>
      <c r="B150" s="272">
        <v>54.970001</v>
      </c>
      <c r="C150" s="273">
        <v>57.349998</v>
      </c>
      <c r="D150" s="273">
        <v>54.919998</v>
      </c>
      <c r="E150" s="273">
        <v>56.0</v>
      </c>
      <c r="F150" s="273">
        <v>49.661621</v>
      </c>
      <c r="G150" s="273">
        <v>1.2656086E9</v>
      </c>
      <c r="H150" s="278" t="s">
        <v>238</v>
      </c>
      <c r="I150" s="273">
        <v>2.59125</v>
      </c>
      <c r="J150" s="273">
        <v>2.815625</v>
      </c>
      <c r="K150" s="273">
        <v>2.586563</v>
      </c>
      <c r="L150" s="273">
        <v>2.684375</v>
      </c>
      <c r="M150" s="273">
        <v>2.637742</v>
      </c>
      <c r="N150" s="273">
        <v>2.50408E9</v>
      </c>
      <c r="O150" s="273"/>
      <c r="P150" s="249">
        <f t="shared" si="31"/>
        <v>261005.9311</v>
      </c>
      <c r="Q150" s="249">
        <f>(Q138+(Q149-Q138)*(1-$Q$3))*K150/K149</f>
        <v>86119.12307</v>
      </c>
      <c r="R150" s="249">
        <f>R149*(1+($S$5/2/12))+(Q149-Q138)*($Q$3)</f>
        <v>465828.326</v>
      </c>
      <c r="S150" s="249">
        <f t="shared" si="34"/>
        <v>-289635.9686</v>
      </c>
      <c r="T150" s="249">
        <f t="shared" si="35"/>
        <v>-171693.6021</v>
      </c>
      <c r="U150" s="267">
        <f t="shared" si="21"/>
        <v>0.5329262265</v>
      </c>
      <c r="V150" s="277"/>
      <c r="W150" s="249">
        <f t="shared" si="22"/>
        <v>-461329.5707</v>
      </c>
      <c r="X150" s="252">
        <f t="shared" si="23"/>
        <v>1.575520633</v>
      </c>
      <c r="Y150" s="249">
        <f t="shared" si="24"/>
        <v>629899.3447</v>
      </c>
      <c r="Z150" s="249">
        <f t="shared" si="25"/>
        <v>168569.774</v>
      </c>
      <c r="AA150" s="254">
        <f t="shared" si="26"/>
        <v>812953.3802</v>
      </c>
      <c r="AB150" s="252">
        <f t="shared" si="27"/>
        <v>0.9032815335</v>
      </c>
      <c r="AC150" s="270">
        <f t="shared" si="28"/>
        <v>351623.8095</v>
      </c>
      <c r="AD150" s="252">
        <f t="shared" si="29"/>
        <v>0.3516238095</v>
      </c>
      <c r="AE150" s="175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7"/>
    </row>
    <row r="151" ht="19.5" customHeight="1">
      <c r="A151" s="271" t="s">
        <v>239</v>
      </c>
      <c r="B151" s="272">
        <v>56.419998</v>
      </c>
      <c r="C151" s="273">
        <v>59.040001</v>
      </c>
      <c r="D151" s="273">
        <v>56.130001</v>
      </c>
      <c r="E151" s="273">
        <v>57.77</v>
      </c>
      <c r="F151" s="273">
        <v>51.231285</v>
      </c>
      <c r="G151" s="273">
        <v>1.1015619E9</v>
      </c>
      <c r="H151" s="278" t="s">
        <v>239</v>
      </c>
      <c r="I151" s="273">
        <v>2.722188</v>
      </c>
      <c r="J151" s="273">
        <v>2.979688</v>
      </c>
      <c r="K151" s="273">
        <v>2.68875</v>
      </c>
      <c r="L151" s="273">
        <v>2.850938</v>
      </c>
      <c r="M151" s="273">
        <v>2.801412</v>
      </c>
      <c r="N151" s="273">
        <v>2.4418272E9</v>
      </c>
      <c r="O151" s="273"/>
      <c r="P151" s="249">
        <f t="shared" si="31"/>
        <v>266756.4404</v>
      </c>
      <c r="Q151" s="249">
        <f t="shared" ref="Q151:Q161" si="129">Q150*K151/K150</f>
        <v>89521.4198</v>
      </c>
      <c r="R151" s="249">
        <f t="shared" ref="R151:R161" si="130">R150*(1+$S$5/2/12)</f>
        <v>466798.8017</v>
      </c>
      <c r="S151" s="249">
        <f t="shared" si="34"/>
        <v>-292509.4518</v>
      </c>
      <c r="T151" s="249">
        <f t="shared" si="35"/>
        <v>-172408.9921</v>
      </c>
      <c r="U151" s="267">
        <f t="shared" si="21"/>
        <v>0.5416254653</v>
      </c>
      <c r="V151" s="277"/>
      <c r="W151" s="249">
        <f t="shared" si="22"/>
        <v>-464918.4439</v>
      </c>
      <c r="X151" s="252">
        <f t="shared" si="23"/>
        <v>1.577814887</v>
      </c>
      <c r="Y151" s="249">
        <f t="shared" si="24"/>
        <v>634856.3579</v>
      </c>
      <c r="Z151" s="249">
        <f t="shared" si="25"/>
        <v>169937.914</v>
      </c>
      <c r="AA151" s="254">
        <f t="shared" si="26"/>
        <v>823076.6619</v>
      </c>
      <c r="AB151" s="252">
        <f t="shared" si="27"/>
        <v>0.9145296243</v>
      </c>
      <c r="AC151" s="270">
        <f t="shared" si="28"/>
        <v>358158.218</v>
      </c>
      <c r="AD151" s="252">
        <f t="shared" si="29"/>
        <v>0.358158218</v>
      </c>
      <c r="AE151" s="175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7"/>
    </row>
    <row r="152" ht="19.5" customHeight="1">
      <c r="A152" s="271" t="s">
        <v>240</v>
      </c>
      <c r="B152" s="272">
        <v>58.02</v>
      </c>
      <c r="C152" s="273">
        <v>58.369999</v>
      </c>
      <c r="D152" s="273">
        <v>53.77</v>
      </c>
      <c r="E152" s="273">
        <v>57.43</v>
      </c>
      <c r="F152" s="273">
        <v>50.929783</v>
      </c>
      <c r="G152" s="273">
        <v>1.7292433E9</v>
      </c>
      <c r="H152" s="278" t="s">
        <v>240</v>
      </c>
      <c r="I152" s="273">
        <v>2.87</v>
      </c>
      <c r="J152" s="273">
        <v>2.905</v>
      </c>
      <c r="K152" s="273">
        <v>2.460625</v>
      </c>
      <c r="L152" s="273">
        <v>2.811563</v>
      </c>
      <c r="M152" s="273">
        <v>2.762721</v>
      </c>
      <c r="N152" s="273">
        <v>3.536864E9</v>
      </c>
      <c r="O152" s="273"/>
      <c r="P152" s="249">
        <f t="shared" si="31"/>
        <v>255540.5941</v>
      </c>
      <c r="Q152" s="249">
        <f t="shared" si="129"/>
        <v>81926.04132</v>
      </c>
      <c r="R152" s="249">
        <f t="shared" si="130"/>
        <v>467771.2992</v>
      </c>
      <c r="S152" s="249">
        <f t="shared" si="34"/>
        <v>-295394.9078</v>
      </c>
      <c r="T152" s="249">
        <f t="shared" si="35"/>
        <v>-173127.3629</v>
      </c>
      <c r="U152" s="267">
        <f t="shared" si="21"/>
        <v>0.5208307491</v>
      </c>
      <c r="V152" s="277"/>
      <c r="W152" s="249">
        <f t="shared" si="22"/>
        <v>-468522.2708</v>
      </c>
      <c r="X152" s="252">
        <f t="shared" si="23"/>
        <v>1.543815392</v>
      </c>
      <c r="Y152" s="249">
        <f t="shared" si="24"/>
        <v>627938.8631</v>
      </c>
      <c r="Z152" s="249">
        <f t="shared" si="25"/>
        <v>159416.5923</v>
      </c>
      <c r="AA152" s="254">
        <f t="shared" si="26"/>
        <v>805237.9346</v>
      </c>
      <c r="AB152" s="252">
        <f t="shared" si="27"/>
        <v>0.8947088162</v>
      </c>
      <c r="AC152" s="270">
        <f t="shared" si="28"/>
        <v>336715.6638</v>
      </c>
      <c r="AD152" s="252">
        <f t="shared" si="29"/>
        <v>0.3367156638</v>
      </c>
      <c r="AE152" s="175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7"/>
    </row>
    <row r="153" ht="19.5" customHeight="1">
      <c r="A153" s="271" t="s">
        <v>241</v>
      </c>
      <c r="B153" s="272">
        <v>57.720001</v>
      </c>
      <c r="C153" s="273">
        <v>59.290001</v>
      </c>
      <c r="D153" s="273">
        <v>55.32</v>
      </c>
      <c r="E153" s="273">
        <v>59.080002</v>
      </c>
      <c r="F153" s="273">
        <v>52.466946</v>
      </c>
      <c r="G153" s="273">
        <v>1.0328912E9</v>
      </c>
      <c r="H153" s="278" t="s">
        <v>241</v>
      </c>
      <c r="I153" s="273">
        <v>2.841563</v>
      </c>
      <c r="J153" s="273">
        <v>2.990938</v>
      </c>
      <c r="K153" s="273">
        <v>2.605938</v>
      </c>
      <c r="L153" s="273">
        <v>2.97375</v>
      </c>
      <c r="M153" s="273">
        <v>2.922091</v>
      </c>
      <c r="N153" s="273">
        <v>1.9320576E9</v>
      </c>
      <c r="O153" s="273"/>
      <c r="P153" s="249">
        <f t="shared" si="31"/>
        <v>262906.9307</v>
      </c>
      <c r="Q153" s="249">
        <f t="shared" si="129"/>
        <v>86764.21001</v>
      </c>
      <c r="R153" s="249">
        <f t="shared" si="130"/>
        <v>468745.8227</v>
      </c>
      <c r="S153" s="249">
        <f t="shared" si="34"/>
        <v>-298292.3866</v>
      </c>
      <c r="T153" s="249">
        <f t="shared" si="35"/>
        <v>-173848.727</v>
      </c>
      <c r="U153" s="267">
        <f t="shared" si="21"/>
        <v>0.5332677232</v>
      </c>
      <c r="V153" s="277"/>
      <c r="W153" s="249">
        <f t="shared" si="22"/>
        <v>-472141.1136</v>
      </c>
      <c r="X153" s="252">
        <f t="shared" si="23"/>
        <v>1.549648468</v>
      </c>
      <c r="Y153" s="249">
        <f t="shared" si="24"/>
        <v>634030.8413</v>
      </c>
      <c r="Z153" s="249">
        <f t="shared" si="25"/>
        <v>161889.7277</v>
      </c>
      <c r="AA153" s="254">
        <f t="shared" si="26"/>
        <v>818416.9634</v>
      </c>
      <c r="AB153" s="252">
        <f t="shared" si="27"/>
        <v>0.9093521816</v>
      </c>
      <c r="AC153" s="270">
        <f t="shared" si="28"/>
        <v>346275.8499</v>
      </c>
      <c r="AD153" s="252">
        <f t="shared" si="29"/>
        <v>0.3462758499</v>
      </c>
      <c r="AE153" s="175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7"/>
    </row>
    <row r="154" ht="19.5" customHeight="1">
      <c r="A154" s="271" t="s">
        <v>242</v>
      </c>
      <c r="B154" s="272">
        <v>59.169998</v>
      </c>
      <c r="C154" s="273">
        <v>59.34</v>
      </c>
      <c r="D154" s="273">
        <v>56.470001</v>
      </c>
      <c r="E154" s="273">
        <v>58.360001</v>
      </c>
      <c r="F154" s="273">
        <v>51.827534</v>
      </c>
      <c r="G154" s="273">
        <v>1.0546225E9</v>
      </c>
      <c r="H154" s="278" t="s">
        <v>242</v>
      </c>
      <c r="I154" s="273">
        <v>2.980938</v>
      </c>
      <c r="J154" s="273">
        <v>2.996875</v>
      </c>
      <c r="K154" s="273">
        <v>2.708438</v>
      </c>
      <c r="L154" s="273">
        <v>2.889063</v>
      </c>
      <c r="M154" s="273">
        <v>2.838874</v>
      </c>
      <c r="N154" s="273">
        <v>2.5996992E9</v>
      </c>
      <c r="O154" s="273"/>
      <c r="P154" s="249">
        <f t="shared" si="31"/>
        <v>268372.282</v>
      </c>
      <c r="Q154" s="249">
        <f t="shared" si="129"/>
        <v>90176.92802</v>
      </c>
      <c r="R154" s="249">
        <f t="shared" si="130"/>
        <v>469722.3765</v>
      </c>
      <c r="S154" s="249">
        <f t="shared" si="34"/>
        <v>-301201.9382</v>
      </c>
      <c r="T154" s="249">
        <f t="shared" si="35"/>
        <v>-174573.0967</v>
      </c>
      <c r="U154" s="267">
        <f t="shared" si="21"/>
        <v>0.5417620806</v>
      </c>
      <c r="V154" s="277"/>
      <c r="W154" s="249">
        <f t="shared" si="22"/>
        <v>-475775.0349</v>
      </c>
      <c r="X154" s="252">
        <f t="shared" si="23"/>
        <v>1.551352224</v>
      </c>
      <c r="Y154" s="249">
        <f t="shared" si="24"/>
        <v>638794.0788</v>
      </c>
      <c r="Z154" s="249">
        <f t="shared" si="25"/>
        <v>163019.044</v>
      </c>
      <c r="AA154" s="254">
        <f t="shared" si="26"/>
        <v>828271.5865</v>
      </c>
      <c r="AB154" s="252">
        <f t="shared" si="27"/>
        <v>0.9203017628</v>
      </c>
      <c r="AC154" s="270">
        <f t="shared" si="28"/>
        <v>352496.5517</v>
      </c>
      <c r="AD154" s="252">
        <f t="shared" si="29"/>
        <v>0.3524965517</v>
      </c>
      <c r="AE154" s="175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7"/>
    </row>
    <row r="155" ht="19.5" customHeight="1">
      <c r="A155" s="271" t="s">
        <v>243</v>
      </c>
      <c r="B155" s="272">
        <v>58.220001</v>
      </c>
      <c r="C155" s="273">
        <v>58.360001</v>
      </c>
      <c r="D155" s="273">
        <v>53.619999</v>
      </c>
      <c r="E155" s="273">
        <v>57.049999</v>
      </c>
      <c r="F155" s="273">
        <v>50.664169</v>
      </c>
      <c r="G155" s="273">
        <v>1.1556285E9</v>
      </c>
      <c r="H155" s="278" t="s">
        <v>243</v>
      </c>
      <c r="I155" s="273">
        <v>2.877813</v>
      </c>
      <c r="J155" s="273">
        <v>2.891563</v>
      </c>
      <c r="K155" s="273">
        <v>2.435</v>
      </c>
      <c r="L155" s="273">
        <v>2.763438</v>
      </c>
      <c r="M155" s="273">
        <v>2.715432</v>
      </c>
      <c r="N155" s="273">
        <v>2.6717856E9</v>
      </c>
      <c r="O155" s="273"/>
      <c r="P155" s="249">
        <f t="shared" si="31"/>
        <v>254827.718</v>
      </c>
      <c r="Q155" s="249">
        <f t="shared" si="129"/>
        <v>81072.86182</v>
      </c>
      <c r="R155" s="249">
        <f t="shared" si="130"/>
        <v>470700.9648</v>
      </c>
      <c r="S155" s="249">
        <f t="shared" si="34"/>
        <v>-304123.613</v>
      </c>
      <c r="T155" s="249">
        <f t="shared" si="35"/>
        <v>-175300.4846</v>
      </c>
      <c r="U155" s="267">
        <f t="shared" si="21"/>
        <v>0.5169509585</v>
      </c>
      <c r="V155" s="277"/>
      <c r="W155" s="249">
        <f t="shared" si="22"/>
        <v>-479424.0975</v>
      </c>
      <c r="X155" s="252">
        <f t="shared" si="23"/>
        <v>1.513333782</v>
      </c>
      <c r="Y155" s="249">
        <f t="shared" si="24"/>
        <v>630252.3288</v>
      </c>
      <c r="Z155" s="249">
        <f t="shared" si="25"/>
        <v>150828.2313</v>
      </c>
      <c r="AA155" s="254">
        <f t="shared" si="26"/>
        <v>806601.5446</v>
      </c>
      <c r="AB155" s="252">
        <f t="shared" si="27"/>
        <v>0.8962239385</v>
      </c>
      <c r="AC155" s="270">
        <f t="shared" si="28"/>
        <v>327177.4471</v>
      </c>
      <c r="AD155" s="252">
        <f t="shared" si="29"/>
        <v>0.3271774471</v>
      </c>
      <c r="AE155" s="175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7"/>
    </row>
    <row r="156" ht="19.5" customHeight="1">
      <c r="A156" s="271" t="s">
        <v>244</v>
      </c>
      <c r="B156" s="272">
        <v>57.080002</v>
      </c>
      <c r="C156" s="273">
        <v>59.830002</v>
      </c>
      <c r="D156" s="273">
        <v>56.869999</v>
      </c>
      <c r="E156" s="273">
        <v>58.0</v>
      </c>
      <c r="F156" s="273">
        <v>51.623325</v>
      </c>
      <c r="G156" s="273">
        <v>1.2774184E9</v>
      </c>
      <c r="H156" s="278" t="s">
        <v>244</v>
      </c>
      <c r="I156" s="273">
        <v>2.769063</v>
      </c>
      <c r="J156" s="273">
        <v>3.03375</v>
      </c>
      <c r="K156" s="273">
        <v>2.74375</v>
      </c>
      <c r="L156" s="273">
        <v>2.847188</v>
      </c>
      <c r="M156" s="273">
        <v>2.797728</v>
      </c>
      <c r="N156" s="273">
        <v>2.3166816E9</v>
      </c>
      <c r="O156" s="273"/>
      <c r="P156" s="249">
        <f t="shared" si="31"/>
        <v>270273.2626</v>
      </c>
      <c r="Q156" s="249">
        <f t="shared" si="129"/>
        <v>91352.63434</v>
      </c>
      <c r="R156" s="249">
        <f t="shared" si="130"/>
        <v>471681.5918</v>
      </c>
      <c r="S156" s="249">
        <f t="shared" si="34"/>
        <v>-307057.4613</v>
      </c>
      <c r="T156" s="249">
        <f t="shared" si="35"/>
        <v>-176030.9032</v>
      </c>
      <c r="U156" s="267">
        <f t="shared" si="21"/>
        <v>0.5435910962</v>
      </c>
      <c r="V156" s="277"/>
      <c r="W156" s="249">
        <f t="shared" si="22"/>
        <v>-483088.3646</v>
      </c>
      <c r="X156" s="252">
        <f t="shared" si="23"/>
        <v>1.535857431</v>
      </c>
      <c r="Y156" s="249">
        <f t="shared" si="24"/>
        <v>642005.6119</v>
      </c>
      <c r="Z156" s="249">
        <f t="shared" si="25"/>
        <v>158917.2474</v>
      </c>
      <c r="AA156" s="254">
        <f t="shared" si="26"/>
        <v>833307.4887</v>
      </c>
      <c r="AB156" s="252">
        <f t="shared" si="27"/>
        <v>0.9258972097</v>
      </c>
      <c r="AC156" s="270">
        <f t="shared" si="28"/>
        <v>350219.1241</v>
      </c>
      <c r="AD156" s="252">
        <f t="shared" si="29"/>
        <v>0.3502191241</v>
      </c>
      <c r="AE156" s="175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7"/>
    </row>
    <row r="157" ht="19.5" customHeight="1">
      <c r="A157" s="271" t="s">
        <v>245</v>
      </c>
      <c r="B157" s="272">
        <v>58.700001</v>
      </c>
      <c r="C157" s="273">
        <v>58.82</v>
      </c>
      <c r="D157" s="273">
        <v>49.93</v>
      </c>
      <c r="E157" s="273">
        <v>55.060001</v>
      </c>
      <c r="F157" s="273">
        <v>49.006561</v>
      </c>
      <c r="G157" s="273">
        <v>2.5261456E9</v>
      </c>
      <c r="H157" s="278" t="s">
        <v>245</v>
      </c>
      <c r="I157" s="273">
        <v>2.91375</v>
      </c>
      <c r="J157" s="273">
        <v>2.928438</v>
      </c>
      <c r="K157" s="273">
        <v>2.080625</v>
      </c>
      <c r="L157" s="273">
        <v>2.51625</v>
      </c>
      <c r="M157" s="273">
        <v>2.472538</v>
      </c>
      <c r="N157" s="273">
        <v>5.567472E9</v>
      </c>
      <c r="O157" s="273"/>
      <c r="P157" s="249">
        <f t="shared" si="31"/>
        <v>237291.0891</v>
      </c>
      <c r="Q157" s="249">
        <f t="shared" si="129"/>
        <v>69274.0136</v>
      </c>
      <c r="R157" s="249">
        <f t="shared" si="130"/>
        <v>472664.2618</v>
      </c>
      <c r="S157" s="249">
        <f t="shared" si="34"/>
        <v>-310003.5341</v>
      </c>
      <c r="T157" s="249">
        <f t="shared" si="35"/>
        <v>-176764.3653</v>
      </c>
      <c r="U157" s="267">
        <f t="shared" si="21"/>
        <v>0.4823215518</v>
      </c>
      <c r="V157" s="277"/>
      <c r="W157" s="249">
        <f t="shared" si="22"/>
        <v>-486767.8994</v>
      </c>
      <c r="X157" s="252">
        <f t="shared" si="23"/>
        <v>1.458508977</v>
      </c>
      <c r="Y157" s="249">
        <f t="shared" si="24"/>
        <v>619861.4537</v>
      </c>
      <c r="Z157" s="249">
        <f t="shared" si="25"/>
        <v>133093.5543</v>
      </c>
      <c r="AA157" s="254">
        <f t="shared" si="26"/>
        <v>779229.3645</v>
      </c>
      <c r="AB157" s="252">
        <f t="shared" si="27"/>
        <v>0.865810405</v>
      </c>
      <c r="AC157" s="270">
        <f t="shared" si="28"/>
        <v>292461.4651</v>
      </c>
      <c r="AD157" s="252">
        <f t="shared" si="29"/>
        <v>0.2924614651</v>
      </c>
      <c r="AE157" s="175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7"/>
    </row>
    <row r="158" ht="19.5" customHeight="1">
      <c r="A158" s="271" t="s">
        <v>246</v>
      </c>
      <c r="B158" s="272">
        <v>55.200001</v>
      </c>
      <c r="C158" s="273">
        <v>57.349998</v>
      </c>
      <c r="D158" s="273">
        <v>51.91</v>
      </c>
      <c r="E158" s="273">
        <v>52.490002</v>
      </c>
      <c r="F158" s="273">
        <v>46.71912</v>
      </c>
      <c r="G158" s="273">
        <v>1.6668778E9</v>
      </c>
      <c r="H158" s="278" t="s">
        <v>246</v>
      </c>
      <c r="I158" s="273">
        <v>2.527188</v>
      </c>
      <c r="J158" s="273">
        <v>2.728438</v>
      </c>
      <c r="K158" s="273">
        <v>2.231563</v>
      </c>
      <c r="L158" s="273">
        <v>2.279688</v>
      </c>
      <c r="M158" s="273">
        <v>2.240086</v>
      </c>
      <c r="N158" s="273">
        <v>4.3196224E9</v>
      </c>
      <c r="O158" s="273"/>
      <c r="P158" s="249">
        <f t="shared" si="31"/>
        <v>246700.9901</v>
      </c>
      <c r="Q158" s="249">
        <f t="shared" si="129"/>
        <v>74299.4656</v>
      </c>
      <c r="R158" s="249">
        <f t="shared" si="130"/>
        <v>473648.979</v>
      </c>
      <c r="S158" s="249">
        <f t="shared" si="34"/>
        <v>-312961.8822</v>
      </c>
      <c r="T158" s="249">
        <f t="shared" si="35"/>
        <v>-177500.8835</v>
      </c>
      <c r="U158" s="267">
        <f t="shared" si="21"/>
        <v>0.4974519631</v>
      </c>
      <c r="V158" s="277"/>
      <c r="W158" s="249">
        <f t="shared" si="22"/>
        <v>-490462.7657</v>
      </c>
      <c r="X158" s="252">
        <f t="shared" si="23"/>
        <v>1.468714894</v>
      </c>
      <c r="Y158" s="249">
        <f t="shared" si="24"/>
        <v>627393.7129</v>
      </c>
      <c r="Z158" s="249">
        <f t="shared" si="25"/>
        <v>136930.9472</v>
      </c>
      <c r="AA158" s="254">
        <f t="shared" si="26"/>
        <v>794649.4347</v>
      </c>
      <c r="AB158" s="252">
        <f t="shared" si="27"/>
        <v>0.8829438163</v>
      </c>
      <c r="AC158" s="270">
        <f t="shared" si="28"/>
        <v>304186.669</v>
      </c>
      <c r="AD158" s="252">
        <f t="shared" si="29"/>
        <v>0.304186669</v>
      </c>
      <c r="AE158" s="175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7"/>
    </row>
    <row r="159" ht="19.5" customHeight="1">
      <c r="A159" s="271" t="s">
        <v>247</v>
      </c>
      <c r="B159" s="272">
        <v>52.02</v>
      </c>
      <c r="C159" s="273">
        <v>59.200001</v>
      </c>
      <c r="D159" s="273">
        <v>50.099998</v>
      </c>
      <c r="E159" s="273">
        <v>57.950001</v>
      </c>
      <c r="F159" s="273">
        <v>51.6745</v>
      </c>
      <c r="G159" s="273">
        <v>1.6167851E9</v>
      </c>
      <c r="H159" s="278" t="s">
        <v>247</v>
      </c>
      <c r="I159" s="273">
        <v>2.23875</v>
      </c>
      <c r="J159" s="273">
        <v>2.8775</v>
      </c>
      <c r="K159" s="273">
        <v>2.074063</v>
      </c>
      <c r="L159" s="273">
        <v>2.758438</v>
      </c>
      <c r="M159" s="273">
        <v>2.710519</v>
      </c>
      <c r="N159" s="273">
        <v>3.3797888E9</v>
      </c>
      <c r="O159" s="273"/>
      <c r="P159" s="249">
        <f t="shared" si="31"/>
        <v>238099.0004</v>
      </c>
      <c r="Q159" s="249">
        <f t="shared" si="129"/>
        <v>69055.53306</v>
      </c>
      <c r="R159" s="249">
        <f t="shared" si="130"/>
        <v>474635.7477</v>
      </c>
      <c r="S159" s="249">
        <f t="shared" si="34"/>
        <v>-315932.5567</v>
      </c>
      <c r="T159" s="249">
        <f t="shared" si="35"/>
        <v>-178240.4705</v>
      </c>
      <c r="U159" s="267">
        <f t="shared" si="21"/>
        <v>0.4812160954</v>
      </c>
      <c r="V159" s="277"/>
      <c r="W159" s="249">
        <f t="shared" si="22"/>
        <v>-494173.0272</v>
      </c>
      <c r="X159" s="252">
        <f t="shared" si="23"/>
        <v>1.442277722</v>
      </c>
      <c r="Y159" s="249">
        <f t="shared" si="24"/>
        <v>622319.6181</v>
      </c>
      <c r="Z159" s="249">
        <f t="shared" si="25"/>
        <v>128146.5909</v>
      </c>
      <c r="AA159" s="254">
        <f t="shared" si="26"/>
        <v>781790.2812</v>
      </c>
      <c r="AB159" s="252">
        <f t="shared" si="27"/>
        <v>0.868655868</v>
      </c>
      <c r="AC159" s="270">
        <f t="shared" si="28"/>
        <v>287617.254</v>
      </c>
      <c r="AD159" s="252">
        <f t="shared" si="29"/>
        <v>0.287617254</v>
      </c>
      <c r="AE159" s="175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7"/>
    </row>
    <row r="160" ht="19.5" customHeight="1">
      <c r="A160" s="271" t="s">
        <v>248</v>
      </c>
      <c r="B160" s="272">
        <v>56.52</v>
      </c>
      <c r="C160" s="273">
        <v>58.98</v>
      </c>
      <c r="D160" s="273">
        <v>52.869999</v>
      </c>
      <c r="E160" s="273">
        <v>56.389999</v>
      </c>
      <c r="F160" s="273">
        <v>50.283432</v>
      </c>
      <c r="G160" s="273">
        <v>1.2950705E9</v>
      </c>
      <c r="H160" s="278" t="s">
        <v>248</v>
      </c>
      <c r="I160" s="273">
        <v>2.627188</v>
      </c>
      <c r="J160" s="273">
        <v>2.851875</v>
      </c>
      <c r="K160" s="273">
        <v>2.282188</v>
      </c>
      <c r="L160" s="273">
        <v>2.587813</v>
      </c>
      <c r="M160" s="273">
        <v>2.542858</v>
      </c>
      <c r="N160" s="273">
        <v>2.5101696E9</v>
      </c>
      <c r="O160" s="273"/>
      <c r="P160" s="249">
        <f t="shared" si="31"/>
        <v>251263.3616</v>
      </c>
      <c r="Q160" s="249">
        <f t="shared" si="129"/>
        <v>75985.01535</v>
      </c>
      <c r="R160" s="249">
        <f t="shared" si="130"/>
        <v>475624.5722</v>
      </c>
      <c r="S160" s="249">
        <f t="shared" si="34"/>
        <v>-318915.609</v>
      </c>
      <c r="T160" s="249">
        <f t="shared" si="35"/>
        <v>-178983.1392</v>
      </c>
      <c r="U160" s="267">
        <f t="shared" si="21"/>
        <v>0.5022381097</v>
      </c>
      <c r="V160" s="277"/>
      <c r="W160" s="249">
        <f t="shared" si="22"/>
        <v>-497898.7481</v>
      </c>
      <c r="X160" s="252">
        <f t="shared" si="23"/>
        <v>1.45991115</v>
      </c>
      <c r="Y160" s="249">
        <f t="shared" si="24"/>
        <v>632483.9424</v>
      </c>
      <c r="Z160" s="249">
        <f t="shared" si="25"/>
        <v>134585.1943</v>
      </c>
      <c r="AA160" s="254">
        <f t="shared" si="26"/>
        <v>802872.9491</v>
      </c>
      <c r="AB160" s="252">
        <f t="shared" si="27"/>
        <v>0.8920810546</v>
      </c>
      <c r="AC160" s="270">
        <f t="shared" si="28"/>
        <v>304974.201</v>
      </c>
      <c r="AD160" s="252">
        <f t="shared" si="29"/>
        <v>0.304974201</v>
      </c>
      <c r="AE160" s="175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7"/>
    </row>
    <row r="161" ht="19.5" customHeight="1">
      <c r="A161" s="274" t="s">
        <v>249</v>
      </c>
      <c r="B161" s="275">
        <v>56.380001</v>
      </c>
      <c r="C161" s="276">
        <v>57.619999</v>
      </c>
      <c r="D161" s="276">
        <v>54.169998</v>
      </c>
      <c r="E161" s="276">
        <v>55.830002</v>
      </c>
      <c r="F161" s="276">
        <v>49.784069</v>
      </c>
      <c r="G161" s="276">
        <v>1.0043616E9</v>
      </c>
      <c r="H161" s="279" t="s">
        <v>249</v>
      </c>
      <c r="I161" s="276">
        <v>2.5875</v>
      </c>
      <c r="J161" s="276">
        <v>2.701563</v>
      </c>
      <c r="K161" s="276">
        <v>2.399063</v>
      </c>
      <c r="L161" s="276">
        <v>2.545625</v>
      </c>
      <c r="M161" s="276">
        <v>2.501403</v>
      </c>
      <c r="N161" s="276">
        <v>1.9215488E9</v>
      </c>
      <c r="O161" s="276"/>
      <c r="P161" s="249">
        <f t="shared" si="31"/>
        <v>257441.5747</v>
      </c>
      <c r="Q161" s="249">
        <f t="shared" si="129"/>
        <v>79876.34624</v>
      </c>
      <c r="R161" s="249">
        <f t="shared" si="130"/>
        <v>476615.4567</v>
      </c>
      <c r="S161" s="249">
        <f t="shared" si="34"/>
        <v>-321911.0907</v>
      </c>
      <c r="T161" s="249">
        <f t="shared" si="35"/>
        <v>-179728.9022</v>
      </c>
      <c r="U161" s="267">
        <f t="shared" si="21"/>
        <v>0.512565621</v>
      </c>
      <c r="V161" s="252">
        <f>(E161-B150)/B150</f>
        <v>0.01564491512</v>
      </c>
      <c r="W161" s="249">
        <f t="shared" si="22"/>
        <v>-501639.9929</v>
      </c>
      <c r="X161" s="252">
        <f t="shared" si="23"/>
        <v>1.463314412</v>
      </c>
      <c r="Y161" s="249">
        <f t="shared" si="24"/>
        <v>637759.9407</v>
      </c>
      <c r="Z161" s="249">
        <f t="shared" si="25"/>
        <v>136119.9478</v>
      </c>
      <c r="AA161" s="254">
        <f t="shared" si="26"/>
        <v>813933.3776</v>
      </c>
      <c r="AB161" s="252">
        <f t="shared" si="27"/>
        <v>0.9043704196</v>
      </c>
      <c r="AC161" s="270">
        <f t="shared" si="28"/>
        <v>312293.3847</v>
      </c>
      <c r="AD161" s="252">
        <f t="shared" si="29"/>
        <v>0.3122933847</v>
      </c>
      <c r="AE161" s="175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7"/>
    </row>
    <row r="162" ht="19.5" customHeight="1">
      <c r="A162" s="271" t="s">
        <v>250</v>
      </c>
      <c r="B162" s="272">
        <v>56.91</v>
      </c>
      <c r="C162" s="273">
        <v>60.860001</v>
      </c>
      <c r="D162" s="273">
        <v>56.560001</v>
      </c>
      <c r="E162" s="273">
        <v>60.529999</v>
      </c>
      <c r="F162" s="273">
        <v>54.181671</v>
      </c>
      <c r="G162" s="273">
        <v>8.288839E8</v>
      </c>
      <c r="H162" s="278" t="s">
        <v>250</v>
      </c>
      <c r="I162" s="273">
        <v>2.642188</v>
      </c>
      <c r="J162" s="273">
        <v>3.017813</v>
      </c>
      <c r="K162" s="273">
        <v>2.610625</v>
      </c>
      <c r="L162" s="273">
        <v>2.985313</v>
      </c>
      <c r="M162" s="273">
        <v>2.933453</v>
      </c>
      <c r="N162" s="273">
        <v>1.9026016E9</v>
      </c>
      <c r="O162" s="273"/>
      <c r="P162" s="249">
        <f t="shared" si="31"/>
        <v>268800.0048</v>
      </c>
      <c r="Q162" s="249">
        <f>(Q150+(Q161-Q150)*(1-$Q$3))*K162/K161</f>
        <v>90316.91166</v>
      </c>
      <c r="R162" s="249">
        <f>R161*(1+($S$5/2/12))+(Q161-Q150)*($Q$3)</f>
        <v>474487.0172</v>
      </c>
      <c r="S162" s="249">
        <f t="shared" si="34"/>
        <v>-324919.0536</v>
      </c>
      <c r="T162" s="249">
        <f t="shared" si="35"/>
        <v>-180477.7727</v>
      </c>
      <c r="U162" s="267">
        <f t="shared" si="21"/>
        <v>0.5391455222</v>
      </c>
      <c r="V162" s="277"/>
      <c r="W162" s="249">
        <f t="shared" si="22"/>
        <v>-505396.8262</v>
      </c>
      <c r="X162" s="252">
        <f t="shared" si="23"/>
        <v>1.470699821</v>
      </c>
      <c r="Y162" s="249">
        <f t="shared" si="24"/>
        <v>643667.5398</v>
      </c>
      <c r="Z162" s="249">
        <f t="shared" si="25"/>
        <v>138270.7136</v>
      </c>
      <c r="AA162" s="254">
        <f t="shared" si="26"/>
        <v>833603.9336</v>
      </c>
      <c r="AB162" s="252">
        <f t="shared" si="27"/>
        <v>0.9262265929</v>
      </c>
      <c r="AC162" s="270">
        <f t="shared" si="28"/>
        <v>328207.1073</v>
      </c>
      <c r="AD162" s="252">
        <f t="shared" si="29"/>
        <v>0.3282071073</v>
      </c>
      <c r="AE162" s="175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7"/>
    </row>
    <row r="163" ht="19.5" customHeight="1">
      <c r="A163" s="271" t="s">
        <v>251</v>
      </c>
      <c r="B163" s="272">
        <v>60.880001</v>
      </c>
      <c r="C163" s="273">
        <v>64.959999</v>
      </c>
      <c r="D163" s="273">
        <v>60.66</v>
      </c>
      <c r="E163" s="273">
        <v>64.410004</v>
      </c>
      <c r="F163" s="273">
        <v>57.654736</v>
      </c>
      <c r="G163" s="273">
        <v>1.0186025E9</v>
      </c>
      <c r="H163" s="278" t="s">
        <v>251</v>
      </c>
      <c r="I163" s="273">
        <v>3.016563</v>
      </c>
      <c r="J163" s="273">
        <v>3.433438</v>
      </c>
      <c r="K163" s="273">
        <v>2.99875</v>
      </c>
      <c r="L163" s="273">
        <v>3.376563</v>
      </c>
      <c r="M163" s="273">
        <v>3.317907</v>
      </c>
      <c r="N163" s="273">
        <v>2.1716416E9</v>
      </c>
      <c r="O163" s="273"/>
      <c r="P163" s="249">
        <f t="shared" si="31"/>
        <v>288285.1485</v>
      </c>
      <c r="Q163" s="249">
        <f t="shared" ref="Q163:Q173" si="131">Q162*K163/K162</f>
        <v>103744.4439</v>
      </c>
      <c r="R163" s="249">
        <f t="shared" ref="R163:R173" si="132">R162*(1+$S$5/2/12)</f>
        <v>475475.5318</v>
      </c>
      <c r="S163" s="249">
        <f t="shared" si="34"/>
        <v>-327939.5496</v>
      </c>
      <c r="T163" s="249">
        <f t="shared" si="35"/>
        <v>-181229.7634</v>
      </c>
      <c r="U163" s="267">
        <f t="shared" si="21"/>
        <v>0.5714940725</v>
      </c>
      <c r="V163" s="277"/>
      <c r="W163" s="249">
        <f t="shared" si="22"/>
        <v>-509169.313</v>
      </c>
      <c r="X163" s="252">
        <f t="shared" si="23"/>
        <v>1.50001318</v>
      </c>
      <c r="Y163" s="249">
        <f t="shared" si="24"/>
        <v>658256.1145</v>
      </c>
      <c r="Z163" s="249">
        <f t="shared" si="25"/>
        <v>149086.8015</v>
      </c>
      <c r="AA163" s="254">
        <f t="shared" si="26"/>
        <v>867505.1242</v>
      </c>
      <c r="AB163" s="252">
        <f t="shared" si="27"/>
        <v>0.9638945824</v>
      </c>
      <c r="AC163" s="270">
        <f t="shared" si="28"/>
        <v>358335.8112</v>
      </c>
      <c r="AD163" s="252">
        <f t="shared" si="29"/>
        <v>0.3583358112</v>
      </c>
      <c r="AE163" s="175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/>
      <c r="AV163" s="176"/>
      <c r="AW163" s="177"/>
    </row>
    <row r="164" ht="19.5" customHeight="1">
      <c r="A164" s="271" t="s">
        <v>252</v>
      </c>
      <c r="B164" s="272">
        <v>64.650002</v>
      </c>
      <c r="C164" s="273">
        <v>68.510002</v>
      </c>
      <c r="D164" s="273">
        <v>63.23</v>
      </c>
      <c r="E164" s="273">
        <v>67.550003</v>
      </c>
      <c r="F164" s="273">
        <v>60.465412</v>
      </c>
      <c r="G164" s="273">
        <v>1.0700543E9</v>
      </c>
      <c r="H164" s="278" t="s">
        <v>252</v>
      </c>
      <c r="I164" s="273">
        <v>3.400625</v>
      </c>
      <c r="J164" s="273">
        <v>3.824688</v>
      </c>
      <c r="K164" s="273">
        <v>3.251875</v>
      </c>
      <c r="L164" s="273">
        <v>3.717188</v>
      </c>
      <c r="M164" s="273">
        <v>3.652614</v>
      </c>
      <c r="N164" s="273">
        <v>2.2573664E9</v>
      </c>
      <c r="O164" s="273"/>
      <c r="P164" s="249">
        <f t="shared" si="31"/>
        <v>300499.0099</v>
      </c>
      <c r="Q164" s="249">
        <f t="shared" si="131"/>
        <v>112501.5301</v>
      </c>
      <c r="R164" s="249">
        <f t="shared" si="132"/>
        <v>476466.1058</v>
      </c>
      <c r="S164" s="249">
        <f t="shared" si="34"/>
        <v>-330972.6311</v>
      </c>
      <c r="T164" s="249">
        <f t="shared" si="35"/>
        <v>-181984.8874</v>
      </c>
      <c r="U164" s="267">
        <f t="shared" si="21"/>
        <v>0.590805819</v>
      </c>
      <c r="V164" s="277"/>
      <c r="W164" s="249">
        <f t="shared" si="22"/>
        <v>-512957.5185</v>
      </c>
      <c r="X164" s="252">
        <f t="shared" si="23"/>
        <v>1.514677313</v>
      </c>
      <c r="Y164" s="249">
        <f t="shared" si="24"/>
        <v>667756.7685</v>
      </c>
      <c r="Z164" s="249">
        <f t="shared" si="25"/>
        <v>154799.25</v>
      </c>
      <c r="AA164" s="254">
        <f t="shared" si="26"/>
        <v>889466.6458</v>
      </c>
      <c r="AB164" s="252">
        <f t="shared" si="27"/>
        <v>0.9882962732</v>
      </c>
      <c r="AC164" s="270">
        <f t="shared" si="28"/>
        <v>376509.1274</v>
      </c>
      <c r="AD164" s="252">
        <f t="shared" si="29"/>
        <v>0.3765091274</v>
      </c>
      <c r="AE164" s="175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7"/>
    </row>
    <row r="165" ht="19.5" customHeight="1">
      <c r="A165" s="271" t="s">
        <v>253</v>
      </c>
      <c r="B165" s="272">
        <v>67.480003</v>
      </c>
      <c r="C165" s="273">
        <v>68.550003</v>
      </c>
      <c r="D165" s="273">
        <v>64.449997</v>
      </c>
      <c r="E165" s="273">
        <v>66.760002</v>
      </c>
      <c r="F165" s="273">
        <v>59.859676</v>
      </c>
      <c r="G165" s="273">
        <v>1.0561849E9</v>
      </c>
      <c r="H165" s="278" t="s">
        <v>253</v>
      </c>
      <c r="I165" s="273">
        <v>3.70875</v>
      </c>
      <c r="J165" s="273">
        <v>3.8275</v>
      </c>
      <c r="K165" s="273">
        <v>3.377188</v>
      </c>
      <c r="L165" s="273">
        <v>3.621563</v>
      </c>
      <c r="M165" s="273">
        <v>3.55865</v>
      </c>
      <c r="N165" s="273">
        <v>2.2638368E9</v>
      </c>
      <c r="O165" s="273"/>
      <c r="P165" s="249">
        <f t="shared" si="31"/>
        <v>306297.0154</v>
      </c>
      <c r="Q165" s="249">
        <f t="shared" si="131"/>
        <v>116836.8457</v>
      </c>
      <c r="R165" s="249">
        <f t="shared" si="132"/>
        <v>477458.7435</v>
      </c>
      <c r="S165" s="249">
        <f t="shared" si="34"/>
        <v>-334018.3504</v>
      </c>
      <c r="T165" s="249">
        <f t="shared" si="35"/>
        <v>-182743.1578</v>
      </c>
      <c r="U165" s="267">
        <f t="shared" si="21"/>
        <v>0.5995726636</v>
      </c>
      <c r="V165" s="277"/>
      <c r="W165" s="249">
        <f t="shared" si="22"/>
        <v>-516761.5081</v>
      </c>
      <c r="X165" s="252">
        <f t="shared" si="23"/>
        <v>1.516668224</v>
      </c>
      <c r="Y165" s="249">
        <f t="shared" si="24"/>
        <v>672768.3046</v>
      </c>
      <c r="Z165" s="249">
        <f t="shared" si="25"/>
        <v>156006.7965</v>
      </c>
      <c r="AA165" s="254">
        <f t="shared" si="26"/>
        <v>900592.6047</v>
      </c>
      <c r="AB165" s="252">
        <f t="shared" si="27"/>
        <v>1.00065845</v>
      </c>
      <c r="AC165" s="270">
        <f t="shared" si="28"/>
        <v>383831.0965</v>
      </c>
      <c r="AD165" s="252">
        <f t="shared" si="29"/>
        <v>0.3838310965</v>
      </c>
      <c r="AE165" s="175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7"/>
    </row>
    <row r="166" ht="19.5" customHeight="1">
      <c r="A166" s="271" t="s">
        <v>254</v>
      </c>
      <c r="B166" s="272">
        <v>66.690002</v>
      </c>
      <c r="C166" s="273">
        <v>67.629997</v>
      </c>
      <c r="D166" s="273">
        <v>60.759998</v>
      </c>
      <c r="E166" s="273">
        <v>62.060001</v>
      </c>
      <c r="F166" s="273">
        <v>55.645493</v>
      </c>
      <c r="G166" s="273">
        <v>1.3003288E9</v>
      </c>
      <c r="H166" s="278" t="s">
        <v>254</v>
      </c>
      <c r="I166" s="273">
        <v>3.610938</v>
      </c>
      <c r="J166" s="273">
        <v>3.712813</v>
      </c>
      <c r="K166" s="273">
        <v>2.908125</v>
      </c>
      <c r="L166" s="273">
        <v>3.116875</v>
      </c>
      <c r="M166" s="273">
        <v>3.062729</v>
      </c>
      <c r="N166" s="273">
        <v>1.6379808E9</v>
      </c>
      <c r="O166" s="273"/>
      <c r="P166" s="249">
        <f t="shared" si="31"/>
        <v>288760.3865</v>
      </c>
      <c r="Q166" s="249">
        <f t="shared" si="131"/>
        <v>100609.1908</v>
      </c>
      <c r="R166" s="249">
        <f t="shared" si="132"/>
        <v>478453.4492</v>
      </c>
      <c r="S166" s="249">
        <f t="shared" si="34"/>
        <v>-337076.7602</v>
      </c>
      <c r="T166" s="249">
        <f t="shared" si="35"/>
        <v>-183504.5876</v>
      </c>
      <c r="U166" s="267">
        <f t="shared" si="21"/>
        <v>0.564606784</v>
      </c>
      <c r="V166" s="277"/>
      <c r="W166" s="249">
        <f t="shared" si="22"/>
        <v>-520581.3478</v>
      </c>
      <c r="X166" s="252">
        <f t="shared" si="23"/>
        <v>1.47376359</v>
      </c>
      <c r="Y166" s="249">
        <f t="shared" si="24"/>
        <v>661447.5818</v>
      </c>
      <c r="Z166" s="249">
        <f t="shared" si="25"/>
        <v>140866.2341</v>
      </c>
      <c r="AA166" s="254">
        <f t="shared" si="26"/>
        <v>867823.0266</v>
      </c>
      <c r="AB166" s="252">
        <f t="shared" si="27"/>
        <v>0.9642478073</v>
      </c>
      <c r="AC166" s="270">
        <f t="shared" si="28"/>
        <v>347241.6788</v>
      </c>
      <c r="AD166" s="252">
        <f t="shared" si="29"/>
        <v>0.3472416788</v>
      </c>
      <c r="AE166" s="175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76"/>
      <c r="AT166" s="176"/>
      <c r="AU166" s="176"/>
      <c r="AV166" s="176"/>
      <c r="AW166" s="177"/>
    </row>
    <row r="167" ht="19.5" customHeight="1">
      <c r="A167" s="271" t="s">
        <v>255</v>
      </c>
      <c r="B167" s="272">
        <v>60.939999</v>
      </c>
      <c r="C167" s="273">
        <v>64.57</v>
      </c>
      <c r="D167" s="273">
        <v>60.040001</v>
      </c>
      <c r="E167" s="273">
        <v>64.160004</v>
      </c>
      <c r="F167" s="273">
        <v>57.528454</v>
      </c>
      <c r="G167" s="273">
        <v>9.738152E8</v>
      </c>
      <c r="H167" s="278" t="s">
        <v>255</v>
      </c>
      <c r="I167" s="273">
        <v>3.0075</v>
      </c>
      <c r="J167" s="273">
        <v>3.379375</v>
      </c>
      <c r="K167" s="273">
        <v>2.91375</v>
      </c>
      <c r="L167" s="273">
        <v>3.3275</v>
      </c>
      <c r="M167" s="273">
        <v>3.269695</v>
      </c>
      <c r="N167" s="273">
        <v>1.1723376E9</v>
      </c>
      <c r="O167" s="273"/>
      <c r="P167" s="249">
        <f t="shared" si="31"/>
        <v>285338.6186</v>
      </c>
      <c r="Q167" s="249">
        <f t="shared" si="131"/>
        <v>100803.7927</v>
      </c>
      <c r="R167" s="249">
        <f t="shared" si="132"/>
        <v>479450.2273</v>
      </c>
      <c r="S167" s="249">
        <f t="shared" si="34"/>
        <v>-340147.9133</v>
      </c>
      <c r="T167" s="249">
        <f t="shared" si="35"/>
        <v>-184269.19</v>
      </c>
      <c r="U167" s="267">
        <f t="shared" si="21"/>
        <v>0.5625581623</v>
      </c>
      <c r="V167" s="277"/>
      <c r="W167" s="249">
        <f t="shared" si="22"/>
        <v>-524417.1034</v>
      </c>
      <c r="X167" s="252">
        <f t="shared" si="23"/>
        <v>1.458359846</v>
      </c>
      <c r="Y167" s="249">
        <f t="shared" si="24"/>
        <v>660009.2512</v>
      </c>
      <c r="Z167" s="249">
        <f t="shared" si="25"/>
        <v>135592.1478</v>
      </c>
      <c r="AA167" s="254">
        <f t="shared" si="26"/>
        <v>865592.6386</v>
      </c>
      <c r="AB167" s="252">
        <f t="shared" si="27"/>
        <v>0.9617695984</v>
      </c>
      <c r="AC167" s="270">
        <f t="shared" si="28"/>
        <v>341175.5352</v>
      </c>
      <c r="AD167" s="252">
        <f t="shared" si="29"/>
        <v>0.3411755352</v>
      </c>
      <c r="AE167" s="175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  <c r="AU167" s="176"/>
      <c r="AV167" s="176"/>
      <c r="AW167" s="177"/>
    </row>
    <row r="168" ht="19.5" customHeight="1">
      <c r="A168" s="271" t="s">
        <v>256</v>
      </c>
      <c r="B168" s="272">
        <v>64.25</v>
      </c>
      <c r="C168" s="273">
        <v>65.309998</v>
      </c>
      <c r="D168" s="273">
        <v>61.860001</v>
      </c>
      <c r="E168" s="273">
        <v>64.800003</v>
      </c>
      <c r="F168" s="273">
        <v>58.235828</v>
      </c>
      <c r="G168" s="273">
        <v>8.608051E8</v>
      </c>
      <c r="H168" s="278" t="s">
        <v>256</v>
      </c>
      <c r="I168" s="273">
        <v>3.3375</v>
      </c>
      <c r="J168" s="273">
        <v>3.443125</v>
      </c>
      <c r="K168" s="273">
        <v>3.091875</v>
      </c>
      <c r="L168" s="273">
        <v>3.381875</v>
      </c>
      <c r="M168" s="273">
        <v>3.323126</v>
      </c>
      <c r="N168" s="273">
        <v>1.2018048E9</v>
      </c>
      <c r="O168" s="273"/>
      <c r="P168" s="249">
        <f t="shared" si="31"/>
        <v>293988.1236</v>
      </c>
      <c r="Q168" s="249">
        <f t="shared" si="131"/>
        <v>106966.1867</v>
      </c>
      <c r="R168" s="249">
        <f t="shared" si="132"/>
        <v>480449.0819</v>
      </c>
      <c r="S168" s="249">
        <f t="shared" si="34"/>
        <v>-343231.863</v>
      </c>
      <c r="T168" s="249">
        <f t="shared" si="35"/>
        <v>-185036.9783</v>
      </c>
      <c r="U168" s="267">
        <f t="shared" si="21"/>
        <v>0.576263379</v>
      </c>
      <c r="V168" s="277"/>
      <c r="W168" s="249">
        <f t="shared" si="22"/>
        <v>-528268.8413</v>
      </c>
      <c r="X168" s="252">
        <f t="shared" si="23"/>
        <v>1.465990694</v>
      </c>
      <c r="Y168" s="249">
        <f t="shared" si="24"/>
        <v>667022.8051</v>
      </c>
      <c r="Z168" s="249">
        <f t="shared" si="25"/>
        <v>138753.9638</v>
      </c>
      <c r="AA168" s="254">
        <f t="shared" si="26"/>
        <v>881403.3922</v>
      </c>
      <c r="AB168" s="252">
        <f t="shared" si="27"/>
        <v>0.9793371024</v>
      </c>
      <c r="AC168" s="270">
        <f t="shared" si="28"/>
        <v>353134.5509</v>
      </c>
      <c r="AD168" s="252">
        <f t="shared" si="29"/>
        <v>0.3531345509</v>
      </c>
      <c r="AE168" s="175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7"/>
    </row>
    <row r="169" ht="19.5" customHeight="1">
      <c r="A169" s="271" t="s">
        <v>257</v>
      </c>
      <c r="B169" s="272">
        <v>65.260002</v>
      </c>
      <c r="C169" s="273">
        <v>68.879997</v>
      </c>
      <c r="D169" s="273">
        <v>63.91</v>
      </c>
      <c r="E169" s="273">
        <v>68.160004</v>
      </c>
      <c r="F169" s="273">
        <v>61.255489</v>
      </c>
      <c r="G169" s="273">
        <v>6.798662E8</v>
      </c>
      <c r="H169" s="278" t="s">
        <v>257</v>
      </c>
      <c r="I169" s="273">
        <v>3.43375</v>
      </c>
      <c r="J169" s="273">
        <v>3.820625</v>
      </c>
      <c r="K169" s="273">
        <v>3.293125</v>
      </c>
      <c r="L169" s="273">
        <v>3.741875</v>
      </c>
      <c r="M169" s="273">
        <v>3.676871</v>
      </c>
      <c r="N169" s="273">
        <v>9.327584E8</v>
      </c>
      <c r="O169" s="273"/>
      <c r="P169" s="249">
        <f t="shared" si="31"/>
        <v>303730.6931</v>
      </c>
      <c r="Q169" s="249">
        <f t="shared" si="131"/>
        <v>113928.6109</v>
      </c>
      <c r="R169" s="249">
        <f t="shared" si="132"/>
        <v>481450.0175</v>
      </c>
      <c r="S169" s="249">
        <f t="shared" si="34"/>
        <v>-346328.6624</v>
      </c>
      <c r="T169" s="249">
        <f t="shared" si="35"/>
        <v>-185807.9657</v>
      </c>
      <c r="U169" s="267">
        <f t="shared" si="21"/>
        <v>0.5912383535</v>
      </c>
      <c r="V169" s="277"/>
      <c r="W169" s="249">
        <f t="shared" si="22"/>
        <v>-532136.6281</v>
      </c>
      <c r="X169" s="252">
        <f t="shared" si="23"/>
        <v>1.475524647</v>
      </c>
      <c r="Y169" s="249">
        <f t="shared" si="24"/>
        <v>674803.5019</v>
      </c>
      <c r="Z169" s="249">
        <f t="shared" si="25"/>
        <v>142666.8738</v>
      </c>
      <c r="AA169" s="254">
        <f t="shared" si="26"/>
        <v>899109.3214</v>
      </c>
      <c r="AB169" s="252">
        <f t="shared" si="27"/>
        <v>0.9990103571</v>
      </c>
      <c r="AC169" s="270">
        <f t="shared" si="28"/>
        <v>366972.6933</v>
      </c>
      <c r="AD169" s="252">
        <f t="shared" si="29"/>
        <v>0.3669726933</v>
      </c>
      <c r="AE169" s="175"/>
      <c r="AF169" s="176"/>
      <c r="AG169" s="176"/>
      <c r="AH169" s="176"/>
      <c r="AI169" s="176"/>
      <c r="AJ169" s="176"/>
      <c r="AK169" s="176"/>
      <c r="AL169" s="176"/>
      <c r="AM169" s="176"/>
      <c r="AN169" s="176"/>
      <c r="AO169" s="176"/>
      <c r="AP169" s="176"/>
      <c r="AQ169" s="176"/>
      <c r="AR169" s="176"/>
      <c r="AS169" s="176"/>
      <c r="AT169" s="176"/>
      <c r="AU169" s="176"/>
      <c r="AV169" s="176"/>
      <c r="AW169" s="177"/>
    </row>
    <row r="170" ht="19.5" customHeight="1">
      <c r="A170" s="271" t="s">
        <v>258</v>
      </c>
      <c r="B170" s="272">
        <v>68.029999</v>
      </c>
      <c r="C170" s="273">
        <v>70.580002</v>
      </c>
      <c r="D170" s="273">
        <v>67.419998</v>
      </c>
      <c r="E170" s="273">
        <v>68.57</v>
      </c>
      <c r="F170" s="273">
        <v>61.623928</v>
      </c>
      <c r="G170" s="273">
        <v>6.395219E8</v>
      </c>
      <c r="H170" s="278" t="s">
        <v>258</v>
      </c>
      <c r="I170" s="273">
        <v>3.729375</v>
      </c>
      <c r="J170" s="273">
        <v>4.0225</v>
      </c>
      <c r="K170" s="273">
        <v>3.65875</v>
      </c>
      <c r="L170" s="273">
        <v>3.801875</v>
      </c>
      <c r="M170" s="273">
        <v>3.735829</v>
      </c>
      <c r="N170" s="273">
        <v>6.999328E8</v>
      </c>
      <c r="O170" s="273"/>
      <c r="P170" s="249">
        <f t="shared" si="31"/>
        <v>320411.8717</v>
      </c>
      <c r="Q170" s="249">
        <f t="shared" si="131"/>
        <v>126577.7354</v>
      </c>
      <c r="R170" s="249">
        <f t="shared" si="132"/>
        <v>482453.0384</v>
      </c>
      <c r="S170" s="249">
        <f t="shared" si="34"/>
        <v>-349438.3652</v>
      </c>
      <c r="T170" s="249">
        <f t="shared" si="35"/>
        <v>-186582.1656</v>
      </c>
      <c r="U170" s="267">
        <f t="shared" si="21"/>
        <v>0.617108915</v>
      </c>
      <c r="V170" s="277"/>
      <c r="W170" s="249">
        <f t="shared" si="22"/>
        <v>-536020.5308</v>
      </c>
      <c r="X170" s="252">
        <f t="shared" si="23"/>
        <v>1.497824923</v>
      </c>
      <c r="Y170" s="249">
        <f t="shared" si="24"/>
        <v>687443.227</v>
      </c>
      <c r="Z170" s="249">
        <f t="shared" si="25"/>
        <v>151422.6962</v>
      </c>
      <c r="AA170" s="254">
        <f t="shared" si="26"/>
        <v>929442.6455</v>
      </c>
      <c r="AB170" s="252">
        <f t="shared" si="27"/>
        <v>1.032714051</v>
      </c>
      <c r="AC170" s="270">
        <f t="shared" si="28"/>
        <v>393422.1147</v>
      </c>
      <c r="AD170" s="252">
        <f t="shared" si="29"/>
        <v>0.3934221147</v>
      </c>
      <c r="AE170" s="175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  <c r="AU170" s="176"/>
      <c r="AV170" s="176"/>
      <c r="AW170" s="177"/>
    </row>
    <row r="171" ht="19.5" customHeight="1">
      <c r="A171" s="271" t="s">
        <v>259</v>
      </c>
      <c r="B171" s="272">
        <v>68.900002</v>
      </c>
      <c r="C171" s="273">
        <v>69.800003</v>
      </c>
      <c r="D171" s="273">
        <v>64.650002</v>
      </c>
      <c r="E171" s="273">
        <v>64.949997</v>
      </c>
      <c r="F171" s="273">
        <v>58.537086</v>
      </c>
      <c r="G171" s="273">
        <v>8.631242E8</v>
      </c>
      <c r="H171" s="278" t="s">
        <v>259</v>
      </c>
      <c r="I171" s="273">
        <v>3.8375</v>
      </c>
      <c r="J171" s="273">
        <v>3.93375</v>
      </c>
      <c r="K171" s="273">
        <v>3.369375</v>
      </c>
      <c r="L171" s="273">
        <v>3.398125</v>
      </c>
      <c r="M171" s="273">
        <v>3.339093</v>
      </c>
      <c r="N171" s="273">
        <v>1.0152896E9</v>
      </c>
      <c r="O171" s="273"/>
      <c r="P171" s="249">
        <f t="shared" si="31"/>
        <v>307247.5343</v>
      </c>
      <c r="Q171" s="249">
        <f t="shared" si="131"/>
        <v>116566.5479</v>
      </c>
      <c r="R171" s="249">
        <f t="shared" si="132"/>
        <v>483458.1489</v>
      </c>
      <c r="S171" s="249">
        <f t="shared" si="34"/>
        <v>-352561.025</v>
      </c>
      <c r="T171" s="249">
        <f t="shared" si="35"/>
        <v>-187359.5913</v>
      </c>
      <c r="U171" s="267">
        <f t="shared" si="21"/>
        <v>0.5956102387</v>
      </c>
      <c r="V171" s="277"/>
      <c r="W171" s="249">
        <f t="shared" si="22"/>
        <v>-539920.6163</v>
      </c>
      <c r="X171" s="252">
        <f t="shared" si="23"/>
        <v>1.464485073</v>
      </c>
      <c r="Y171" s="249">
        <f t="shared" si="24"/>
        <v>679193.0969</v>
      </c>
      <c r="Z171" s="249">
        <f t="shared" si="25"/>
        <v>139272.4806</v>
      </c>
      <c r="AA171" s="254">
        <f t="shared" si="26"/>
        <v>907272.2311</v>
      </c>
      <c r="AB171" s="252">
        <f t="shared" si="27"/>
        <v>1.008080257</v>
      </c>
      <c r="AC171" s="270">
        <f t="shared" si="28"/>
        <v>367351.6147</v>
      </c>
      <c r="AD171" s="252">
        <f t="shared" si="29"/>
        <v>0.3673516147</v>
      </c>
      <c r="AE171" s="175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  <c r="AU171" s="176"/>
      <c r="AV171" s="176"/>
      <c r="AW171" s="177"/>
    </row>
    <row r="172" ht="19.5" customHeight="1">
      <c r="A172" s="271" t="s">
        <v>260</v>
      </c>
      <c r="B172" s="272">
        <v>65.360001</v>
      </c>
      <c r="C172" s="273">
        <v>66.209999</v>
      </c>
      <c r="D172" s="273">
        <v>61.310001</v>
      </c>
      <c r="E172" s="273">
        <v>65.800003</v>
      </c>
      <c r="F172" s="273">
        <v>59.303185</v>
      </c>
      <c r="G172" s="273">
        <v>9.017839E8</v>
      </c>
      <c r="H172" s="278" t="s">
        <v>260</v>
      </c>
      <c r="I172" s="273">
        <v>3.439375</v>
      </c>
      <c r="J172" s="273">
        <v>3.53125</v>
      </c>
      <c r="K172" s="273">
        <v>3.02125</v>
      </c>
      <c r="L172" s="273">
        <v>3.48</v>
      </c>
      <c r="M172" s="273">
        <v>3.419546</v>
      </c>
      <c r="N172" s="273">
        <v>1.1633408E9</v>
      </c>
      <c r="O172" s="273"/>
      <c r="P172" s="249">
        <f t="shared" si="31"/>
        <v>291374.2622</v>
      </c>
      <c r="Q172" s="249">
        <f t="shared" si="131"/>
        <v>104522.8516</v>
      </c>
      <c r="R172" s="249">
        <f t="shared" si="132"/>
        <v>484465.3533</v>
      </c>
      <c r="S172" s="249">
        <f t="shared" si="34"/>
        <v>-355696.696</v>
      </c>
      <c r="T172" s="249">
        <f t="shared" si="35"/>
        <v>-188140.2563</v>
      </c>
      <c r="U172" s="267">
        <f t="shared" si="21"/>
        <v>0.5684249204</v>
      </c>
      <c r="V172" s="277"/>
      <c r="W172" s="249">
        <f t="shared" si="22"/>
        <v>-543836.9522</v>
      </c>
      <c r="X172" s="252">
        <f t="shared" si="23"/>
        <v>1.426603346</v>
      </c>
      <c r="Y172" s="249">
        <f t="shared" si="24"/>
        <v>669048.7227</v>
      </c>
      <c r="Z172" s="249">
        <f t="shared" si="25"/>
        <v>125211.7705</v>
      </c>
      <c r="AA172" s="254">
        <f t="shared" si="26"/>
        <v>880362.4671</v>
      </c>
      <c r="AB172" s="252">
        <f t="shared" si="27"/>
        <v>0.978180519</v>
      </c>
      <c r="AC172" s="270">
        <f t="shared" si="28"/>
        <v>336525.5149</v>
      </c>
      <c r="AD172" s="252">
        <f t="shared" si="29"/>
        <v>0.3365255149</v>
      </c>
      <c r="AE172" s="175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7"/>
    </row>
    <row r="173" ht="19.5" customHeight="1">
      <c r="A173" s="274" t="s">
        <v>261</v>
      </c>
      <c r="B173" s="275">
        <v>66.309998</v>
      </c>
      <c r="C173" s="276">
        <v>66.760002</v>
      </c>
      <c r="D173" s="276">
        <v>63.580002</v>
      </c>
      <c r="E173" s="276">
        <v>65.129997</v>
      </c>
      <c r="F173" s="276">
        <v>58.699341</v>
      </c>
      <c r="G173" s="276">
        <v>8.15856E8</v>
      </c>
      <c r="H173" s="279" t="s">
        <v>261</v>
      </c>
      <c r="I173" s="276">
        <v>3.5325</v>
      </c>
      <c r="J173" s="276">
        <v>3.575</v>
      </c>
      <c r="K173" s="276">
        <v>3.271875</v>
      </c>
      <c r="L173" s="276">
        <v>3.425625</v>
      </c>
      <c r="M173" s="276">
        <v>3.366116</v>
      </c>
      <c r="N173" s="276">
        <v>9.62888E8</v>
      </c>
      <c r="O173" s="276"/>
      <c r="P173" s="249">
        <f t="shared" si="31"/>
        <v>302162.3857</v>
      </c>
      <c r="Q173" s="249">
        <f t="shared" si="131"/>
        <v>113193.4481</v>
      </c>
      <c r="R173" s="249">
        <f t="shared" si="132"/>
        <v>485474.6562</v>
      </c>
      <c r="S173" s="249">
        <f t="shared" si="34"/>
        <v>-358845.4322</v>
      </c>
      <c r="T173" s="249">
        <f t="shared" si="35"/>
        <v>-188924.174</v>
      </c>
      <c r="U173" s="267">
        <f t="shared" si="21"/>
        <v>0.5867355599</v>
      </c>
      <c r="V173" s="252">
        <f>(E173-B162)/B162</f>
        <v>0.1444385345</v>
      </c>
      <c r="W173" s="249">
        <f t="shared" si="22"/>
        <v>-547769.6062</v>
      </c>
      <c r="X173" s="252">
        <f t="shared" si="23"/>
        <v>1.437898403</v>
      </c>
      <c r="Y173" s="249">
        <f t="shared" si="24"/>
        <v>677569.3399</v>
      </c>
      <c r="Z173" s="249">
        <f t="shared" si="25"/>
        <v>129799.7337</v>
      </c>
      <c r="AA173" s="254">
        <f t="shared" si="26"/>
        <v>900830.49</v>
      </c>
      <c r="AB173" s="252">
        <f t="shared" si="27"/>
        <v>1.000922767</v>
      </c>
      <c r="AC173" s="270">
        <f t="shared" si="28"/>
        <v>353060.8838</v>
      </c>
      <c r="AD173" s="252">
        <f t="shared" si="29"/>
        <v>0.3530608838</v>
      </c>
      <c r="AE173" s="175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7"/>
    </row>
    <row r="174" ht="19.5" customHeight="1">
      <c r="A174" s="271" t="s">
        <v>262</v>
      </c>
      <c r="B174" s="272">
        <v>66.730003</v>
      </c>
      <c r="C174" s="273">
        <v>67.790001</v>
      </c>
      <c r="D174" s="273">
        <v>66.169998</v>
      </c>
      <c r="E174" s="273">
        <v>66.870003</v>
      </c>
      <c r="F174" s="273">
        <v>60.603191</v>
      </c>
      <c r="G174" s="273">
        <v>7.418367E8</v>
      </c>
      <c r="H174" s="278" t="s">
        <v>262</v>
      </c>
      <c r="I174" s="273">
        <v>3.596875</v>
      </c>
      <c r="J174" s="273">
        <v>3.71</v>
      </c>
      <c r="K174" s="273">
        <v>3.53875</v>
      </c>
      <c r="L174" s="273">
        <v>3.6075</v>
      </c>
      <c r="M174" s="273">
        <v>3.550136</v>
      </c>
      <c r="N174" s="273">
        <v>8.87544E8</v>
      </c>
      <c r="O174" s="273"/>
      <c r="P174" s="249">
        <f t="shared" si="31"/>
        <v>314471.2776</v>
      </c>
      <c r="Q174" s="249">
        <f>(Q162+(Q173-Q162)*(1-$Q$3))*K174/K173</f>
        <v>110054.9815</v>
      </c>
      <c r="R174" s="249">
        <f>R173*(1+($S$5/2/12))+(Q173-Q162)*($Q$3)</f>
        <v>497924.3299</v>
      </c>
      <c r="S174" s="249">
        <f t="shared" si="34"/>
        <v>-362007.2882</v>
      </c>
      <c r="T174" s="249">
        <f t="shared" si="35"/>
        <v>-189711.358</v>
      </c>
      <c r="U174" s="267">
        <f t="shared" si="21"/>
        <v>0.5795229003</v>
      </c>
      <c r="V174" s="277"/>
      <c r="W174" s="249">
        <f t="shared" si="22"/>
        <v>-551718.6462</v>
      </c>
      <c r="X174" s="252">
        <f t="shared" si="23"/>
        <v>1.472481695</v>
      </c>
      <c r="Y174" s="249">
        <f t="shared" si="24"/>
        <v>698137.251</v>
      </c>
      <c r="Z174" s="249">
        <f t="shared" si="25"/>
        <v>146418.6048</v>
      </c>
      <c r="AA174" s="254">
        <f t="shared" si="26"/>
        <v>922450.5891</v>
      </c>
      <c r="AB174" s="252">
        <f t="shared" si="27"/>
        <v>1.024945099</v>
      </c>
      <c r="AC174" s="270">
        <f t="shared" si="28"/>
        <v>370731.9428</v>
      </c>
      <c r="AD174" s="252">
        <f t="shared" si="29"/>
        <v>0.3707319428</v>
      </c>
      <c r="AE174" s="175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7"/>
    </row>
    <row r="175" ht="19.5" customHeight="1">
      <c r="A175" s="271" t="s">
        <v>263</v>
      </c>
      <c r="B175" s="272">
        <v>67.339996</v>
      </c>
      <c r="C175" s="273">
        <v>68.260002</v>
      </c>
      <c r="D175" s="273">
        <v>65.959999</v>
      </c>
      <c r="E175" s="273">
        <v>67.099998</v>
      </c>
      <c r="F175" s="273">
        <v>60.811634</v>
      </c>
      <c r="G175" s="273">
        <v>6.565621E8</v>
      </c>
      <c r="H175" s="278" t="s">
        <v>263</v>
      </c>
      <c r="I175" s="273">
        <v>3.66</v>
      </c>
      <c r="J175" s="273">
        <v>3.754375</v>
      </c>
      <c r="K175" s="273">
        <v>3.504375</v>
      </c>
      <c r="L175" s="273">
        <v>3.625</v>
      </c>
      <c r="M175" s="273">
        <v>3.567357</v>
      </c>
      <c r="N175" s="273">
        <v>7.831952E8</v>
      </c>
      <c r="O175" s="273"/>
      <c r="P175" s="249">
        <f t="shared" si="31"/>
        <v>313473.2626</v>
      </c>
      <c r="Q175" s="249">
        <f t="shared" ref="Q175:Q185" si="133">Q174*K175/K174</f>
        <v>108985.9204</v>
      </c>
      <c r="R175" s="249">
        <f t="shared" ref="R175:R185" si="134">R174*(1+$S$5/2/12)</f>
        <v>498961.6722</v>
      </c>
      <c r="S175" s="249">
        <f t="shared" si="34"/>
        <v>-365182.3185</v>
      </c>
      <c r="T175" s="249">
        <f t="shared" si="35"/>
        <v>-190501.822</v>
      </c>
      <c r="U175" s="267">
        <f t="shared" si="21"/>
        <v>0.5767669577</v>
      </c>
      <c r="V175" s="277"/>
      <c r="W175" s="249">
        <f t="shared" si="22"/>
        <v>-555684.1406</v>
      </c>
      <c r="X175" s="252">
        <f t="shared" si="23"/>
        <v>1.462044488</v>
      </c>
      <c r="Y175" s="249">
        <f t="shared" si="24"/>
        <v>698434.4892</v>
      </c>
      <c r="Z175" s="249">
        <f t="shared" si="25"/>
        <v>142750.3486</v>
      </c>
      <c r="AA175" s="254">
        <f t="shared" si="26"/>
        <v>921420.8552</v>
      </c>
      <c r="AB175" s="252">
        <f t="shared" si="27"/>
        <v>1.02380095</v>
      </c>
      <c r="AC175" s="270">
        <f t="shared" si="28"/>
        <v>365736.7147</v>
      </c>
      <c r="AD175" s="252">
        <f t="shared" si="29"/>
        <v>0.3657367147</v>
      </c>
      <c r="AE175" s="175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7"/>
    </row>
    <row r="176" ht="19.5" customHeight="1">
      <c r="A176" s="271" t="s">
        <v>264</v>
      </c>
      <c r="B176" s="272">
        <v>66.870003</v>
      </c>
      <c r="C176" s="273">
        <v>69.059998</v>
      </c>
      <c r="D176" s="273">
        <v>66.540001</v>
      </c>
      <c r="E176" s="273">
        <v>68.970001</v>
      </c>
      <c r="F176" s="273">
        <v>62.506378</v>
      </c>
      <c r="G176" s="273">
        <v>5.579793E8</v>
      </c>
      <c r="H176" s="278" t="s">
        <v>264</v>
      </c>
      <c r="I176" s="273">
        <v>3.600625</v>
      </c>
      <c r="J176" s="273">
        <v>3.843125</v>
      </c>
      <c r="K176" s="273">
        <v>3.565</v>
      </c>
      <c r="L176" s="273">
        <v>3.836875</v>
      </c>
      <c r="M176" s="273">
        <v>3.775863</v>
      </c>
      <c r="N176" s="273">
        <v>6.32136E8</v>
      </c>
      <c r="O176" s="273"/>
      <c r="P176" s="249">
        <f t="shared" si="31"/>
        <v>316229.7077</v>
      </c>
      <c r="Q176" s="249">
        <f t="shared" si="133"/>
        <v>110871.3555</v>
      </c>
      <c r="R176" s="249">
        <f t="shared" si="134"/>
        <v>500001.1757</v>
      </c>
      <c r="S176" s="249">
        <f t="shared" si="34"/>
        <v>-368370.5782</v>
      </c>
      <c r="T176" s="249">
        <f t="shared" si="35"/>
        <v>-191295.5796</v>
      </c>
      <c r="U176" s="267">
        <f t="shared" si="21"/>
        <v>0.5802730229</v>
      </c>
      <c r="V176" s="277"/>
      <c r="W176" s="249">
        <f t="shared" si="22"/>
        <v>-559666.1578</v>
      </c>
      <c r="X176" s="252">
        <f t="shared" si="23"/>
        <v>1.458424584</v>
      </c>
      <c r="Y176" s="249">
        <f t="shared" si="24"/>
        <v>701361.9241</v>
      </c>
      <c r="Z176" s="249">
        <f t="shared" si="25"/>
        <v>141695.7663</v>
      </c>
      <c r="AA176" s="254">
        <f t="shared" si="26"/>
        <v>927102.2389</v>
      </c>
      <c r="AB176" s="252">
        <f t="shared" si="27"/>
        <v>1.030113599</v>
      </c>
      <c r="AC176" s="270">
        <f t="shared" si="28"/>
        <v>367436.0811</v>
      </c>
      <c r="AD176" s="252">
        <f t="shared" si="29"/>
        <v>0.3674360811</v>
      </c>
      <c r="AE176" s="175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7"/>
    </row>
    <row r="177" ht="19.5" customHeight="1">
      <c r="A177" s="271" t="s">
        <v>265</v>
      </c>
      <c r="B177" s="272">
        <v>69.019997</v>
      </c>
      <c r="C177" s="273">
        <v>70.730003</v>
      </c>
      <c r="D177" s="273">
        <v>66.879997</v>
      </c>
      <c r="E177" s="273">
        <v>70.720001</v>
      </c>
      <c r="F177" s="273">
        <v>64.2407</v>
      </c>
      <c r="G177" s="273">
        <v>8.355377E8</v>
      </c>
      <c r="H177" s="278" t="s">
        <v>265</v>
      </c>
      <c r="I177" s="273">
        <v>3.84</v>
      </c>
      <c r="J177" s="273">
        <v>4.019375</v>
      </c>
      <c r="K177" s="273">
        <v>3.59625</v>
      </c>
      <c r="L177" s="273">
        <v>4.015625</v>
      </c>
      <c r="M177" s="273">
        <v>3.960384</v>
      </c>
      <c r="N177" s="273">
        <v>8.536224E8</v>
      </c>
      <c r="O177" s="273"/>
      <c r="P177" s="249">
        <f t="shared" si="31"/>
        <v>317845.5303</v>
      </c>
      <c r="Q177" s="249">
        <f t="shared" si="133"/>
        <v>111843.2292</v>
      </c>
      <c r="R177" s="249">
        <f t="shared" si="134"/>
        <v>501042.8448</v>
      </c>
      <c r="S177" s="249">
        <f t="shared" si="34"/>
        <v>-371572.1223</v>
      </c>
      <c r="T177" s="249">
        <f t="shared" si="35"/>
        <v>-192092.6445</v>
      </c>
      <c r="U177" s="267">
        <f t="shared" si="21"/>
        <v>0.5818347483</v>
      </c>
      <c r="V177" s="277"/>
      <c r="W177" s="249">
        <f t="shared" si="22"/>
        <v>-563664.7668</v>
      </c>
      <c r="X177" s="252">
        <f t="shared" si="23"/>
        <v>1.452793262</v>
      </c>
      <c r="Y177" s="249">
        <f t="shared" si="24"/>
        <v>703493.0023</v>
      </c>
      <c r="Z177" s="249">
        <f t="shared" si="25"/>
        <v>139828.2354</v>
      </c>
      <c r="AA177" s="254">
        <f t="shared" si="26"/>
        <v>930731.6043</v>
      </c>
      <c r="AB177" s="252">
        <f t="shared" si="27"/>
        <v>1.034146227</v>
      </c>
      <c r="AC177" s="270">
        <f t="shared" si="28"/>
        <v>367066.8375</v>
      </c>
      <c r="AD177" s="252">
        <f t="shared" si="29"/>
        <v>0.3670668375</v>
      </c>
      <c r="AE177" s="175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7"/>
    </row>
    <row r="178" ht="19.5" customHeight="1">
      <c r="A178" s="271" t="s">
        <v>266</v>
      </c>
      <c r="B178" s="272">
        <v>70.739998</v>
      </c>
      <c r="C178" s="273">
        <v>74.949997</v>
      </c>
      <c r="D178" s="273">
        <v>70.25</v>
      </c>
      <c r="E178" s="273">
        <v>73.25</v>
      </c>
      <c r="F178" s="273">
        <v>66.538933</v>
      </c>
      <c r="G178" s="273">
        <v>6.804142E8</v>
      </c>
      <c r="H178" s="278" t="s">
        <v>266</v>
      </c>
      <c r="I178" s="273">
        <v>4.019375</v>
      </c>
      <c r="J178" s="273">
        <v>4.5075</v>
      </c>
      <c r="K178" s="273">
        <v>3.965</v>
      </c>
      <c r="L178" s="273">
        <v>4.30125</v>
      </c>
      <c r="M178" s="273">
        <v>4.242079</v>
      </c>
      <c r="N178" s="273">
        <v>7.738592E8</v>
      </c>
      <c r="O178" s="273"/>
      <c r="P178" s="249">
        <f t="shared" si="31"/>
        <v>333861.3861</v>
      </c>
      <c r="Q178" s="249">
        <f t="shared" si="133"/>
        <v>123311.3393</v>
      </c>
      <c r="R178" s="249">
        <f t="shared" si="134"/>
        <v>502086.6841</v>
      </c>
      <c r="S178" s="249">
        <f t="shared" si="34"/>
        <v>-374787.0061</v>
      </c>
      <c r="T178" s="249">
        <f t="shared" si="35"/>
        <v>-192893.0306</v>
      </c>
      <c r="U178" s="267">
        <f t="shared" si="21"/>
        <v>0.6051377332</v>
      </c>
      <c r="V178" s="277"/>
      <c r="W178" s="249">
        <f t="shared" si="22"/>
        <v>-567680.0367</v>
      </c>
      <c r="X178" s="252">
        <f t="shared" si="23"/>
        <v>1.472569082</v>
      </c>
      <c r="Y178" s="249">
        <f t="shared" si="24"/>
        <v>715706.187</v>
      </c>
      <c r="Z178" s="249">
        <f t="shared" si="25"/>
        <v>148026.1504</v>
      </c>
      <c r="AA178" s="254">
        <f t="shared" si="26"/>
        <v>959259.4095</v>
      </c>
      <c r="AB178" s="252">
        <f t="shared" si="27"/>
        <v>1.065843788</v>
      </c>
      <c r="AC178" s="270">
        <f t="shared" si="28"/>
        <v>391579.3728</v>
      </c>
      <c r="AD178" s="252">
        <f t="shared" si="29"/>
        <v>0.3915793728</v>
      </c>
      <c r="AE178" s="175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7"/>
    </row>
    <row r="179" ht="19.5" customHeight="1">
      <c r="A179" s="271" t="s">
        <v>267</v>
      </c>
      <c r="B179" s="272">
        <v>73.260002</v>
      </c>
      <c r="C179" s="273">
        <v>73.82</v>
      </c>
      <c r="D179" s="273">
        <v>69.150002</v>
      </c>
      <c r="E179" s="273">
        <v>71.269997</v>
      </c>
      <c r="F179" s="273">
        <v>64.740334</v>
      </c>
      <c r="G179" s="273">
        <v>7.485616E8</v>
      </c>
      <c r="H179" s="278" t="s">
        <v>267</v>
      </c>
      <c r="I179" s="273">
        <v>4.30875</v>
      </c>
      <c r="J179" s="273">
        <v>4.37</v>
      </c>
      <c r="K179" s="273">
        <v>3.84875</v>
      </c>
      <c r="L179" s="273">
        <v>4.07875</v>
      </c>
      <c r="M179" s="273">
        <v>4.022641</v>
      </c>
      <c r="N179" s="273">
        <v>8.854848E8</v>
      </c>
      <c r="O179" s="273"/>
      <c r="P179" s="249">
        <f t="shared" si="31"/>
        <v>328633.6729</v>
      </c>
      <c r="Q179" s="249">
        <f t="shared" si="133"/>
        <v>119695.969</v>
      </c>
      <c r="R179" s="249">
        <f t="shared" si="134"/>
        <v>503132.698</v>
      </c>
      <c r="S179" s="249">
        <f t="shared" si="34"/>
        <v>-378015.2853</v>
      </c>
      <c r="T179" s="249">
        <f t="shared" si="35"/>
        <v>-193696.7515</v>
      </c>
      <c r="U179" s="267">
        <f t="shared" si="21"/>
        <v>0.5970027262</v>
      </c>
      <c r="V179" s="277"/>
      <c r="W179" s="249">
        <f t="shared" si="22"/>
        <v>-571712.0368</v>
      </c>
      <c r="X179" s="252">
        <f t="shared" si="23"/>
        <v>1.45486944</v>
      </c>
      <c r="Y179" s="249">
        <f t="shared" si="24"/>
        <v>713050.9611</v>
      </c>
      <c r="Z179" s="249">
        <f t="shared" si="25"/>
        <v>141338.9243</v>
      </c>
      <c r="AA179" s="254">
        <f t="shared" si="26"/>
        <v>951462.3399</v>
      </c>
      <c r="AB179" s="252">
        <f t="shared" si="27"/>
        <v>1.057180378</v>
      </c>
      <c r="AC179" s="270">
        <f t="shared" si="28"/>
        <v>379750.303</v>
      </c>
      <c r="AD179" s="252">
        <f t="shared" si="29"/>
        <v>0.379750303</v>
      </c>
      <c r="AE179" s="175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7"/>
    </row>
    <row r="180" ht="19.5" customHeight="1">
      <c r="A180" s="271" t="s">
        <v>268</v>
      </c>
      <c r="B180" s="272">
        <v>71.75</v>
      </c>
      <c r="C180" s="273">
        <v>76.209999</v>
      </c>
      <c r="D180" s="273">
        <v>71.349998</v>
      </c>
      <c r="E180" s="273">
        <v>75.769997</v>
      </c>
      <c r="F180" s="273">
        <v>69.045784</v>
      </c>
      <c r="G180" s="273">
        <v>5.816957E8</v>
      </c>
      <c r="H180" s="278" t="s">
        <v>268</v>
      </c>
      <c r="I180" s="273">
        <v>4.141875</v>
      </c>
      <c r="J180" s="273">
        <v>4.66375</v>
      </c>
      <c r="K180" s="273">
        <v>4.09625</v>
      </c>
      <c r="L180" s="273">
        <v>4.61125</v>
      </c>
      <c r="M180" s="273">
        <v>4.547815</v>
      </c>
      <c r="N180" s="273">
        <v>5.136864E8</v>
      </c>
      <c r="O180" s="273"/>
      <c r="P180" s="249">
        <f t="shared" si="31"/>
        <v>339089.0994</v>
      </c>
      <c r="Q180" s="249">
        <f t="shared" si="133"/>
        <v>127393.2089</v>
      </c>
      <c r="R180" s="249">
        <f t="shared" si="134"/>
        <v>504180.8911</v>
      </c>
      <c r="S180" s="249">
        <f t="shared" si="34"/>
        <v>-381257.0157</v>
      </c>
      <c r="T180" s="249">
        <f t="shared" si="35"/>
        <v>-194503.8213</v>
      </c>
      <c r="U180" s="267">
        <f t="shared" si="21"/>
        <v>0.6118244903</v>
      </c>
      <c r="V180" s="277"/>
      <c r="W180" s="249">
        <f t="shared" si="22"/>
        <v>-575760.837</v>
      </c>
      <c r="X180" s="252">
        <f t="shared" si="23"/>
        <v>1.46461853</v>
      </c>
      <c r="Y180" s="249">
        <f t="shared" si="24"/>
        <v>721376.0251</v>
      </c>
      <c r="Z180" s="249">
        <f t="shared" si="25"/>
        <v>145615.1881</v>
      </c>
      <c r="AA180" s="254">
        <f t="shared" si="26"/>
        <v>970663.1995</v>
      </c>
      <c r="AB180" s="252">
        <f t="shared" si="27"/>
        <v>1.078514666</v>
      </c>
      <c r="AC180" s="270">
        <f t="shared" si="28"/>
        <v>394902.3625</v>
      </c>
      <c r="AD180" s="252">
        <f t="shared" si="29"/>
        <v>0.3949023625</v>
      </c>
      <c r="AE180" s="175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7"/>
    </row>
    <row r="181" ht="19.5" customHeight="1">
      <c r="A181" s="271" t="s">
        <v>269</v>
      </c>
      <c r="B181" s="272">
        <v>76.290001</v>
      </c>
      <c r="C181" s="273">
        <v>77.279999</v>
      </c>
      <c r="D181" s="273">
        <v>74.959999</v>
      </c>
      <c r="E181" s="273">
        <v>75.470001</v>
      </c>
      <c r="F181" s="273">
        <v>68.772423</v>
      </c>
      <c r="G181" s="273">
        <v>5.292455E8</v>
      </c>
      <c r="H181" s="278" t="s">
        <v>269</v>
      </c>
      <c r="I181" s="273">
        <v>4.674375</v>
      </c>
      <c r="J181" s="273">
        <v>4.793125</v>
      </c>
      <c r="K181" s="273">
        <v>4.505</v>
      </c>
      <c r="L181" s="273">
        <v>4.563125</v>
      </c>
      <c r="M181" s="273">
        <v>4.500352</v>
      </c>
      <c r="N181" s="273">
        <v>6.56376E8</v>
      </c>
      <c r="O181" s="273"/>
      <c r="P181" s="249">
        <f t="shared" si="31"/>
        <v>356245.5398</v>
      </c>
      <c r="Q181" s="249">
        <f t="shared" si="133"/>
        <v>140105.3174</v>
      </c>
      <c r="R181" s="249">
        <f t="shared" si="134"/>
        <v>505231.268</v>
      </c>
      <c r="S181" s="249">
        <f t="shared" si="34"/>
        <v>-384512.2532</v>
      </c>
      <c r="T181" s="249">
        <f t="shared" si="35"/>
        <v>-195314.2539</v>
      </c>
      <c r="U181" s="267">
        <f t="shared" si="21"/>
        <v>0.6354508118</v>
      </c>
      <c r="V181" s="277"/>
      <c r="W181" s="249">
        <f t="shared" si="22"/>
        <v>-579826.5071</v>
      </c>
      <c r="X181" s="252">
        <f t="shared" si="23"/>
        <v>1.485749267</v>
      </c>
      <c r="Y181" s="249">
        <f t="shared" si="24"/>
        <v>734393.8951</v>
      </c>
      <c r="Z181" s="249">
        <f t="shared" si="25"/>
        <v>154567.388</v>
      </c>
      <c r="AA181" s="254">
        <f t="shared" si="26"/>
        <v>1001582.125</v>
      </c>
      <c r="AB181" s="252">
        <f t="shared" si="27"/>
        <v>1.112869028</v>
      </c>
      <c r="AC181" s="270">
        <f t="shared" si="28"/>
        <v>421755.618</v>
      </c>
      <c r="AD181" s="252">
        <f t="shared" si="29"/>
        <v>0.421755618</v>
      </c>
      <c r="AE181" s="175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  <c r="AU181" s="176"/>
      <c r="AV181" s="176"/>
      <c r="AW181" s="177"/>
    </row>
    <row r="182" ht="19.5" customHeight="1">
      <c r="A182" s="271" t="s">
        <v>270</v>
      </c>
      <c r="B182" s="272">
        <v>76.089996</v>
      </c>
      <c r="C182" s="273">
        <v>79.690002</v>
      </c>
      <c r="D182" s="273">
        <v>75.540001</v>
      </c>
      <c r="E182" s="273">
        <v>78.879997</v>
      </c>
      <c r="F182" s="273">
        <v>71.879791</v>
      </c>
      <c r="G182" s="273">
        <v>5.039888E8</v>
      </c>
      <c r="H182" s="278" t="s">
        <v>270</v>
      </c>
      <c r="I182" s="273">
        <v>4.640625</v>
      </c>
      <c r="J182" s="273">
        <v>5.09375</v>
      </c>
      <c r="K182" s="273">
        <v>4.575</v>
      </c>
      <c r="L182" s="273">
        <v>4.999375</v>
      </c>
      <c r="M182" s="273">
        <v>4.9306</v>
      </c>
      <c r="N182" s="273">
        <v>5.019808E8</v>
      </c>
      <c r="O182" s="273"/>
      <c r="P182" s="249">
        <f t="shared" si="31"/>
        <v>359001.985</v>
      </c>
      <c r="Q182" s="249">
        <f t="shared" si="133"/>
        <v>142282.3145</v>
      </c>
      <c r="R182" s="249">
        <f t="shared" si="134"/>
        <v>506283.8331</v>
      </c>
      <c r="S182" s="249">
        <f t="shared" si="34"/>
        <v>-387781.0543</v>
      </c>
      <c r="T182" s="249">
        <f t="shared" si="35"/>
        <v>-196128.0633</v>
      </c>
      <c r="U182" s="267">
        <f t="shared" si="21"/>
        <v>0.638732601</v>
      </c>
      <c r="V182" s="277"/>
      <c r="W182" s="249">
        <f t="shared" si="22"/>
        <v>-583909.1176</v>
      </c>
      <c r="X182" s="252">
        <f t="shared" si="23"/>
        <v>1.48188441</v>
      </c>
      <c r="Y182" s="249">
        <f t="shared" si="24"/>
        <v>737333.8693</v>
      </c>
      <c r="Z182" s="249">
        <f t="shared" si="25"/>
        <v>153424.7517</v>
      </c>
      <c r="AA182" s="254">
        <f t="shared" si="26"/>
        <v>1007568.133</v>
      </c>
      <c r="AB182" s="252">
        <f t="shared" si="27"/>
        <v>1.119520147</v>
      </c>
      <c r="AC182" s="270">
        <f t="shared" si="28"/>
        <v>423659.0151</v>
      </c>
      <c r="AD182" s="252">
        <f t="shared" si="29"/>
        <v>0.4236590151</v>
      </c>
      <c r="AE182" s="175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  <c r="AU182" s="176"/>
      <c r="AV182" s="176"/>
      <c r="AW182" s="177"/>
    </row>
    <row r="183" ht="19.5" customHeight="1">
      <c r="A183" s="271" t="s">
        <v>271</v>
      </c>
      <c r="B183" s="272">
        <v>78.889999</v>
      </c>
      <c r="C183" s="273">
        <v>83.489998</v>
      </c>
      <c r="D183" s="273">
        <v>76.349998</v>
      </c>
      <c r="E183" s="273">
        <v>82.790001</v>
      </c>
      <c r="F183" s="273">
        <v>75.669327</v>
      </c>
      <c r="G183" s="273">
        <v>8.173537E8</v>
      </c>
      <c r="H183" s="278" t="s">
        <v>271</v>
      </c>
      <c r="I183" s="273">
        <v>5.01</v>
      </c>
      <c r="J183" s="273">
        <v>5.595</v>
      </c>
      <c r="K183" s="273">
        <v>4.68875</v>
      </c>
      <c r="L183" s="273">
        <v>5.5025</v>
      </c>
      <c r="M183" s="273">
        <v>5.426805</v>
      </c>
      <c r="N183" s="273">
        <v>9.615136E8</v>
      </c>
      <c r="O183" s="273"/>
      <c r="P183" s="249">
        <f t="shared" si="31"/>
        <v>362851.4756</v>
      </c>
      <c r="Q183" s="249">
        <f t="shared" si="133"/>
        <v>145819.9349</v>
      </c>
      <c r="R183" s="249">
        <f t="shared" si="134"/>
        <v>507338.5911</v>
      </c>
      <c r="S183" s="249">
        <f t="shared" si="34"/>
        <v>-391063.4753</v>
      </c>
      <c r="T183" s="249">
        <f t="shared" si="35"/>
        <v>-196945.2636</v>
      </c>
      <c r="U183" s="267">
        <f t="shared" si="21"/>
        <v>0.6441780538</v>
      </c>
      <c r="V183" s="277"/>
      <c r="W183" s="249">
        <f t="shared" si="22"/>
        <v>-588008.7389</v>
      </c>
      <c r="X183" s="252">
        <f t="shared" si="23"/>
        <v>1.479893085</v>
      </c>
      <c r="Y183" s="249">
        <f t="shared" si="24"/>
        <v>741041.0804</v>
      </c>
      <c r="Z183" s="249">
        <f t="shared" si="25"/>
        <v>153032.3415</v>
      </c>
      <c r="AA183" s="254">
        <f t="shared" si="26"/>
        <v>1016010.002</v>
      </c>
      <c r="AB183" s="252">
        <f t="shared" si="27"/>
        <v>1.128900002</v>
      </c>
      <c r="AC183" s="270">
        <f t="shared" si="28"/>
        <v>428001.2628</v>
      </c>
      <c r="AD183" s="252">
        <f t="shared" si="29"/>
        <v>0.4280012628</v>
      </c>
      <c r="AE183" s="175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7"/>
    </row>
    <row r="184" ht="19.5" customHeight="1">
      <c r="A184" s="271" t="s">
        <v>272</v>
      </c>
      <c r="B184" s="272">
        <v>83.07</v>
      </c>
      <c r="C184" s="273">
        <v>85.839996</v>
      </c>
      <c r="D184" s="273">
        <v>81.370003</v>
      </c>
      <c r="E184" s="273">
        <v>85.730003</v>
      </c>
      <c r="F184" s="273">
        <v>78.356483</v>
      </c>
      <c r="G184" s="273">
        <v>5.423394E8</v>
      </c>
      <c r="H184" s="278" t="s">
        <v>272</v>
      </c>
      <c r="I184" s="273">
        <v>5.535</v>
      </c>
      <c r="J184" s="273">
        <v>5.905625</v>
      </c>
      <c r="K184" s="273">
        <v>5.31375</v>
      </c>
      <c r="L184" s="273">
        <v>5.8825</v>
      </c>
      <c r="M184" s="273">
        <v>5.801578</v>
      </c>
      <c r="N184" s="273">
        <v>9.258976E8</v>
      </c>
      <c r="O184" s="273"/>
      <c r="P184" s="249">
        <f t="shared" si="31"/>
        <v>386708.9251</v>
      </c>
      <c r="Q184" s="249">
        <f t="shared" si="133"/>
        <v>165257.4096</v>
      </c>
      <c r="R184" s="249">
        <f t="shared" si="134"/>
        <v>508395.5465</v>
      </c>
      <c r="S184" s="249">
        <f t="shared" si="34"/>
        <v>-394359.5731</v>
      </c>
      <c r="T184" s="249">
        <f t="shared" si="35"/>
        <v>-197765.8688</v>
      </c>
      <c r="U184" s="267">
        <f t="shared" si="21"/>
        <v>0.6763952543</v>
      </c>
      <c r="V184" s="277"/>
      <c r="W184" s="249">
        <f t="shared" si="22"/>
        <v>-592125.442</v>
      </c>
      <c r="X184" s="252">
        <f t="shared" si="23"/>
        <v>1.511680479</v>
      </c>
      <c r="Y184" s="249">
        <f t="shared" si="24"/>
        <v>758755.9723</v>
      </c>
      <c r="Z184" s="249">
        <f t="shared" si="25"/>
        <v>166630.5303</v>
      </c>
      <c r="AA184" s="254">
        <f t="shared" si="26"/>
        <v>1060361.881</v>
      </c>
      <c r="AB184" s="252">
        <f t="shared" si="27"/>
        <v>1.178179868</v>
      </c>
      <c r="AC184" s="270">
        <f t="shared" si="28"/>
        <v>468236.4393</v>
      </c>
      <c r="AD184" s="252">
        <f t="shared" si="29"/>
        <v>0.4682364393</v>
      </c>
      <c r="AE184" s="175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7"/>
    </row>
    <row r="185" ht="19.5" customHeight="1">
      <c r="A185" s="274" t="s">
        <v>273</v>
      </c>
      <c r="B185" s="275">
        <v>85.830002</v>
      </c>
      <c r="C185" s="276">
        <v>87.959999</v>
      </c>
      <c r="D185" s="276">
        <v>84.050003</v>
      </c>
      <c r="E185" s="276">
        <v>87.959999</v>
      </c>
      <c r="F185" s="276">
        <v>80.394691</v>
      </c>
      <c r="G185" s="276">
        <v>6.516492E8</v>
      </c>
      <c r="H185" s="279" t="s">
        <v>273</v>
      </c>
      <c r="I185" s="276">
        <v>5.90375</v>
      </c>
      <c r="J185" s="276">
        <v>6.225</v>
      </c>
      <c r="K185" s="276">
        <v>5.65125</v>
      </c>
      <c r="L185" s="276">
        <v>6.225</v>
      </c>
      <c r="M185" s="276">
        <v>6.139365</v>
      </c>
      <c r="N185" s="276">
        <v>8.507456E8</v>
      </c>
      <c r="O185" s="276"/>
      <c r="P185" s="249">
        <f t="shared" si="31"/>
        <v>399445.5588</v>
      </c>
      <c r="Q185" s="249">
        <f t="shared" si="133"/>
        <v>175753.6459</v>
      </c>
      <c r="R185" s="249">
        <f t="shared" si="134"/>
        <v>509454.7039</v>
      </c>
      <c r="S185" s="249">
        <f t="shared" si="34"/>
        <v>-397669.4047</v>
      </c>
      <c r="T185" s="249">
        <f t="shared" si="35"/>
        <v>-198589.8933</v>
      </c>
      <c r="U185" s="267">
        <f t="shared" si="21"/>
        <v>0.6923432854</v>
      </c>
      <c r="V185" s="252">
        <f>(E185-B174)/B174</f>
        <v>0.3181476854</v>
      </c>
      <c r="W185" s="249">
        <f t="shared" si="22"/>
        <v>-596259.298</v>
      </c>
      <c r="X185" s="252">
        <f t="shared" si="23"/>
        <v>1.524337257</v>
      </c>
      <c r="Y185" s="249">
        <f t="shared" si="24"/>
        <v>768688.4069</v>
      </c>
      <c r="Z185" s="249">
        <f t="shared" si="25"/>
        <v>172429.1089</v>
      </c>
      <c r="AA185" s="254">
        <f t="shared" si="26"/>
        <v>1084653.909</v>
      </c>
      <c r="AB185" s="252">
        <f t="shared" si="27"/>
        <v>1.20517101</v>
      </c>
      <c r="AC185" s="270">
        <f t="shared" si="28"/>
        <v>488394.6106</v>
      </c>
      <c r="AD185" s="252">
        <f t="shared" si="29"/>
        <v>0.4883946106</v>
      </c>
      <c r="AE185" s="175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7"/>
    </row>
    <row r="186" ht="19.5" customHeight="1">
      <c r="A186" s="271" t="s">
        <v>274</v>
      </c>
      <c r="B186" s="272">
        <v>87.550003</v>
      </c>
      <c r="C186" s="273">
        <v>89.0</v>
      </c>
      <c r="D186" s="273">
        <v>84.760002</v>
      </c>
      <c r="E186" s="273">
        <v>86.269997</v>
      </c>
      <c r="F186" s="273">
        <v>79.100487</v>
      </c>
      <c r="G186" s="273">
        <v>8.317327E8</v>
      </c>
      <c r="H186" s="278" t="s">
        <v>274</v>
      </c>
      <c r="I186" s="273">
        <v>6.17</v>
      </c>
      <c r="J186" s="273">
        <v>6.363125</v>
      </c>
      <c r="K186" s="273">
        <v>5.766875</v>
      </c>
      <c r="L186" s="273">
        <v>5.97125</v>
      </c>
      <c r="M186" s="273">
        <v>5.889106</v>
      </c>
      <c r="N186" s="273">
        <v>1.1935552E9</v>
      </c>
      <c r="O186" s="273"/>
      <c r="P186" s="249">
        <f t="shared" si="31"/>
        <v>402819.8115</v>
      </c>
      <c r="Q186" s="249">
        <f>(Q174+(Q185-Q174)*(1-$Q$3))*K186/K185</f>
        <v>145828.1467</v>
      </c>
      <c r="R186" s="249">
        <f>R185*(1+($S$5/2/12))+(Q185-Q174)*($Q$3)</f>
        <v>543365.4001</v>
      </c>
      <c r="S186" s="249">
        <f t="shared" si="34"/>
        <v>-400993.0272</v>
      </c>
      <c r="T186" s="249">
        <f t="shared" si="35"/>
        <v>-199417.3512</v>
      </c>
      <c r="U186" s="267">
        <f t="shared" si="21"/>
        <v>0.6359593495</v>
      </c>
      <c r="V186" s="277"/>
      <c r="W186" s="249">
        <f t="shared" si="22"/>
        <v>-600410.3784</v>
      </c>
      <c r="X186" s="252">
        <f t="shared" si="23"/>
        <v>1.575897495</v>
      </c>
      <c r="Y186" s="249">
        <f t="shared" si="24"/>
        <v>803604.6521</v>
      </c>
      <c r="Z186" s="249">
        <f t="shared" si="25"/>
        <v>203194.2737</v>
      </c>
      <c r="AA186" s="254">
        <f t="shared" si="26"/>
        <v>1092013.358</v>
      </c>
      <c r="AB186" s="252">
        <f t="shared" si="27"/>
        <v>1.213348176</v>
      </c>
      <c r="AC186" s="270">
        <f t="shared" si="28"/>
        <v>491602.9799</v>
      </c>
      <c r="AD186" s="252">
        <f t="shared" si="29"/>
        <v>0.4916029799</v>
      </c>
      <c r="AE186" s="175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7"/>
    </row>
    <row r="187" ht="19.5" customHeight="1">
      <c r="A187" s="271" t="s">
        <v>275</v>
      </c>
      <c r="B187" s="272">
        <v>86.110001</v>
      </c>
      <c r="C187" s="273">
        <v>90.959999</v>
      </c>
      <c r="D187" s="273">
        <v>83.739998</v>
      </c>
      <c r="E187" s="273">
        <v>90.339996</v>
      </c>
      <c r="F187" s="273">
        <v>82.832245</v>
      </c>
      <c r="G187" s="273">
        <v>7.135587E8</v>
      </c>
      <c r="H187" s="278" t="s">
        <v>275</v>
      </c>
      <c r="I187" s="273">
        <v>5.953125</v>
      </c>
      <c r="J187" s="273">
        <v>6.67625</v>
      </c>
      <c r="K187" s="273">
        <v>5.620625</v>
      </c>
      <c r="L187" s="273">
        <v>6.58375</v>
      </c>
      <c r="M187" s="273">
        <v>6.493181</v>
      </c>
      <c r="N187" s="273">
        <v>9.816912E8</v>
      </c>
      <c r="O187" s="273"/>
      <c r="P187" s="249">
        <f t="shared" si="31"/>
        <v>397972.2677</v>
      </c>
      <c r="Q187" s="249">
        <f t="shared" ref="Q187:Q197" si="135">Q186*K187/K186</f>
        <v>142129.8931</v>
      </c>
      <c r="R187" s="249">
        <f t="shared" ref="R187:R197" si="136">R186*(1+$S$5/2/12)</f>
        <v>544497.4113</v>
      </c>
      <c r="S187" s="249">
        <f t="shared" si="34"/>
        <v>-404330.4982</v>
      </c>
      <c r="T187" s="249">
        <f t="shared" si="35"/>
        <v>-200248.2568</v>
      </c>
      <c r="U187" s="267">
        <f t="shared" si="21"/>
        <v>0.629017447</v>
      </c>
      <c r="V187" s="277"/>
      <c r="W187" s="249">
        <f t="shared" si="22"/>
        <v>-604578.755</v>
      </c>
      <c r="X187" s="252">
        <f t="shared" si="23"/>
        <v>1.558886533</v>
      </c>
      <c r="Y187" s="249">
        <f t="shared" si="24"/>
        <v>801298.1023</v>
      </c>
      <c r="Z187" s="249">
        <f t="shared" si="25"/>
        <v>196719.3473</v>
      </c>
      <c r="AA187" s="254">
        <f t="shared" si="26"/>
        <v>1084599.572</v>
      </c>
      <c r="AB187" s="252">
        <f t="shared" si="27"/>
        <v>1.205110636</v>
      </c>
      <c r="AC187" s="270">
        <f t="shared" si="28"/>
        <v>480020.8172</v>
      </c>
      <c r="AD187" s="252">
        <f t="shared" si="29"/>
        <v>0.4800208172</v>
      </c>
      <c r="AE187" s="175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7"/>
    </row>
    <row r="188" ht="19.5" customHeight="1">
      <c r="A188" s="271" t="s">
        <v>276</v>
      </c>
      <c r="B188" s="272">
        <v>89.489998</v>
      </c>
      <c r="C188" s="273">
        <v>91.360001</v>
      </c>
      <c r="D188" s="273">
        <v>86.400002</v>
      </c>
      <c r="E188" s="273">
        <v>87.669998</v>
      </c>
      <c r="F188" s="273">
        <v>80.717819</v>
      </c>
      <c r="G188" s="273">
        <v>8.093454E8</v>
      </c>
      <c r="H188" s="278" t="s">
        <v>276</v>
      </c>
      <c r="I188" s="273">
        <v>6.45875</v>
      </c>
      <c r="J188" s="273">
        <v>6.731875</v>
      </c>
      <c r="K188" s="273">
        <v>6.040625</v>
      </c>
      <c r="L188" s="273">
        <v>6.215625</v>
      </c>
      <c r="M188" s="273">
        <v>6.130119</v>
      </c>
      <c r="N188" s="273">
        <v>1.3196624E9</v>
      </c>
      <c r="O188" s="273"/>
      <c r="P188" s="249">
        <f t="shared" si="31"/>
        <v>410613.8709</v>
      </c>
      <c r="Q188" s="249">
        <f t="shared" si="135"/>
        <v>152750.5189</v>
      </c>
      <c r="R188" s="249">
        <f t="shared" si="136"/>
        <v>545631.7809</v>
      </c>
      <c r="S188" s="249">
        <f t="shared" si="34"/>
        <v>-407681.8752</v>
      </c>
      <c r="T188" s="249">
        <f t="shared" si="35"/>
        <v>-201082.6245</v>
      </c>
      <c r="U188" s="267">
        <f t="shared" si="21"/>
        <v>0.6457325351</v>
      </c>
      <c r="V188" s="277"/>
      <c r="W188" s="249">
        <f t="shared" si="22"/>
        <v>-608764.4998</v>
      </c>
      <c r="X188" s="252">
        <f t="shared" si="23"/>
        <v>1.570797332</v>
      </c>
      <c r="Y188" s="249">
        <f t="shared" si="24"/>
        <v>811236.2193</v>
      </c>
      <c r="Z188" s="249">
        <f t="shared" si="25"/>
        <v>202471.7195</v>
      </c>
      <c r="AA188" s="254">
        <f t="shared" si="26"/>
        <v>1108996.171</v>
      </c>
      <c r="AB188" s="252">
        <f t="shared" si="27"/>
        <v>1.232217967</v>
      </c>
      <c r="AC188" s="270">
        <f t="shared" si="28"/>
        <v>500231.671</v>
      </c>
      <c r="AD188" s="252">
        <f t="shared" si="29"/>
        <v>0.500231671</v>
      </c>
      <c r="AE188" s="175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7"/>
    </row>
    <row r="189" ht="19.5" customHeight="1">
      <c r="A189" s="271" t="s">
        <v>277</v>
      </c>
      <c r="B189" s="272">
        <v>88.099998</v>
      </c>
      <c r="C189" s="273">
        <v>89.68</v>
      </c>
      <c r="D189" s="273">
        <v>83.279999</v>
      </c>
      <c r="E189" s="273">
        <v>87.389999</v>
      </c>
      <c r="F189" s="273">
        <v>80.64402</v>
      </c>
      <c r="G189" s="273">
        <v>1.1413982E9</v>
      </c>
      <c r="H189" s="278" t="s">
        <v>277</v>
      </c>
      <c r="I189" s="273">
        <v>6.275</v>
      </c>
      <c r="J189" s="273">
        <v>6.50125</v>
      </c>
      <c r="K189" s="273">
        <v>5.5875</v>
      </c>
      <c r="L189" s="273">
        <v>6.148125</v>
      </c>
      <c r="M189" s="273">
        <v>6.063548</v>
      </c>
      <c r="N189" s="273">
        <v>1.2642224E9</v>
      </c>
      <c r="O189" s="273"/>
      <c r="P189" s="249">
        <f t="shared" si="31"/>
        <v>395786.1339</v>
      </c>
      <c r="Q189" s="249">
        <f t="shared" si="135"/>
        <v>141292.2544</v>
      </c>
      <c r="R189" s="249">
        <f t="shared" si="136"/>
        <v>546768.5138</v>
      </c>
      <c r="S189" s="249">
        <f t="shared" si="34"/>
        <v>-411047.2164</v>
      </c>
      <c r="T189" s="249">
        <f t="shared" si="35"/>
        <v>-201920.4688</v>
      </c>
      <c r="U189" s="267">
        <f t="shared" si="21"/>
        <v>0.6258915733</v>
      </c>
      <c r="V189" s="277"/>
      <c r="W189" s="249">
        <f t="shared" si="22"/>
        <v>-612967.6852</v>
      </c>
      <c r="X189" s="252">
        <f t="shared" si="23"/>
        <v>1.5376906</v>
      </c>
      <c r="Y189" s="249">
        <f t="shared" si="24"/>
        <v>801948.0669</v>
      </c>
      <c r="Z189" s="249">
        <f t="shared" si="25"/>
        <v>188980.3818</v>
      </c>
      <c r="AA189" s="254">
        <f t="shared" si="26"/>
        <v>1083846.902</v>
      </c>
      <c r="AB189" s="252">
        <f t="shared" si="27"/>
        <v>1.204274336</v>
      </c>
      <c r="AC189" s="270">
        <f t="shared" si="28"/>
        <v>470879.2169</v>
      </c>
      <c r="AD189" s="252">
        <f t="shared" si="29"/>
        <v>0.4708792169</v>
      </c>
      <c r="AE189" s="175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7"/>
    </row>
    <row r="190" ht="19.5" customHeight="1">
      <c r="A190" s="271" t="s">
        <v>278</v>
      </c>
      <c r="B190" s="272">
        <v>87.529999</v>
      </c>
      <c r="C190" s="273">
        <v>91.449997</v>
      </c>
      <c r="D190" s="273">
        <v>85.529999</v>
      </c>
      <c r="E190" s="273">
        <v>91.309998</v>
      </c>
      <c r="F190" s="273">
        <v>84.261452</v>
      </c>
      <c r="G190" s="273">
        <v>7.891937E8</v>
      </c>
      <c r="H190" s="278" t="s">
        <v>278</v>
      </c>
      <c r="I190" s="273">
        <v>6.163125</v>
      </c>
      <c r="J190" s="273">
        <v>6.72125</v>
      </c>
      <c r="K190" s="273">
        <v>5.8875</v>
      </c>
      <c r="L190" s="273">
        <v>6.700625</v>
      </c>
      <c r="M190" s="273">
        <v>6.608448</v>
      </c>
      <c r="N190" s="273">
        <v>6.280752E8</v>
      </c>
      <c r="O190" s="273"/>
      <c r="P190" s="249">
        <f t="shared" si="31"/>
        <v>406479.2032</v>
      </c>
      <c r="Q190" s="249">
        <f t="shared" si="135"/>
        <v>148878.4158</v>
      </c>
      <c r="R190" s="249">
        <f t="shared" si="136"/>
        <v>547907.6149</v>
      </c>
      <c r="S190" s="249">
        <f t="shared" si="34"/>
        <v>-414426.5798</v>
      </c>
      <c r="T190" s="249">
        <f t="shared" si="35"/>
        <v>-202761.8041</v>
      </c>
      <c r="U190" s="267">
        <f t="shared" si="21"/>
        <v>0.6383197921</v>
      </c>
      <c r="V190" s="277"/>
      <c r="W190" s="249">
        <f t="shared" si="22"/>
        <v>-617188.3839</v>
      </c>
      <c r="X190" s="252">
        <f t="shared" si="23"/>
        <v>1.546346048</v>
      </c>
      <c r="Y190" s="249">
        <f t="shared" si="24"/>
        <v>810526.7525</v>
      </c>
      <c r="Z190" s="249">
        <f t="shared" si="25"/>
        <v>193338.3686</v>
      </c>
      <c r="AA190" s="254">
        <f t="shared" si="26"/>
        <v>1103265.234</v>
      </c>
      <c r="AB190" s="252">
        <f t="shared" si="27"/>
        <v>1.22585026</v>
      </c>
      <c r="AC190" s="270">
        <f t="shared" si="28"/>
        <v>486076.8499</v>
      </c>
      <c r="AD190" s="252">
        <f t="shared" si="29"/>
        <v>0.4860768499</v>
      </c>
      <c r="AE190" s="175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7"/>
    </row>
    <row r="191" ht="19.5" customHeight="1">
      <c r="A191" s="271" t="s">
        <v>279</v>
      </c>
      <c r="B191" s="272">
        <v>91.419998</v>
      </c>
      <c r="C191" s="273">
        <v>94.139999</v>
      </c>
      <c r="D191" s="273">
        <v>90.639999</v>
      </c>
      <c r="E191" s="273">
        <v>93.910004</v>
      </c>
      <c r="F191" s="273">
        <v>86.660728</v>
      </c>
      <c r="G191" s="273">
        <v>5.670129E8</v>
      </c>
      <c r="H191" s="278" t="s">
        <v>279</v>
      </c>
      <c r="I191" s="273">
        <v>6.715625</v>
      </c>
      <c r="J191" s="273">
        <v>7.139375</v>
      </c>
      <c r="K191" s="273">
        <v>6.601875</v>
      </c>
      <c r="L191" s="273">
        <v>7.10625</v>
      </c>
      <c r="M191" s="273">
        <v>7.008492</v>
      </c>
      <c r="N191" s="273">
        <v>3.869664E8</v>
      </c>
      <c r="O191" s="273"/>
      <c r="P191" s="249">
        <f t="shared" si="31"/>
        <v>430764.3517</v>
      </c>
      <c r="Q191" s="249">
        <f t="shared" si="135"/>
        <v>166942.9624</v>
      </c>
      <c r="R191" s="249">
        <f t="shared" si="136"/>
        <v>549049.0891</v>
      </c>
      <c r="S191" s="249">
        <f t="shared" si="34"/>
        <v>-417820.0239</v>
      </c>
      <c r="T191" s="249">
        <f t="shared" si="35"/>
        <v>-203606.6449</v>
      </c>
      <c r="U191" s="267">
        <f t="shared" si="21"/>
        <v>0.666793989</v>
      </c>
      <c r="V191" s="277"/>
      <c r="W191" s="249">
        <f t="shared" si="22"/>
        <v>-621426.6688</v>
      </c>
      <c r="X191" s="252">
        <f t="shared" si="23"/>
        <v>1.576716111</v>
      </c>
      <c r="Y191" s="249">
        <f t="shared" si="24"/>
        <v>828622.1717</v>
      </c>
      <c r="Z191" s="249">
        <f t="shared" si="25"/>
        <v>207195.5029</v>
      </c>
      <c r="AA191" s="254">
        <f t="shared" si="26"/>
        <v>1146756.403</v>
      </c>
      <c r="AB191" s="252">
        <f t="shared" si="27"/>
        <v>1.274173781</v>
      </c>
      <c r="AC191" s="270">
        <f t="shared" si="28"/>
        <v>525329.7343</v>
      </c>
      <c r="AD191" s="252">
        <f t="shared" si="29"/>
        <v>0.5253297343</v>
      </c>
      <c r="AE191" s="175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7"/>
    </row>
    <row r="192" ht="19.5" customHeight="1">
      <c r="A192" s="271" t="s">
        <v>280</v>
      </c>
      <c r="B192" s="272">
        <v>94.239998</v>
      </c>
      <c r="C192" s="273">
        <v>97.510002</v>
      </c>
      <c r="D192" s="273">
        <v>93.629997</v>
      </c>
      <c r="E192" s="273">
        <v>95.019997</v>
      </c>
      <c r="F192" s="273">
        <v>87.920654</v>
      </c>
      <c r="G192" s="273">
        <v>6.615304E8</v>
      </c>
      <c r="H192" s="278" t="s">
        <v>280</v>
      </c>
      <c r="I192" s="273">
        <v>7.150625</v>
      </c>
      <c r="J192" s="273">
        <v>7.64625</v>
      </c>
      <c r="K192" s="273">
        <v>7.05625</v>
      </c>
      <c r="L192" s="273">
        <v>7.255</v>
      </c>
      <c r="M192" s="273">
        <v>7.166822</v>
      </c>
      <c r="N192" s="273">
        <v>4.590912E8</v>
      </c>
      <c r="O192" s="273"/>
      <c r="P192" s="249">
        <f t="shared" si="31"/>
        <v>444974.2432</v>
      </c>
      <c r="Q192" s="249">
        <f t="shared" si="135"/>
        <v>178432.8359</v>
      </c>
      <c r="R192" s="249">
        <f t="shared" si="136"/>
        <v>550192.9413</v>
      </c>
      <c r="S192" s="249">
        <f t="shared" si="34"/>
        <v>-421227.6073</v>
      </c>
      <c r="T192" s="249">
        <f t="shared" si="35"/>
        <v>-204455.006</v>
      </c>
      <c r="U192" s="267">
        <f t="shared" si="21"/>
        <v>0.6832309995</v>
      </c>
      <c r="V192" s="277"/>
      <c r="W192" s="249">
        <f t="shared" si="22"/>
        <v>-625682.6133</v>
      </c>
      <c r="X192" s="252">
        <f t="shared" si="23"/>
        <v>1.590530348</v>
      </c>
      <c r="Y192" s="249">
        <f t="shared" si="24"/>
        <v>839667.1939</v>
      </c>
      <c r="Z192" s="249">
        <f t="shared" si="25"/>
        <v>213984.5806</v>
      </c>
      <c r="AA192" s="254">
        <f t="shared" si="26"/>
        <v>1173600.02</v>
      </c>
      <c r="AB192" s="252">
        <f t="shared" si="27"/>
        <v>1.304000023</v>
      </c>
      <c r="AC192" s="270">
        <f t="shared" si="28"/>
        <v>547917.4071</v>
      </c>
      <c r="AD192" s="252">
        <f t="shared" si="29"/>
        <v>0.5479174071</v>
      </c>
      <c r="AE192" s="175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7"/>
    </row>
    <row r="193" ht="19.5" customHeight="1">
      <c r="A193" s="271" t="s">
        <v>281</v>
      </c>
      <c r="B193" s="272">
        <v>94.82</v>
      </c>
      <c r="C193" s="273">
        <v>99.910004</v>
      </c>
      <c r="D193" s="273">
        <v>93.889999</v>
      </c>
      <c r="E193" s="273">
        <v>99.779999</v>
      </c>
      <c r="F193" s="273">
        <v>92.324989</v>
      </c>
      <c r="G193" s="273">
        <v>6.459047E8</v>
      </c>
      <c r="H193" s="278" t="s">
        <v>281</v>
      </c>
      <c r="I193" s="273">
        <v>7.2275</v>
      </c>
      <c r="J193" s="273">
        <v>7.991875</v>
      </c>
      <c r="K193" s="273">
        <v>7.080625</v>
      </c>
      <c r="L193" s="273">
        <v>7.99125</v>
      </c>
      <c r="M193" s="273">
        <v>7.894124</v>
      </c>
      <c r="N193" s="273">
        <v>3.72584E8</v>
      </c>
      <c r="O193" s="273"/>
      <c r="P193" s="249">
        <f t="shared" si="31"/>
        <v>446209.8962</v>
      </c>
      <c r="Q193" s="249">
        <f t="shared" si="135"/>
        <v>179049.2115</v>
      </c>
      <c r="R193" s="249">
        <f t="shared" si="136"/>
        <v>551339.1766</v>
      </c>
      <c r="S193" s="249">
        <f t="shared" si="34"/>
        <v>-424649.389</v>
      </c>
      <c r="T193" s="249">
        <f t="shared" si="35"/>
        <v>-205306.9018</v>
      </c>
      <c r="U193" s="267">
        <f t="shared" si="21"/>
        <v>0.6835878735</v>
      </c>
      <c r="V193" s="277"/>
      <c r="W193" s="249">
        <f t="shared" si="22"/>
        <v>-629956.2908</v>
      </c>
      <c r="X193" s="252">
        <f t="shared" si="23"/>
        <v>1.583521091</v>
      </c>
      <c r="Y193" s="249">
        <f t="shared" si="24"/>
        <v>841632.5369</v>
      </c>
      <c r="Z193" s="249">
        <f t="shared" si="25"/>
        <v>211676.2461</v>
      </c>
      <c r="AA193" s="254">
        <f t="shared" si="26"/>
        <v>1176598.284</v>
      </c>
      <c r="AB193" s="252">
        <f t="shared" si="27"/>
        <v>1.307331427</v>
      </c>
      <c r="AC193" s="270">
        <f t="shared" si="28"/>
        <v>546641.9935</v>
      </c>
      <c r="AD193" s="252">
        <f t="shared" si="29"/>
        <v>0.5466419935</v>
      </c>
      <c r="AE193" s="175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7"/>
    </row>
    <row r="194" ht="19.5" customHeight="1">
      <c r="A194" s="271" t="s">
        <v>282</v>
      </c>
      <c r="B194" s="272">
        <v>100.019997</v>
      </c>
      <c r="C194" s="273">
        <v>100.559998</v>
      </c>
      <c r="D194" s="273">
        <v>97.699997</v>
      </c>
      <c r="E194" s="273">
        <v>98.790001</v>
      </c>
      <c r="F194" s="273">
        <v>91.408981</v>
      </c>
      <c r="G194" s="273">
        <v>7.559587E8</v>
      </c>
      <c r="H194" s="278" t="s">
        <v>282</v>
      </c>
      <c r="I194" s="273">
        <v>8.030625</v>
      </c>
      <c r="J194" s="273">
        <v>8.130625</v>
      </c>
      <c r="K194" s="273">
        <v>7.683125</v>
      </c>
      <c r="L194" s="273">
        <v>7.8575</v>
      </c>
      <c r="M194" s="273">
        <v>7.762</v>
      </c>
      <c r="N194" s="273">
        <v>5.165328E8</v>
      </c>
      <c r="O194" s="273"/>
      <c r="P194" s="249">
        <f t="shared" si="31"/>
        <v>464316.8174</v>
      </c>
      <c r="Q194" s="249">
        <f t="shared" si="135"/>
        <v>194284.7521</v>
      </c>
      <c r="R194" s="249">
        <f t="shared" si="136"/>
        <v>552487.7999</v>
      </c>
      <c r="S194" s="249">
        <f t="shared" si="34"/>
        <v>-428085.4281</v>
      </c>
      <c r="T194" s="249">
        <f t="shared" si="35"/>
        <v>-206162.3473</v>
      </c>
      <c r="U194" s="267">
        <f t="shared" si="21"/>
        <v>0.704230706</v>
      </c>
      <c r="V194" s="277"/>
      <c r="W194" s="249">
        <f t="shared" si="22"/>
        <v>-634247.7754</v>
      </c>
      <c r="X194" s="252">
        <f t="shared" si="23"/>
        <v>1.603166234</v>
      </c>
      <c r="Y194" s="249">
        <f t="shared" si="24"/>
        <v>855410.0601</v>
      </c>
      <c r="Z194" s="249">
        <f t="shared" si="25"/>
        <v>221162.2847</v>
      </c>
      <c r="AA194" s="254">
        <f t="shared" si="26"/>
        <v>1211089.369</v>
      </c>
      <c r="AB194" s="252">
        <f t="shared" si="27"/>
        <v>1.345654855</v>
      </c>
      <c r="AC194" s="270">
        <f t="shared" si="28"/>
        <v>576841.5941</v>
      </c>
      <c r="AD194" s="252">
        <f t="shared" si="29"/>
        <v>0.5768415941</v>
      </c>
      <c r="AE194" s="175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7"/>
    </row>
    <row r="195" ht="19.5" customHeight="1">
      <c r="A195" s="271" t="s">
        <v>283</v>
      </c>
      <c r="B195" s="272">
        <v>98.510002</v>
      </c>
      <c r="C195" s="273">
        <v>101.75</v>
      </c>
      <c r="D195" s="273">
        <v>90.239998</v>
      </c>
      <c r="E195" s="273">
        <v>101.400002</v>
      </c>
      <c r="F195" s="273">
        <v>94.047188</v>
      </c>
      <c r="G195" s="273">
        <v>1.2850375E9</v>
      </c>
      <c r="H195" s="278" t="s">
        <v>283</v>
      </c>
      <c r="I195" s="273">
        <v>7.8125</v>
      </c>
      <c r="J195" s="273">
        <v>8.284375</v>
      </c>
      <c r="K195" s="273">
        <v>6.528125</v>
      </c>
      <c r="L195" s="273">
        <v>8.22875</v>
      </c>
      <c r="M195" s="273">
        <v>8.128737</v>
      </c>
      <c r="N195" s="273">
        <v>1.031152E9</v>
      </c>
      <c r="O195" s="273"/>
      <c r="P195" s="249">
        <f t="shared" si="31"/>
        <v>428863.3568</v>
      </c>
      <c r="Q195" s="249">
        <f t="shared" si="135"/>
        <v>165078.0311</v>
      </c>
      <c r="R195" s="249">
        <f t="shared" si="136"/>
        <v>553638.8162</v>
      </c>
      <c r="S195" s="249">
        <f t="shared" si="34"/>
        <v>-431535.7841</v>
      </c>
      <c r="T195" s="249">
        <f t="shared" si="35"/>
        <v>-207021.357</v>
      </c>
      <c r="U195" s="267">
        <f t="shared" si="21"/>
        <v>0.6614086024</v>
      </c>
      <c r="V195" s="277"/>
      <c r="W195" s="249">
        <f t="shared" si="22"/>
        <v>-638557.1411</v>
      </c>
      <c r="X195" s="252">
        <f t="shared" si="23"/>
        <v>1.538628432</v>
      </c>
      <c r="Y195" s="249">
        <f t="shared" si="24"/>
        <v>831697.6133</v>
      </c>
      <c r="Z195" s="249">
        <f t="shared" si="25"/>
        <v>193140.4722</v>
      </c>
      <c r="AA195" s="254">
        <f t="shared" si="26"/>
        <v>1147580.204</v>
      </c>
      <c r="AB195" s="252">
        <f t="shared" si="27"/>
        <v>1.275089116</v>
      </c>
      <c r="AC195" s="270">
        <f t="shared" si="28"/>
        <v>509023.0629</v>
      </c>
      <c r="AD195" s="252">
        <f t="shared" si="29"/>
        <v>0.5090230629</v>
      </c>
      <c r="AE195" s="175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7"/>
    </row>
    <row r="196" ht="19.5" customHeight="1">
      <c r="A196" s="271" t="s">
        <v>284</v>
      </c>
      <c r="B196" s="272">
        <v>101.580002</v>
      </c>
      <c r="C196" s="273">
        <v>106.25</v>
      </c>
      <c r="D196" s="273">
        <v>100.669998</v>
      </c>
      <c r="E196" s="273">
        <v>106.010002</v>
      </c>
      <c r="F196" s="273">
        <v>98.322922</v>
      </c>
      <c r="G196" s="273">
        <v>4.349901E8</v>
      </c>
      <c r="H196" s="278" t="s">
        <v>284</v>
      </c>
      <c r="I196" s="273">
        <v>8.245</v>
      </c>
      <c r="J196" s="273">
        <v>9.02625</v>
      </c>
      <c r="K196" s="273">
        <v>8.11</v>
      </c>
      <c r="L196" s="273">
        <v>8.985</v>
      </c>
      <c r="M196" s="273">
        <v>8.875795</v>
      </c>
      <c r="N196" s="273">
        <v>3.266832E8</v>
      </c>
      <c r="O196" s="273"/>
      <c r="P196" s="249">
        <f t="shared" si="31"/>
        <v>478431.6737</v>
      </c>
      <c r="Q196" s="249">
        <f t="shared" si="135"/>
        <v>205079.2275</v>
      </c>
      <c r="R196" s="249">
        <f t="shared" si="136"/>
        <v>554792.2304</v>
      </c>
      <c r="S196" s="249">
        <f t="shared" si="34"/>
        <v>-435000.5165</v>
      </c>
      <c r="T196" s="249">
        <f t="shared" si="35"/>
        <v>-207883.946</v>
      </c>
      <c r="U196" s="267">
        <f t="shared" si="21"/>
        <v>0.7175869188</v>
      </c>
      <c r="V196" s="277"/>
      <c r="W196" s="249">
        <f t="shared" si="22"/>
        <v>-642884.4625</v>
      </c>
      <c r="X196" s="252">
        <f t="shared" si="23"/>
        <v>1.607168884</v>
      </c>
      <c r="Y196" s="249">
        <f t="shared" si="24"/>
        <v>867502.7127</v>
      </c>
      <c r="Z196" s="249">
        <f t="shared" si="25"/>
        <v>224618.2502</v>
      </c>
      <c r="AA196" s="254">
        <f t="shared" si="26"/>
        <v>1238303.132</v>
      </c>
      <c r="AB196" s="252">
        <f t="shared" si="27"/>
        <v>1.375892368</v>
      </c>
      <c r="AC196" s="270">
        <f t="shared" si="28"/>
        <v>595418.669</v>
      </c>
      <c r="AD196" s="252">
        <f t="shared" si="29"/>
        <v>0.595418669</v>
      </c>
      <c r="AE196" s="175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7"/>
    </row>
    <row r="197" ht="19.5" customHeight="1">
      <c r="A197" s="274" t="s">
        <v>285</v>
      </c>
      <c r="B197" s="275">
        <v>105.720001</v>
      </c>
      <c r="C197" s="276">
        <v>105.919998</v>
      </c>
      <c r="D197" s="276">
        <v>99.919998</v>
      </c>
      <c r="E197" s="276">
        <v>103.25</v>
      </c>
      <c r="F197" s="276">
        <v>95.763062</v>
      </c>
      <c r="G197" s="276">
        <v>8.157022E8</v>
      </c>
      <c r="H197" s="279" t="s">
        <v>285</v>
      </c>
      <c r="I197" s="276">
        <v>8.93625</v>
      </c>
      <c r="J197" s="276">
        <v>8.96875</v>
      </c>
      <c r="K197" s="276">
        <v>7.96875</v>
      </c>
      <c r="L197" s="276">
        <v>8.54625</v>
      </c>
      <c r="M197" s="276">
        <v>8.44238</v>
      </c>
      <c r="N197" s="276">
        <v>4.611296E8</v>
      </c>
      <c r="O197" s="276"/>
      <c r="P197" s="249">
        <f t="shared" si="31"/>
        <v>474867.3172</v>
      </c>
      <c r="Q197" s="249">
        <f t="shared" si="135"/>
        <v>201507.4099</v>
      </c>
      <c r="R197" s="249">
        <f t="shared" si="136"/>
        <v>555948.0475</v>
      </c>
      <c r="S197" s="249">
        <f t="shared" si="34"/>
        <v>-438479.6853</v>
      </c>
      <c r="T197" s="249">
        <f t="shared" si="35"/>
        <v>-208750.1291</v>
      </c>
      <c r="U197" s="267">
        <f t="shared" si="21"/>
        <v>0.7123800315</v>
      </c>
      <c r="V197" s="252">
        <f>(E197-B186)/B186</f>
        <v>0.179326059</v>
      </c>
      <c r="W197" s="249">
        <f t="shared" si="22"/>
        <v>-647229.8145</v>
      </c>
      <c r="X197" s="252">
        <f t="shared" si="23"/>
        <v>1.592657417</v>
      </c>
      <c r="Y197" s="249">
        <f t="shared" si="24"/>
        <v>866117.2477</v>
      </c>
      <c r="Z197" s="249">
        <f t="shared" si="25"/>
        <v>218887.4332</v>
      </c>
      <c r="AA197" s="254">
        <f t="shared" si="26"/>
        <v>1232322.775</v>
      </c>
      <c r="AB197" s="252">
        <f t="shared" si="27"/>
        <v>1.369247527</v>
      </c>
      <c r="AC197" s="270">
        <f t="shared" si="28"/>
        <v>585092.9601</v>
      </c>
      <c r="AD197" s="252">
        <f t="shared" si="29"/>
        <v>0.5850929601</v>
      </c>
      <c r="AE197" s="175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7"/>
    </row>
    <row r="198" ht="19.5" customHeight="1">
      <c r="A198" s="271" t="s">
        <v>286</v>
      </c>
      <c r="B198" s="272">
        <v>103.760002</v>
      </c>
      <c r="C198" s="273">
        <v>104.580002</v>
      </c>
      <c r="D198" s="273">
        <v>99.360001</v>
      </c>
      <c r="E198" s="273">
        <v>101.099998</v>
      </c>
      <c r="F198" s="273">
        <v>94.118324</v>
      </c>
      <c r="G198" s="273">
        <v>8.262916E8</v>
      </c>
      <c r="H198" s="278" t="s">
        <v>286</v>
      </c>
      <c r="I198" s="273">
        <v>8.63125</v>
      </c>
      <c r="J198" s="273">
        <v>8.75125</v>
      </c>
      <c r="K198" s="273">
        <v>7.908125</v>
      </c>
      <c r="L198" s="273">
        <v>8.174375</v>
      </c>
      <c r="M198" s="273">
        <v>8.079652</v>
      </c>
      <c r="N198" s="273">
        <v>5.83728E8</v>
      </c>
      <c r="O198" s="273"/>
      <c r="P198" s="249">
        <f t="shared" si="31"/>
        <v>472205.9453</v>
      </c>
      <c r="Q198" s="249">
        <f>(Q186+(Q197-Q186)*(1-$Q$3))*K198/K197</f>
        <v>172346.5411</v>
      </c>
      <c r="R198" s="249">
        <f>R197*(1+($S$5/2/12))+(Q197-Q186)*($Q$3)</f>
        <v>584945.9042</v>
      </c>
      <c r="S198" s="249">
        <f t="shared" si="34"/>
        <v>-441973.3507</v>
      </c>
      <c r="T198" s="249">
        <f t="shared" si="35"/>
        <v>-209619.9213</v>
      </c>
      <c r="U198" s="267">
        <f t="shared" si="21"/>
        <v>0.6644165082</v>
      </c>
      <c r="V198" s="277"/>
      <c r="W198" s="249">
        <f t="shared" si="22"/>
        <v>-651593.272</v>
      </c>
      <c r="X198" s="252">
        <f t="shared" si="23"/>
        <v>1.622410628</v>
      </c>
      <c r="Y198" s="249">
        <f t="shared" si="24"/>
        <v>892092.2298</v>
      </c>
      <c r="Z198" s="249">
        <f t="shared" si="25"/>
        <v>240498.9577</v>
      </c>
      <c r="AA198" s="254">
        <f t="shared" si="26"/>
        <v>1229498.391</v>
      </c>
      <c r="AB198" s="252">
        <f t="shared" si="27"/>
        <v>1.366109323</v>
      </c>
      <c r="AC198" s="270">
        <f t="shared" si="28"/>
        <v>577905.1186</v>
      </c>
      <c r="AD198" s="252">
        <f t="shared" si="29"/>
        <v>0.5779051186</v>
      </c>
      <c r="AE198" s="175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7"/>
    </row>
    <row r="199" ht="19.5" customHeight="1">
      <c r="A199" s="271" t="s">
        <v>287</v>
      </c>
      <c r="B199" s="272">
        <v>101.330002</v>
      </c>
      <c r="C199" s="273">
        <v>108.940002</v>
      </c>
      <c r="D199" s="273">
        <v>99.75</v>
      </c>
      <c r="E199" s="273">
        <v>108.400002</v>
      </c>
      <c r="F199" s="273">
        <v>100.91423</v>
      </c>
      <c r="G199" s="273">
        <v>4.724565E8</v>
      </c>
      <c r="H199" s="278" t="s">
        <v>287</v>
      </c>
      <c r="I199" s="273">
        <v>8.204375</v>
      </c>
      <c r="J199" s="273">
        <v>9.47</v>
      </c>
      <c r="K199" s="273">
        <v>7.955625</v>
      </c>
      <c r="L199" s="273">
        <v>9.37875</v>
      </c>
      <c r="M199" s="273">
        <v>9.270071</v>
      </c>
      <c r="N199" s="273">
        <v>3.683216E8</v>
      </c>
      <c r="O199" s="273"/>
      <c r="P199" s="249">
        <f t="shared" si="31"/>
        <v>474059.4059</v>
      </c>
      <c r="Q199" s="249">
        <f t="shared" ref="Q199:Q209" si="137">Q198*K199/K198</f>
        <v>173381.7372</v>
      </c>
      <c r="R199" s="249">
        <f t="shared" ref="R199:R209" si="138">R198*(1+$S$5/2/12)</f>
        <v>586164.5415</v>
      </c>
      <c r="S199" s="249">
        <f t="shared" si="34"/>
        <v>-445481.573</v>
      </c>
      <c r="T199" s="249">
        <f t="shared" si="35"/>
        <v>-210493.3377</v>
      </c>
      <c r="U199" s="267">
        <f t="shared" si="21"/>
        <v>0.6653851313</v>
      </c>
      <c r="V199" s="277"/>
      <c r="W199" s="249">
        <f t="shared" si="22"/>
        <v>-655974.9106</v>
      </c>
      <c r="X199" s="252">
        <f t="shared" si="23"/>
        <v>1.616256857</v>
      </c>
      <c r="Y199" s="249">
        <f t="shared" si="24"/>
        <v>894559.544</v>
      </c>
      <c r="Z199" s="249">
        <f t="shared" si="25"/>
        <v>238584.6333</v>
      </c>
      <c r="AA199" s="254">
        <f t="shared" si="26"/>
        <v>1233605.685</v>
      </c>
      <c r="AB199" s="252">
        <f t="shared" si="27"/>
        <v>1.370672983</v>
      </c>
      <c r="AC199" s="270">
        <f t="shared" si="28"/>
        <v>577630.774</v>
      </c>
      <c r="AD199" s="252">
        <f t="shared" si="29"/>
        <v>0.577630774</v>
      </c>
      <c r="AE199" s="175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7"/>
    </row>
    <row r="200" ht="19.5" customHeight="1">
      <c r="A200" s="271" t="s">
        <v>288</v>
      </c>
      <c r="B200" s="272">
        <v>108.610001</v>
      </c>
      <c r="C200" s="273">
        <v>109.419998</v>
      </c>
      <c r="D200" s="273">
        <v>104.239998</v>
      </c>
      <c r="E200" s="273">
        <v>105.599998</v>
      </c>
      <c r="F200" s="273">
        <v>98.307579</v>
      </c>
      <c r="G200" s="273">
        <v>6.336356E8</v>
      </c>
      <c r="H200" s="278" t="s">
        <v>288</v>
      </c>
      <c r="I200" s="273">
        <v>9.410625</v>
      </c>
      <c r="J200" s="273">
        <v>9.5525</v>
      </c>
      <c r="K200" s="273">
        <v>8.685625</v>
      </c>
      <c r="L200" s="273">
        <v>8.909375</v>
      </c>
      <c r="M200" s="273">
        <v>8.806135</v>
      </c>
      <c r="N200" s="273">
        <v>4.663744E8</v>
      </c>
      <c r="O200" s="273"/>
      <c r="P200" s="249">
        <f t="shared" si="31"/>
        <v>495398.0103</v>
      </c>
      <c r="Q200" s="249">
        <f t="shared" si="137"/>
        <v>189291.0678</v>
      </c>
      <c r="R200" s="249">
        <f t="shared" si="138"/>
        <v>587385.7176</v>
      </c>
      <c r="S200" s="249">
        <f t="shared" si="34"/>
        <v>-449004.4129</v>
      </c>
      <c r="T200" s="249">
        <f t="shared" si="35"/>
        <v>-211370.3932</v>
      </c>
      <c r="U200" s="267">
        <f t="shared" si="21"/>
        <v>0.68705091</v>
      </c>
      <c r="V200" s="277"/>
      <c r="W200" s="249">
        <f t="shared" si="22"/>
        <v>-660374.8061</v>
      </c>
      <c r="X200" s="252">
        <f t="shared" si="23"/>
        <v>1.639650268</v>
      </c>
      <c r="Y200" s="249">
        <f t="shared" si="24"/>
        <v>910668.8961</v>
      </c>
      <c r="Z200" s="249">
        <f t="shared" si="25"/>
        <v>250294.09</v>
      </c>
      <c r="AA200" s="254">
        <f t="shared" si="26"/>
        <v>1272074.796</v>
      </c>
      <c r="AB200" s="252">
        <f t="shared" si="27"/>
        <v>1.41341644</v>
      </c>
      <c r="AC200" s="270">
        <f t="shared" si="28"/>
        <v>611699.9896</v>
      </c>
      <c r="AD200" s="252">
        <f t="shared" si="29"/>
        <v>0.6116999896</v>
      </c>
      <c r="AE200" s="175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7"/>
    </row>
    <row r="201" ht="19.5" customHeight="1">
      <c r="A201" s="271" t="s">
        <v>289</v>
      </c>
      <c r="B201" s="272">
        <v>105.599998</v>
      </c>
      <c r="C201" s="273">
        <v>111.160004</v>
      </c>
      <c r="D201" s="273">
        <v>104.339996</v>
      </c>
      <c r="E201" s="273">
        <v>107.629997</v>
      </c>
      <c r="F201" s="273">
        <v>100.427818</v>
      </c>
      <c r="G201" s="273">
        <v>5.686993E8</v>
      </c>
      <c r="H201" s="278" t="s">
        <v>289</v>
      </c>
      <c r="I201" s="273">
        <v>8.90625</v>
      </c>
      <c r="J201" s="273">
        <v>9.8525</v>
      </c>
      <c r="K201" s="273">
        <v>8.6975</v>
      </c>
      <c r="L201" s="273">
        <v>9.22875</v>
      </c>
      <c r="M201" s="273">
        <v>9.126643</v>
      </c>
      <c r="N201" s="273">
        <v>4.135088E8</v>
      </c>
      <c r="O201" s="273"/>
      <c r="P201" s="249">
        <f t="shared" si="31"/>
        <v>495873.2483</v>
      </c>
      <c r="Q201" s="249">
        <f t="shared" si="137"/>
        <v>189549.8669</v>
      </c>
      <c r="R201" s="249">
        <f t="shared" si="138"/>
        <v>588609.4378</v>
      </c>
      <c r="S201" s="249">
        <f t="shared" si="34"/>
        <v>-452541.9312</v>
      </c>
      <c r="T201" s="249">
        <f t="shared" si="35"/>
        <v>-212251.1032</v>
      </c>
      <c r="U201" s="267">
        <f t="shared" si="21"/>
        <v>0.6867744313</v>
      </c>
      <c r="V201" s="277"/>
      <c r="W201" s="249">
        <f t="shared" si="22"/>
        <v>-664793.0345</v>
      </c>
      <c r="X201" s="252">
        <f t="shared" si="23"/>
        <v>1.631308738</v>
      </c>
      <c r="Y201" s="249">
        <f t="shared" si="24"/>
        <v>912176.3342</v>
      </c>
      <c r="Z201" s="249">
        <f t="shared" si="25"/>
        <v>247383.2997</v>
      </c>
      <c r="AA201" s="254">
        <f t="shared" si="26"/>
        <v>1274032.553</v>
      </c>
      <c r="AB201" s="252">
        <f t="shared" si="27"/>
        <v>1.415591726</v>
      </c>
      <c r="AC201" s="270">
        <f t="shared" si="28"/>
        <v>609239.5186</v>
      </c>
      <c r="AD201" s="252">
        <f t="shared" si="29"/>
        <v>0.6092395186</v>
      </c>
      <c r="AE201" s="175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7"/>
    </row>
    <row r="202" ht="19.5" customHeight="1">
      <c r="A202" s="271" t="s">
        <v>290</v>
      </c>
      <c r="B202" s="272">
        <v>108.050003</v>
      </c>
      <c r="C202" s="273">
        <v>111.080002</v>
      </c>
      <c r="D202" s="273">
        <v>106.0</v>
      </c>
      <c r="E202" s="273">
        <v>110.050003</v>
      </c>
      <c r="F202" s="273">
        <v>102.685875</v>
      </c>
      <c r="G202" s="273">
        <v>5.182335E8</v>
      </c>
      <c r="H202" s="278" t="s">
        <v>290</v>
      </c>
      <c r="I202" s="273">
        <v>9.304375</v>
      </c>
      <c r="J202" s="273">
        <v>9.81125</v>
      </c>
      <c r="K202" s="273">
        <v>8.948125</v>
      </c>
      <c r="L202" s="273">
        <v>9.6375</v>
      </c>
      <c r="M202" s="273">
        <v>9.530869</v>
      </c>
      <c r="N202" s="273">
        <v>3.268368E8</v>
      </c>
      <c r="O202" s="273"/>
      <c r="P202" s="249">
        <f t="shared" si="31"/>
        <v>503762.3762</v>
      </c>
      <c r="Q202" s="249">
        <f t="shared" si="137"/>
        <v>195011.8888</v>
      </c>
      <c r="R202" s="249">
        <f t="shared" si="138"/>
        <v>589835.7075</v>
      </c>
      <c r="S202" s="249">
        <f t="shared" si="34"/>
        <v>-456094.1893</v>
      </c>
      <c r="T202" s="249">
        <f t="shared" si="35"/>
        <v>-213135.4828</v>
      </c>
      <c r="U202" s="267">
        <f t="shared" si="21"/>
        <v>0.693604871</v>
      </c>
      <c r="V202" s="277"/>
      <c r="W202" s="249">
        <f t="shared" si="22"/>
        <v>-669229.6721</v>
      </c>
      <c r="X202" s="252">
        <f t="shared" si="23"/>
        <v>1.634114758</v>
      </c>
      <c r="Y202" s="249">
        <f t="shared" si="24"/>
        <v>918875.9426</v>
      </c>
      <c r="Z202" s="249">
        <f t="shared" si="25"/>
        <v>249646.2705</v>
      </c>
      <c r="AA202" s="254">
        <f t="shared" si="26"/>
        <v>1288609.973</v>
      </c>
      <c r="AB202" s="252">
        <f t="shared" si="27"/>
        <v>1.431788858</v>
      </c>
      <c r="AC202" s="270">
        <f t="shared" si="28"/>
        <v>619380.3004</v>
      </c>
      <c r="AD202" s="252">
        <f t="shared" si="29"/>
        <v>0.6193803004</v>
      </c>
      <c r="AE202" s="175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  <c r="AU202" s="176"/>
      <c r="AV202" s="176"/>
      <c r="AW202" s="177"/>
    </row>
    <row r="203" ht="19.5" customHeight="1">
      <c r="A203" s="271" t="s">
        <v>291</v>
      </c>
      <c r="B203" s="272">
        <v>110.639999</v>
      </c>
      <c r="C203" s="273">
        <v>111.129997</v>
      </c>
      <c r="D203" s="273">
        <v>106.639999</v>
      </c>
      <c r="E203" s="273">
        <v>107.07</v>
      </c>
      <c r="F203" s="273">
        <v>99.905289</v>
      </c>
      <c r="G203" s="273">
        <v>5.770306E8</v>
      </c>
      <c r="H203" s="278" t="s">
        <v>291</v>
      </c>
      <c r="I203" s="273">
        <v>9.73125</v>
      </c>
      <c r="J203" s="273">
        <v>9.84875</v>
      </c>
      <c r="K203" s="273">
        <v>9.06625</v>
      </c>
      <c r="L203" s="273">
        <v>9.14375</v>
      </c>
      <c r="M203" s="273">
        <v>9.042585</v>
      </c>
      <c r="N203" s="273">
        <v>3.028272E8</v>
      </c>
      <c r="O203" s="273"/>
      <c r="P203" s="249">
        <f t="shared" si="31"/>
        <v>506803.9556</v>
      </c>
      <c r="Q203" s="249">
        <f t="shared" si="137"/>
        <v>197586.2582</v>
      </c>
      <c r="R203" s="249">
        <f t="shared" si="138"/>
        <v>591064.5319</v>
      </c>
      <c r="S203" s="249">
        <f t="shared" si="34"/>
        <v>-459661.2484</v>
      </c>
      <c r="T203" s="249">
        <f t="shared" si="35"/>
        <v>-214023.5473</v>
      </c>
      <c r="U203" s="267">
        <f t="shared" si="21"/>
        <v>0.6962624322</v>
      </c>
      <c r="V203" s="277"/>
      <c r="W203" s="249">
        <f t="shared" si="22"/>
        <v>-673684.7957</v>
      </c>
      <c r="X203" s="252">
        <f t="shared" si="23"/>
        <v>1.629647121</v>
      </c>
      <c r="Y203" s="249">
        <f t="shared" si="24"/>
        <v>922184.7196</v>
      </c>
      <c r="Z203" s="249">
        <f t="shared" si="25"/>
        <v>248499.9238</v>
      </c>
      <c r="AA203" s="254">
        <f t="shared" si="26"/>
        <v>1295454.746</v>
      </c>
      <c r="AB203" s="252">
        <f t="shared" si="27"/>
        <v>1.439394162</v>
      </c>
      <c r="AC203" s="270">
        <f t="shared" si="28"/>
        <v>621769.95</v>
      </c>
      <c r="AD203" s="252">
        <f t="shared" si="29"/>
        <v>0.62176995</v>
      </c>
      <c r="AE203" s="175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7"/>
    </row>
    <row r="204" ht="19.5" customHeight="1">
      <c r="A204" s="271" t="s">
        <v>292</v>
      </c>
      <c r="B204" s="272">
        <v>108.129997</v>
      </c>
      <c r="C204" s="273">
        <v>114.389999</v>
      </c>
      <c r="D204" s="273">
        <v>105.830002</v>
      </c>
      <c r="E204" s="273">
        <v>111.949997</v>
      </c>
      <c r="F204" s="273">
        <v>104.698997</v>
      </c>
      <c r="G204" s="273">
        <v>6.448857E8</v>
      </c>
      <c r="H204" s="278" t="s">
        <v>292</v>
      </c>
      <c r="I204" s="273">
        <v>9.32125</v>
      </c>
      <c r="J204" s="273">
        <v>10.4075</v>
      </c>
      <c r="K204" s="273">
        <v>8.9225</v>
      </c>
      <c r="L204" s="273">
        <v>9.95875</v>
      </c>
      <c r="M204" s="273">
        <v>9.848567</v>
      </c>
      <c r="N204" s="273">
        <v>3.287216E8</v>
      </c>
      <c r="O204" s="273"/>
      <c r="P204" s="249">
        <f t="shared" si="31"/>
        <v>502954.465</v>
      </c>
      <c r="Q204" s="249">
        <f t="shared" si="137"/>
        <v>194453.4277</v>
      </c>
      <c r="R204" s="249">
        <f t="shared" si="138"/>
        <v>592295.9163</v>
      </c>
      <c r="S204" s="249">
        <f t="shared" si="34"/>
        <v>-463243.1703</v>
      </c>
      <c r="T204" s="249">
        <f t="shared" si="35"/>
        <v>-214915.3121</v>
      </c>
      <c r="U204" s="267">
        <f t="shared" si="21"/>
        <v>0.6915241423</v>
      </c>
      <c r="V204" s="277"/>
      <c r="W204" s="249">
        <f t="shared" si="22"/>
        <v>-678158.4824</v>
      </c>
      <c r="X204" s="252">
        <f t="shared" si="23"/>
        <v>1.615036027</v>
      </c>
      <c r="Y204" s="249">
        <f t="shared" si="24"/>
        <v>920672.2052</v>
      </c>
      <c r="Z204" s="249">
        <f t="shared" si="25"/>
        <v>242513.7228</v>
      </c>
      <c r="AA204" s="254">
        <f t="shared" si="26"/>
        <v>1289703.809</v>
      </c>
      <c r="AB204" s="252">
        <f t="shared" si="27"/>
        <v>1.433004232</v>
      </c>
      <c r="AC204" s="270">
        <f t="shared" si="28"/>
        <v>611545.3266</v>
      </c>
      <c r="AD204" s="252">
        <f t="shared" si="29"/>
        <v>0.6115453266</v>
      </c>
      <c r="AE204" s="175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7"/>
    </row>
    <row r="205" ht="19.5" customHeight="1">
      <c r="A205" s="271" t="s">
        <v>293</v>
      </c>
      <c r="B205" s="272">
        <v>111.970001</v>
      </c>
      <c r="C205" s="273">
        <v>113.0</v>
      </c>
      <c r="D205" s="273">
        <v>84.739998</v>
      </c>
      <c r="E205" s="273">
        <v>104.309998</v>
      </c>
      <c r="F205" s="273">
        <v>97.553833</v>
      </c>
      <c r="G205" s="273">
        <v>1.0103048E9</v>
      </c>
      <c r="H205" s="278" t="s">
        <v>293</v>
      </c>
      <c r="I205" s="273">
        <v>9.96125</v>
      </c>
      <c r="J205" s="273">
        <v>10.14125</v>
      </c>
      <c r="K205" s="273">
        <v>6.875</v>
      </c>
      <c r="L205" s="273">
        <v>8.56375</v>
      </c>
      <c r="M205" s="273">
        <v>8.469001</v>
      </c>
      <c r="N205" s="273">
        <v>4.280792E8</v>
      </c>
      <c r="O205" s="273"/>
      <c r="P205" s="249">
        <f t="shared" si="31"/>
        <v>402724.743</v>
      </c>
      <c r="Q205" s="249">
        <f t="shared" si="137"/>
        <v>149831.0244</v>
      </c>
      <c r="R205" s="249">
        <f t="shared" si="138"/>
        <v>593529.8662</v>
      </c>
      <c r="S205" s="249">
        <f t="shared" si="34"/>
        <v>-466840.0168</v>
      </c>
      <c r="T205" s="249">
        <f t="shared" si="35"/>
        <v>-215810.7926</v>
      </c>
      <c r="U205" s="267">
        <f t="shared" si="21"/>
        <v>0.6128571646</v>
      </c>
      <c r="V205" s="277"/>
      <c r="W205" s="249">
        <f t="shared" si="22"/>
        <v>-682650.8094</v>
      </c>
      <c r="X205" s="252">
        <f t="shared" si="23"/>
        <v>1.459391237</v>
      </c>
      <c r="Y205" s="249">
        <f t="shared" si="24"/>
        <v>851695.9916</v>
      </c>
      <c r="Z205" s="249">
        <f t="shared" si="25"/>
        <v>169045.1822</v>
      </c>
      <c r="AA205" s="254">
        <f t="shared" si="26"/>
        <v>1146085.634</v>
      </c>
      <c r="AB205" s="252">
        <f t="shared" si="27"/>
        <v>1.273428482</v>
      </c>
      <c r="AC205" s="270">
        <f t="shared" si="28"/>
        <v>463434.8241</v>
      </c>
      <c r="AD205" s="252">
        <f t="shared" si="29"/>
        <v>0.4634348241</v>
      </c>
      <c r="AE205" s="175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7"/>
    </row>
    <row r="206" ht="19.5" customHeight="1">
      <c r="A206" s="271" t="s">
        <v>294</v>
      </c>
      <c r="B206" s="272">
        <v>101.709999</v>
      </c>
      <c r="C206" s="273">
        <v>108.730003</v>
      </c>
      <c r="D206" s="273">
        <v>98.75</v>
      </c>
      <c r="E206" s="273">
        <v>101.760002</v>
      </c>
      <c r="F206" s="273">
        <v>95.169006</v>
      </c>
      <c r="G206" s="273">
        <v>8.812015E8</v>
      </c>
      <c r="H206" s="278" t="s">
        <v>294</v>
      </c>
      <c r="I206" s="273">
        <v>8.145</v>
      </c>
      <c r="J206" s="273">
        <v>9.265</v>
      </c>
      <c r="K206" s="273">
        <v>7.66875</v>
      </c>
      <c r="L206" s="273">
        <v>8.13125</v>
      </c>
      <c r="M206" s="273">
        <v>8.041286</v>
      </c>
      <c r="N206" s="273">
        <v>3.535144E8</v>
      </c>
      <c r="O206" s="273"/>
      <c r="P206" s="249">
        <f t="shared" si="31"/>
        <v>469306.9307</v>
      </c>
      <c r="Q206" s="249">
        <f t="shared" si="137"/>
        <v>167129.6972</v>
      </c>
      <c r="R206" s="249">
        <f t="shared" si="138"/>
        <v>594766.3867</v>
      </c>
      <c r="S206" s="249">
        <f t="shared" si="34"/>
        <v>-470451.8502</v>
      </c>
      <c r="T206" s="249">
        <f t="shared" si="35"/>
        <v>-216710.0042</v>
      </c>
      <c r="U206" s="267">
        <f t="shared" si="21"/>
        <v>0.6526676069</v>
      </c>
      <c r="V206" s="277"/>
      <c r="W206" s="249">
        <f t="shared" si="22"/>
        <v>-687161.8544</v>
      </c>
      <c r="X206" s="252">
        <f t="shared" si="23"/>
        <v>1.548504636</v>
      </c>
      <c r="Y206" s="249">
        <f t="shared" si="24"/>
        <v>899490.5827</v>
      </c>
      <c r="Z206" s="249">
        <f t="shared" si="25"/>
        <v>212328.7283</v>
      </c>
      <c r="AA206" s="254">
        <f t="shared" si="26"/>
        <v>1231203.015</v>
      </c>
      <c r="AB206" s="252">
        <f t="shared" si="27"/>
        <v>1.36800335</v>
      </c>
      <c r="AC206" s="270">
        <f t="shared" si="28"/>
        <v>544041.1602</v>
      </c>
      <c r="AD206" s="252">
        <f t="shared" si="29"/>
        <v>0.5440411602</v>
      </c>
      <c r="AE206" s="175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7"/>
    </row>
    <row r="207" ht="19.5" customHeight="1">
      <c r="A207" s="271" t="s">
        <v>295</v>
      </c>
      <c r="B207" s="272">
        <v>101.940002</v>
      </c>
      <c r="C207" s="273">
        <v>114.080002</v>
      </c>
      <c r="D207" s="273">
        <v>100.480003</v>
      </c>
      <c r="E207" s="273">
        <v>113.330002</v>
      </c>
      <c r="F207" s="273">
        <v>106.24749</v>
      </c>
      <c r="G207" s="273">
        <v>7.406272E8</v>
      </c>
      <c r="H207" s="278" t="s">
        <v>295</v>
      </c>
      <c r="I207" s="273">
        <v>8.16125</v>
      </c>
      <c r="J207" s="273">
        <v>10.19875</v>
      </c>
      <c r="K207" s="273">
        <v>7.93375</v>
      </c>
      <c r="L207" s="273">
        <v>10.0675</v>
      </c>
      <c r="M207" s="273">
        <v>9.956113</v>
      </c>
      <c r="N207" s="273">
        <v>3.188688E8</v>
      </c>
      <c r="O207" s="273"/>
      <c r="P207" s="249">
        <f t="shared" si="31"/>
        <v>477528.7271</v>
      </c>
      <c r="Q207" s="249">
        <f t="shared" si="137"/>
        <v>172905.0022</v>
      </c>
      <c r="R207" s="249">
        <f t="shared" si="138"/>
        <v>596005.4834</v>
      </c>
      <c r="S207" s="249">
        <f t="shared" si="34"/>
        <v>-474078.7329</v>
      </c>
      <c r="T207" s="249">
        <f t="shared" si="35"/>
        <v>-217612.9626</v>
      </c>
      <c r="U207" s="267">
        <f t="shared" si="21"/>
        <v>0.6605526552</v>
      </c>
      <c r="V207" s="277"/>
      <c r="W207" s="249">
        <f t="shared" si="22"/>
        <v>-691691.6955</v>
      </c>
      <c r="X207" s="252">
        <f t="shared" si="23"/>
        <v>1.552041491</v>
      </c>
      <c r="Y207" s="249">
        <f t="shared" si="24"/>
        <v>906435.373</v>
      </c>
      <c r="Z207" s="249">
        <f t="shared" si="25"/>
        <v>214743.6775</v>
      </c>
      <c r="AA207" s="254">
        <f t="shared" si="26"/>
        <v>1246439.213</v>
      </c>
      <c r="AB207" s="252">
        <f t="shared" si="27"/>
        <v>1.384932459</v>
      </c>
      <c r="AC207" s="270">
        <f t="shared" si="28"/>
        <v>554747.5172</v>
      </c>
      <c r="AD207" s="252">
        <f t="shared" si="29"/>
        <v>0.5547475172</v>
      </c>
      <c r="AE207" s="175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7"/>
    </row>
    <row r="208" ht="19.5" customHeight="1">
      <c r="A208" s="271" t="s">
        <v>296</v>
      </c>
      <c r="B208" s="272">
        <v>113.629997</v>
      </c>
      <c r="C208" s="273">
        <v>115.470001</v>
      </c>
      <c r="D208" s="273">
        <v>109.480003</v>
      </c>
      <c r="E208" s="273">
        <v>114.019997</v>
      </c>
      <c r="F208" s="273">
        <v>106.894386</v>
      </c>
      <c r="G208" s="273">
        <v>5.434133E8</v>
      </c>
      <c r="H208" s="278" t="s">
        <v>296</v>
      </c>
      <c r="I208" s="273">
        <v>10.12125</v>
      </c>
      <c r="J208" s="273">
        <v>10.4425</v>
      </c>
      <c r="K208" s="273">
        <v>9.38375</v>
      </c>
      <c r="L208" s="273">
        <v>10.16375</v>
      </c>
      <c r="M208" s="273">
        <v>10.051297</v>
      </c>
      <c r="N208" s="273">
        <v>1.950984E8</v>
      </c>
      <c r="O208" s="273"/>
      <c r="P208" s="249">
        <f t="shared" si="31"/>
        <v>520301.0044</v>
      </c>
      <c r="Q208" s="249">
        <f t="shared" si="137"/>
        <v>204505.7273</v>
      </c>
      <c r="R208" s="249">
        <f t="shared" si="138"/>
        <v>597247.1615</v>
      </c>
      <c r="S208" s="249">
        <f t="shared" si="34"/>
        <v>-477720.7277</v>
      </c>
      <c r="T208" s="249">
        <f t="shared" si="35"/>
        <v>-218519.6832</v>
      </c>
      <c r="U208" s="267">
        <f t="shared" si="21"/>
        <v>0.7029308441</v>
      </c>
      <c r="V208" s="277"/>
      <c r="W208" s="249">
        <f t="shared" si="22"/>
        <v>-696240.4109</v>
      </c>
      <c r="X208" s="252">
        <f t="shared" si="23"/>
        <v>1.605118215</v>
      </c>
      <c r="Y208" s="249">
        <f t="shared" si="24"/>
        <v>937567.978</v>
      </c>
      <c r="Z208" s="249">
        <f t="shared" si="25"/>
        <v>241327.5671</v>
      </c>
      <c r="AA208" s="254">
        <f t="shared" si="26"/>
        <v>1322053.893</v>
      </c>
      <c r="AB208" s="252">
        <f t="shared" si="27"/>
        <v>1.46894877</v>
      </c>
      <c r="AC208" s="270">
        <f t="shared" si="28"/>
        <v>625813.4822</v>
      </c>
      <c r="AD208" s="252">
        <f t="shared" si="29"/>
        <v>0.6258134822</v>
      </c>
      <c r="AE208" s="175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7"/>
    </row>
    <row r="209" ht="19.5" customHeight="1">
      <c r="A209" s="274" t="s">
        <v>297</v>
      </c>
      <c r="B209" s="275">
        <v>114.480003</v>
      </c>
      <c r="C209" s="276">
        <v>115.75</v>
      </c>
      <c r="D209" s="276">
        <v>109.379997</v>
      </c>
      <c r="E209" s="276">
        <v>111.860001</v>
      </c>
      <c r="F209" s="276">
        <v>104.86937</v>
      </c>
      <c r="G209" s="276">
        <v>7.574975E8</v>
      </c>
      <c r="H209" s="279" t="s">
        <v>297</v>
      </c>
      <c r="I209" s="276">
        <v>10.24125</v>
      </c>
      <c r="J209" s="276">
        <v>10.47125</v>
      </c>
      <c r="K209" s="276">
        <v>9.33</v>
      </c>
      <c r="L209" s="276">
        <v>9.795</v>
      </c>
      <c r="M209" s="276">
        <v>9.686628</v>
      </c>
      <c r="N209" s="276">
        <v>2.490936E8</v>
      </c>
      <c r="O209" s="276"/>
      <c r="P209" s="249">
        <f t="shared" si="31"/>
        <v>519825.7283</v>
      </c>
      <c r="Q209" s="249">
        <f t="shared" si="137"/>
        <v>203334.3211</v>
      </c>
      <c r="R209" s="249">
        <f t="shared" si="138"/>
        <v>598491.4264</v>
      </c>
      <c r="S209" s="249">
        <f t="shared" si="34"/>
        <v>-481377.8974</v>
      </c>
      <c r="T209" s="249">
        <f t="shared" si="35"/>
        <v>-219430.1819</v>
      </c>
      <c r="U209" s="267">
        <f t="shared" si="21"/>
        <v>0.7010126251</v>
      </c>
      <c r="V209" s="252">
        <f>(E209-B198)/B198</f>
        <v>0.0780647537</v>
      </c>
      <c r="W209" s="249">
        <f t="shared" si="22"/>
        <v>-700808.0793</v>
      </c>
      <c r="X209" s="252">
        <f t="shared" si="23"/>
        <v>1.595753799</v>
      </c>
      <c r="Y209" s="249">
        <f t="shared" si="24"/>
        <v>938429.7791</v>
      </c>
      <c r="Z209" s="249">
        <f t="shared" si="25"/>
        <v>237621.6999</v>
      </c>
      <c r="AA209" s="254">
        <f t="shared" si="26"/>
        <v>1321651.476</v>
      </c>
      <c r="AB209" s="252">
        <f t="shared" si="27"/>
        <v>1.46850164</v>
      </c>
      <c r="AC209" s="270">
        <f t="shared" si="28"/>
        <v>620843.3965</v>
      </c>
      <c r="AD209" s="252">
        <f t="shared" si="29"/>
        <v>0.6208433965</v>
      </c>
      <c r="AE209" s="175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7"/>
    </row>
    <row r="210" ht="19.5" customHeight="1">
      <c r="A210" s="271" t="s">
        <v>298</v>
      </c>
      <c r="B210" s="272">
        <v>109.449997</v>
      </c>
      <c r="C210" s="273">
        <v>110.18</v>
      </c>
      <c r="D210" s="273">
        <v>97.25</v>
      </c>
      <c r="E210" s="273">
        <v>104.129997</v>
      </c>
      <c r="F210" s="273">
        <v>97.920593</v>
      </c>
      <c r="G210" s="273">
        <v>1.0773082E9</v>
      </c>
      <c r="H210" s="278" t="s">
        <v>298</v>
      </c>
      <c r="I210" s="273">
        <v>9.3575</v>
      </c>
      <c r="J210" s="273">
        <v>9.4925</v>
      </c>
      <c r="K210" s="273">
        <v>7.35</v>
      </c>
      <c r="L210" s="273">
        <v>8.415</v>
      </c>
      <c r="M210" s="273">
        <v>8.32685</v>
      </c>
      <c r="N210" s="273">
        <v>3.941464E8</v>
      </c>
      <c r="O210" s="273"/>
      <c r="P210" s="249">
        <f t="shared" si="31"/>
        <v>462178.2178</v>
      </c>
      <c r="Q210" s="249">
        <f>(Q198+(Q209-Q198)*(1-$Q$3))*K210/K209</f>
        <v>147977.1885</v>
      </c>
      <c r="R210" s="249">
        <f>R209*(1+($S$5/2/12))+(Q209-Q198)*($Q$3)</f>
        <v>615232.1735</v>
      </c>
      <c r="S210" s="249">
        <f t="shared" si="34"/>
        <v>-485050.3053</v>
      </c>
      <c r="T210" s="249">
        <f t="shared" si="35"/>
        <v>-220344.4743</v>
      </c>
      <c r="U210" s="267">
        <f t="shared" si="21"/>
        <v>0.6186880031</v>
      </c>
      <c r="V210" s="277"/>
      <c r="W210" s="249">
        <f t="shared" si="22"/>
        <v>-705394.7796</v>
      </c>
      <c r="X210" s="252">
        <f t="shared" si="23"/>
        <v>1.527386398</v>
      </c>
      <c r="Y210" s="249">
        <f t="shared" si="24"/>
        <v>914147.6391</v>
      </c>
      <c r="Z210" s="249">
        <f t="shared" si="25"/>
        <v>208752.8595</v>
      </c>
      <c r="AA210" s="254">
        <f t="shared" si="26"/>
        <v>1225387.58</v>
      </c>
      <c r="AB210" s="252">
        <f t="shared" si="27"/>
        <v>1.361541755</v>
      </c>
      <c r="AC210" s="270">
        <f t="shared" si="28"/>
        <v>519992.8002</v>
      </c>
      <c r="AD210" s="252">
        <f t="shared" si="29"/>
        <v>0.5199928002</v>
      </c>
      <c r="AE210" s="175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7"/>
    </row>
    <row r="211" ht="19.5" customHeight="1">
      <c r="A211" s="271" t="s">
        <v>299</v>
      </c>
      <c r="B211" s="272">
        <v>103.629997</v>
      </c>
      <c r="C211" s="273">
        <v>104.800003</v>
      </c>
      <c r="D211" s="273">
        <v>94.839996</v>
      </c>
      <c r="E211" s="273">
        <v>102.5</v>
      </c>
      <c r="F211" s="273">
        <v>96.387787</v>
      </c>
      <c r="G211" s="273">
        <v>9.422596E8</v>
      </c>
      <c r="H211" s="278" t="s">
        <v>299</v>
      </c>
      <c r="I211" s="273">
        <v>8.32875</v>
      </c>
      <c r="J211" s="273">
        <v>8.5225</v>
      </c>
      <c r="K211" s="273">
        <v>6.95375</v>
      </c>
      <c r="L211" s="273">
        <v>8.11</v>
      </c>
      <c r="M211" s="273">
        <v>8.025043</v>
      </c>
      <c r="N211" s="273">
        <v>4.445416E8</v>
      </c>
      <c r="O211" s="273"/>
      <c r="P211" s="249">
        <f t="shared" si="31"/>
        <v>450724.7335</v>
      </c>
      <c r="Q211" s="249">
        <f t="shared" ref="Q211:Q221" si="139">Q210*K211/K210</f>
        <v>139999.5067</v>
      </c>
      <c r="R211" s="249">
        <f t="shared" ref="R211:R221" si="140">R210*(1+$S$5/2/12)</f>
        <v>616513.9072</v>
      </c>
      <c r="S211" s="249">
        <f t="shared" si="34"/>
        <v>-488738.0149</v>
      </c>
      <c r="T211" s="249">
        <f t="shared" si="35"/>
        <v>-221262.5763</v>
      </c>
      <c r="U211" s="267">
        <f t="shared" si="21"/>
        <v>0.605285501</v>
      </c>
      <c r="V211" s="277"/>
      <c r="W211" s="249">
        <f t="shared" si="22"/>
        <v>-710000.5912</v>
      </c>
      <c r="X211" s="252">
        <f t="shared" si="23"/>
        <v>1.503151763</v>
      </c>
      <c r="Y211" s="249">
        <f t="shared" si="24"/>
        <v>907360.6644</v>
      </c>
      <c r="Z211" s="249">
        <f t="shared" si="25"/>
        <v>197360.0732</v>
      </c>
      <c r="AA211" s="254">
        <f t="shared" si="26"/>
        <v>1207238.147</v>
      </c>
      <c r="AB211" s="252">
        <f t="shared" si="27"/>
        <v>1.341375719</v>
      </c>
      <c r="AC211" s="270">
        <f t="shared" si="28"/>
        <v>497237.5562</v>
      </c>
      <c r="AD211" s="252">
        <f t="shared" si="29"/>
        <v>0.4972375562</v>
      </c>
      <c r="AE211" s="175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7"/>
    </row>
    <row r="212" ht="19.5" customHeight="1">
      <c r="A212" s="271" t="s">
        <v>300</v>
      </c>
      <c r="B212" s="272">
        <v>103.480003</v>
      </c>
      <c r="C212" s="273">
        <v>110.040001</v>
      </c>
      <c r="D212" s="273">
        <v>103.160004</v>
      </c>
      <c r="E212" s="273">
        <v>109.199997</v>
      </c>
      <c r="F212" s="273">
        <v>102.688255</v>
      </c>
      <c r="G212" s="273">
        <v>6.016051E8</v>
      </c>
      <c r="H212" s="278" t="s">
        <v>300</v>
      </c>
      <c r="I212" s="273">
        <v>8.25625</v>
      </c>
      <c r="J212" s="273">
        <v>9.3625</v>
      </c>
      <c r="K212" s="273">
        <v>8.215</v>
      </c>
      <c r="L212" s="273">
        <v>9.225</v>
      </c>
      <c r="M212" s="273">
        <v>9.128366</v>
      </c>
      <c r="N212" s="273">
        <v>3.035736E8</v>
      </c>
      <c r="O212" s="273"/>
      <c r="P212" s="249">
        <f t="shared" si="31"/>
        <v>490265.3655</v>
      </c>
      <c r="Q212" s="249">
        <f t="shared" si="139"/>
        <v>165392.1909</v>
      </c>
      <c r="R212" s="249">
        <f t="shared" si="140"/>
        <v>617798.3112</v>
      </c>
      <c r="S212" s="249">
        <f t="shared" si="34"/>
        <v>-492441.0899</v>
      </c>
      <c r="T212" s="249">
        <f t="shared" si="35"/>
        <v>-222184.5037</v>
      </c>
      <c r="U212" s="267">
        <f t="shared" si="21"/>
        <v>0.6447414223</v>
      </c>
      <c r="V212" s="277"/>
      <c r="W212" s="249">
        <f t="shared" si="22"/>
        <v>-714625.5937</v>
      </c>
      <c r="X212" s="252">
        <f t="shared" si="23"/>
        <v>1.550551347</v>
      </c>
      <c r="Y212" s="249">
        <f t="shared" si="24"/>
        <v>936272.1346</v>
      </c>
      <c r="Z212" s="249">
        <f t="shared" si="25"/>
        <v>221646.541</v>
      </c>
      <c r="AA212" s="254">
        <f t="shared" si="26"/>
        <v>1273455.868</v>
      </c>
      <c r="AB212" s="252">
        <f t="shared" si="27"/>
        <v>1.414950964</v>
      </c>
      <c r="AC212" s="270">
        <f t="shared" si="28"/>
        <v>558830.274</v>
      </c>
      <c r="AD212" s="252">
        <f t="shared" si="29"/>
        <v>0.558830274</v>
      </c>
      <c r="AE212" s="175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7"/>
    </row>
    <row r="213" ht="19.5" customHeight="1">
      <c r="A213" s="271" t="s">
        <v>301</v>
      </c>
      <c r="B213" s="272">
        <v>108.540001</v>
      </c>
      <c r="C213" s="273">
        <v>111.440002</v>
      </c>
      <c r="D213" s="273">
        <v>104.879997</v>
      </c>
      <c r="E213" s="273">
        <v>105.720001</v>
      </c>
      <c r="F213" s="273">
        <v>99.71067</v>
      </c>
      <c r="G213" s="273">
        <v>5.592538E8</v>
      </c>
      <c r="H213" s="278" t="s">
        <v>301</v>
      </c>
      <c r="I213" s="273">
        <v>9.11</v>
      </c>
      <c r="J213" s="273">
        <v>9.61</v>
      </c>
      <c r="K213" s="273">
        <v>8.48875</v>
      </c>
      <c r="L213" s="273">
        <v>8.62</v>
      </c>
      <c r="M213" s="273">
        <v>8.529703</v>
      </c>
      <c r="N213" s="273">
        <v>2.323536E8</v>
      </c>
      <c r="O213" s="273"/>
      <c r="P213" s="249">
        <f t="shared" si="31"/>
        <v>498439.5897</v>
      </c>
      <c r="Q213" s="249">
        <f t="shared" si="139"/>
        <v>170903.5862</v>
      </c>
      <c r="R213" s="249">
        <f t="shared" si="140"/>
        <v>619085.391</v>
      </c>
      <c r="S213" s="249">
        <f t="shared" si="34"/>
        <v>-496159.5945</v>
      </c>
      <c r="T213" s="249">
        <f t="shared" si="35"/>
        <v>-223110.2725</v>
      </c>
      <c r="U213" s="267">
        <f t="shared" si="21"/>
        <v>0.6521485038</v>
      </c>
      <c r="V213" s="277"/>
      <c r="W213" s="249">
        <f t="shared" si="22"/>
        <v>-719269.867</v>
      </c>
      <c r="X213" s="252">
        <f t="shared" si="23"/>
        <v>1.553693589</v>
      </c>
      <c r="Y213" s="249">
        <f t="shared" si="24"/>
        <v>943229.6882</v>
      </c>
      <c r="Z213" s="249">
        <f t="shared" si="25"/>
        <v>223959.8212</v>
      </c>
      <c r="AA213" s="254">
        <f t="shared" si="26"/>
        <v>1288428.567</v>
      </c>
      <c r="AB213" s="252">
        <f t="shared" si="27"/>
        <v>1.431587297</v>
      </c>
      <c r="AC213" s="270">
        <f t="shared" si="28"/>
        <v>569158.7</v>
      </c>
      <c r="AD213" s="252">
        <f t="shared" si="29"/>
        <v>0.5691587</v>
      </c>
      <c r="AE213" s="175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7"/>
    </row>
    <row r="214" ht="19.5" customHeight="1">
      <c r="A214" s="271" t="s">
        <v>302</v>
      </c>
      <c r="B214" s="272">
        <v>105.989998</v>
      </c>
      <c r="C214" s="273">
        <v>110.510002</v>
      </c>
      <c r="D214" s="273">
        <v>104.400002</v>
      </c>
      <c r="E214" s="273">
        <v>110.339996</v>
      </c>
      <c r="F214" s="273">
        <v>104.068062</v>
      </c>
      <c r="G214" s="273">
        <v>5.364827E8</v>
      </c>
      <c r="H214" s="278" t="s">
        <v>302</v>
      </c>
      <c r="I214" s="273">
        <v>8.65375</v>
      </c>
      <c r="J214" s="273">
        <v>9.39375</v>
      </c>
      <c r="K214" s="273">
        <v>8.4025</v>
      </c>
      <c r="L214" s="273">
        <v>9.3675</v>
      </c>
      <c r="M214" s="273">
        <v>9.269373</v>
      </c>
      <c r="N214" s="273">
        <v>1.860816E8</v>
      </c>
      <c r="O214" s="273"/>
      <c r="P214" s="249">
        <f t="shared" si="31"/>
        <v>496158.4253</v>
      </c>
      <c r="Q214" s="249">
        <f t="shared" si="139"/>
        <v>169167.1192</v>
      </c>
      <c r="R214" s="249">
        <f t="shared" si="140"/>
        <v>620375.1522</v>
      </c>
      <c r="S214" s="249">
        <f t="shared" si="34"/>
        <v>-499893.5928</v>
      </c>
      <c r="T214" s="249">
        <f t="shared" si="35"/>
        <v>-224039.8986</v>
      </c>
      <c r="U214" s="267">
        <f t="shared" si="21"/>
        <v>0.6490567096</v>
      </c>
      <c r="V214" s="277"/>
      <c r="W214" s="249">
        <f t="shared" si="22"/>
        <v>-723933.4914</v>
      </c>
      <c r="X214" s="252">
        <f t="shared" si="23"/>
        <v>1.542315131</v>
      </c>
      <c r="Y214" s="249">
        <f t="shared" si="24"/>
        <v>942871.0439</v>
      </c>
      <c r="Z214" s="249">
        <f t="shared" si="25"/>
        <v>218937.5525</v>
      </c>
      <c r="AA214" s="254">
        <f t="shared" si="26"/>
        <v>1285700.697</v>
      </c>
      <c r="AB214" s="252">
        <f t="shared" si="27"/>
        <v>1.42855633</v>
      </c>
      <c r="AC214" s="270">
        <f t="shared" si="28"/>
        <v>561767.2054</v>
      </c>
      <c r="AD214" s="252">
        <f t="shared" si="29"/>
        <v>0.5617672054</v>
      </c>
      <c r="AE214" s="175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7"/>
    </row>
    <row r="215" ht="19.5" customHeight="1">
      <c r="A215" s="271" t="s">
        <v>303</v>
      </c>
      <c r="B215" s="272">
        <v>110.0</v>
      </c>
      <c r="C215" s="273">
        <v>110.75</v>
      </c>
      <c r="D215" s="273">
        <v>101.75</v>
      </c>
      <c r="E215" s="273">
        <v>107.540001</v>
      </c>
      <c r="F215" s="273">
        <v>101.427223</v>
      </c>
      <c r="G215" s="273">
        <v>5.779263E8</v>
      </c>
      <c r="H215" s="278" t="s">
        <v>303</v>
      </c>
      <c r="I215" s="273">
        <v>9.30375</v>
      </c>
      <c r="J215" s="273">
        <v>9.43125</v>
      </c>
      <c r="K215" s="273">
        <v>7.9725</v>
      </c>
      <c r="L215" s="273">
        <v>8.895</v>
      </c>
      <c r="M215" s="273">
        <v>8.801822</v>
      </c>
      <c r="N215" s="273">
        <v>2.15028E8</v>
      </c>
      <c r="O215" s="273"/>
      <c r="P215" s="249">
        <f t="shared" si="31"/>
        <v>483564.3564</v>
      </c>
      <c r="Q215" s="249">
        <f t="shared" si="139"/>
        <v>160509.9504</v>
      </c>
      <c r="R215" s="249">
        <f t="shared" si="140"/>
        <v>621667.6005</v>
      </c>
      <c r="S215" s="249">
        <f t="shared" si="34"/>
        <v>-503643.1494</v>
      </c>
      <c r="T215" s="249">
        <f t="shared" si="35"/>
        <v>-224973.3982</v>
      </c>
      <c r="U215" s="267">
        <f t="shared" si="21"/>
        <v>0.6356621777</v>
      </c>
      <c r="V215" s="277"/>
      <c r="W215" s="249">
        <f t="shared" si="22"/>
        <v>-728616.5476</v>
      </c>
      <c r="X215" s="252">
        <f t="shared" si="23"/>
        <v>1.516891101</v>
      </c>
      <c r="Y215" s="249">
        <f t="shared" si="24"/>
        <v>935295.946</v>
      </c>
      <c r="Z215" s="249">
        <f t="shared" si="25"/>
        <v>206679.3983</v>
      </c>
      <c r="AA215" s="254">
        <f t="shared" si="26"/>
        <v>1265741.907</v>
      </c>
      <c r="AB215" s="252">
        <f t="shared" si="27"/>
        <v>1.406379897</v>
      </c>
      <c r="AC215" s="270">
        <f t="shared" si="28"/>
        <v>537125.3597</v>
      </c>
      <c r="AD215" s="252">
        <f t="shared" si="29"/>
        <v>0.5371253597</v>
      </c>
      <c r="AE215" s="175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7"/>
    </row>
    <row r="216" ht="19.5" customHeight="1">
      <c r="A216" s="271" t="s">
        <v>304</v>
      </c>
      <c r="B216" s="272">
        <v>107.489998</v>
      </c>
      <c r="C216" s="273">
        <v>115.540001</v>
      </c>
      <c r="D216" s="273">
        <v>106.57</v>
      </c>
      <c r="E216" s="273">
        <v>115.230003</v>
      </c>
      <c r="F216" s="273">
        <v>108.969566</v>
      </c>
      <c r="G216" s="273">
        <v>4.210726E8</v>
      </c>
      <c r="H216" s="278" t="s">
        <v>304</v>
      </c>
      <c r="I216" s="273">
        <v>8.8925</v>
      </c>
      <c r="J216" s="273">
        <v>10.24875</v>
      </c>
      <c r="K216" s="273">
        <v>8.735</v>
      </c>
      <c r="L216" s="273">
        <v>10.19375</v>
      </c>
      <c r="M216" s="273">
        <v>10.092622</v>
      </c>
      <c r="N216" s="273">
        <v>1.512384E8</v>
      </c>
      <c r="O216" s="273"/>
      <c r="P216" s="249">
        <f t="shared" si="31"/>
        <v>506471.2871</v>
      </c>
      <c r="Q216" s="249">
        <f t="shared" si="139"/>
        <v>175861.3254</v>
      </c>
      <c r="R216" s="249">
        <f t="shared" si="140"/>
        <v>622962.7413</v>
      </c>
      <c r="S216" s="249">
        <f t="shared" si="34"/>
        <v>-507408.3292</v>
      </c>
      <c r="T216" s="249">
        <f t="shared" si="35"/>
        <v>-225910.7874</v>
      </c>
      <c r="U216" s="267">
        <f t="shared" si="21"/>
        <v>0.6574710738</v>
      </c>
      <c r="V216" s="277"/>
      <c r="W216" s="249">
        <f t="shared" si="22"/>
        <v>-733319.1166</v>
      </c>
      <c r="X216" s="252">
        <f t="shared" si="23"/>
        <v>1.54016717</v>
      </c>
      <c r="Y216" s="249">
        <f t="shared" si="24"/>
        <v>952574.1327</v>
      </c>
      <c r="Z216" s="249">
        <f t="shared" si="25"/>
        <v>219255.0161</v>
      </c>
      <c r="AA216" s="254">
        <f t="shared" si="26"/>
        <v>1305295.354</v>
      </c>
      <c r="AB216" s="252">
        <f t="shared" si="27"/>
        <v>1.450328171</v>
      </c>
      <c r="AC216" s="270">
        <f t="shared" si="28"/>
        <v>571976.2372</v>
      </c>
      <c r="AD216" s="252">
        <f t="shared" si="29"/>
        <v>0.5719762372</v>
      </c>
      <c r="AE216" s="175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7"/>
    </row>
    <row r="217" ht="19.5" customHeight="1">
      <c r="A217" s="271" t="s">
        <v>305</v>
      </c>
      <c r="B217" s="272">
        <v>115.309998</v>
      </c>
      <c r="C217" s="273">
        <v>118.010002</v>
      </c>
      <c r="D217" s="273">
        <v>114.220001</v>
      </c>
      <c r="E217" s="273">
        <v>116.440002</v>
      </c>
      <c r="F217" s="273">
        <v>110.113861</v>
      </c>
      <c r="G217" s="273">
        <v>3.692699E8</v>
      </c>
      <c r="H217" s="278" t="s">
        <v>305</v>
      </c>
      <c r="I217" s="273">
        <v>10.20875</v>
      </c>
      <c r="J217" s="273">
        <v>10.68125</v>
      </c>
      <c r="K217" s="273">
        <v>10.01375</v>
      </c>
      <c r="L217" s="273">
        <v>10.38875</v>
      </c>
      <c r="M217" s="273">
        <v>10.285686</v>
      </c>
      <c r="N217" s="273">
        <v>1.53288E8</v>
      </c>
      <c r="O217" s="273"/>
      <c r="P217" s="249">
        <f t="shared" si="31"/>
        <v>542827.7275</v>
      </c>
      <c r="Q217" s="249">
        <f t="shared" si="139"/>
        <v>201606.3362</v>
      </c>
      <c r="R217" s="249">
        <f t="shared" si="140"/>
        <v>624260.5804</v>
      </c>
      <c r="S217" s="249">
        <f t="shared" si="34"/>
        <v>-511189.1973</v>
      </c>
      <c r="T217" s="249">
        <f t="shared" si="35"/>
        <v>-226852.0823</v>
      </c>
      <c r="U217" s="267">
        <f t="shared" si="21"/>
        <v>0.6911990224</v>
      </c>
      <c r="V217" s="277"/>
      <c r="W217" s="249">
        <f t="shared" si="22"/>
        <v>-738041.2796</v>
      </c>
      <c r="X217" s="252">
        <f t="shared" si="23"/>
        <v>1.581332021</v>
      </c>
      <c r="Y217" s="249">
        <f t="shared" si="24"/>
        <v>979269.5664</v>
      </c>
      <c r="Z217" s="249">
        <f t="shared" si="25"/>
        <v>241228.2869</v>
      </c>
      <c r="AA217" s="254">
        <f t="shared" si="26"/>
        <v>1368694.644</v>
      </c>
      <c r="AB217" s="252">
        <f t="shared" si="27"/>
        <v>1.520771827</v>
      </c>
      <c r="AC217" s="270">
        <f t="shared" si="28"/>
        <v>630653.3646</v>
      </c>
      <c r="AD217" s="252">
        <f t="shared" si="29"/>
        <v>0.6306533646</v>
      </c>
      <c r="AE217" s="175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7"/>
    </row>
    <row r="218" ht="19.5" customHeight="1">
      <c r="A218" s="271" t="s">
        <v>306</v>
      </c>
      <c r="B218" s="272">
        <v>116.480003</v>
      </c>
      <c r="C218" s="273">
        <v>119.220001</v>
      </c>
      <c r="D218" s="273">
        <v>113.629997</v>
      </c>
      <c r="E218" s="273">
        <v>118.720001</v>
      </c>
      <c r="F218" s="273">
        <v>112.269974</v>
      </c>
      <c r="G218" s="273">
        <v>5.407566E8</v>
      </c>
      <c r="H218" s="278" t="s">
        <v>306</v>
      </c>
      <c r="I218" s="273">
        <v>10.4025</v>
      </c>
      <c r="J218" s="273">
        <v>10.92375</v>
      </c>
      <c r="K218" s="273">
        <v>9.885</v>
      </c>
      <c r="L218" s="273">
        <v>10.8175</v>
      </c>
      <c r="M218" s="273">
        <v>10.710185</v>
      </c>
      <c r="N218" s="273">
        <v>2.0234E8</v>
      </c>
      <c r="O218" s="273"/>
      <c r="P218" s="249">
        <f t="shared" si="31"/>
        <v>540023.7481</v>
      </c>
      <c r="Q218" s="249">
        <f t="shared" si="139"/>
        <v>199014.2188</v>
      </c>
      <c r="R218" s="249">
        <f t="shared" si="140"/>
        <v>625561.1232</v>
      </c>
      <c r="S218" s="249">
        <f t="shared" si="34"/>
        <v>-514985.8189</v>
      </c>
      <c r="T218" s="249">
        <f t="shared" si="35"/>
        <v>-227797.2993</v>
      </c>
      <c r="U218" s="267">
        <f t="shared" si="21"/>
        <v>0.6874196183</v>
      </c>
      <c r="V218" s="277"/>
      <c r="W218" s="249">
        <f t="shared" si="22"/>
        <v>-742783.1182</v>
      </c>
      <c r="X218" s="252">
        <f t="shared" si="23"/>
        <v>1.569212927</v>
      </c>
      <c r="Y218" s="249">
        <f t="shared" si="24"/>
        <v>978555.302</v>
      </c>
      <c r="Z218" s="249">
        <f t="shared" si="25"/>
        <v>235772.1838</v>
      </c>
      <c r="AA218" s="254">
        <f t="shared" si="26"/>
        <v>1364599.09</v>
      </c>
      <c r="AB218" s="252">
        <f t="shared" si="27"/>
        <v>1.516221211</v>
      </c>
      <c r="AC218" s="270">
        <f t="shared" si="28"/>
        <v>621815.9719</v>
      </c>
      <c r="AD218" s="252">
        <f t="shared" si="29"/>
        <v>0.6218159719</v>
      </c>
      <c r="AE218" s="175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7"/>
    </row>
    <row r="219" ht="19.5" customHeight="1">
      <c r="A219" s="271" t="s">
        <v>307</v>
      </c>
      <c r="B219" s="272">
        <v>118.57</v>
      </c>
      <c r="C219" s="273">
        <v>119.660004</v>
      </c>
      <c r="D219" s="273">
        <v>115.940002</v>
      </c>
      <c r="E219" s="273">
        <v>116.989998</v>
      </c>
      <c r="F219" s="273">
        <v>110.911156</v>
      </c>
      <c r="G219" s="273">
        <v>4.069418E8</v>
      </c>
      <c r="H219" s="278" t="s">
        <v>307</v>
      </c>
      <c r="I219" s="273">
        <v>10.7875</v>
      </c>
      <c r="J219" s="273">
        <v>10.98</v>
      </c>
      <c r="K219" s="273">
        <v>10.31625</v>
      </c>
      <c r="L219" s="273">
        <v>10.48625</v>
      </c>
      <c r="M219" s="273">
        <v>10.382219</v>
      </c>
      <c r="N219" s="273">
        <v>1.57292E8</v>
      </c>
      <c r="O219" s="273"/>
      <c r="P219" s="249">
        <f t="shared" si="31"/>
        <v>551001.9897</v>
      </c>
      <c r="Q219" s="249">
        <f t="shared" si="139"/>
        <v>207696.5538</v>
      </c>
      <c r="R219" s="249">
        <f t="shared" si="140"/>
        <v>626864.3756</v>
      </c>
      <c r="S219" s="249">
        <f t="shared" si="34"/>
        <v>-518798.2598</v>
      </c>
      <c r="T219" s="249">
        <f t="shared" si="35"/>
        <v>-228746.4547</v>
      </c>
      <c r="U219" s="267">
        <f t="shared" si="21"/>
        <v>0.6974747116</v>
      </c>
      <c r="V219" s="277"/>
      <c r="W219" s="249">
        <f t="shared" si="22"/>
        <v>-747544.7145</v>
      </c>
      <c r="X219" s="252">
        <f t="shared" si="23"/>
        <v>1.575646704</v>
      </c>
      <c r="Y219" s="249">
        <f t="shared" si="24"/>
        <v>987491.1933</v>
      </c>
      <c r="Z219" s="249">
        <f t="shared" si="25"/>
        <v>239946.4788</v>
      </c>
      <c r="AA219" s="254">
        <f t="shared" si="26"/>
        <v>1385562.919</v>
      </c>
      <c r="AB219" s="252">
        <f t="shared" si="27"/>
        <v>1.539514355</v>
      </c>
      <c r="AC219" s="270">
        <f t="shared" si="28"/>
        <v>638018.2046</v>
      </c>
      <c r="AD219" s="252">
        <f t="shared" si="29"/>
        <v>0.6380182046</v>
      </c>
      <c r="AE219" s="175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7"/>
    </row>
    <row r="220" ht="19.5" customHeight="1">
      <c r="A220" s="271" t="s">
        <v>308</v>
      </c>
      <c r="B220" s="272">
        <v>117.190002</v>
      </c>
      <c r="C220" s="273">
        <v>119.510002</v>
      </c>
      <c r="D220" s="273">
        <v>113.449997</v>
      </c>
      <c r="E220" s="273">
        <v>117.5</v>
      </c>
      <c r="F220" s="273">
        <v>111.394638</v>
      </c>
      <c r="G220" s="273">
        <v>5.981188E8</v>
      </c>
      <c r="H220" s="278" t="s">
        <v>308</v>
      </c>
      <c r="I220" s="273">
        <v>10.525</v>
      </c>
      <c r="J220" s="273">
        <v>10.91625</v>
      </c>
      <c r="K220" s="273">
        <v>9.86</v>
      </c>
      <c r="L220" s="273">
        <v>10.54625</v>
      </c>
      <c r="M220" s="273">
        <v>10.441625</v>
      </c>
      <c r="N220" s="273">
        <v>1.861656E8</v>
      </c>
      <c r="O220" s="273"/>
      <c r="P220" s="249">
        <f t="shared" si="31"/>
        <v>539168.3026</v>
      </c>
      <c r="Q220" s="249">
        <f t="shared" si="139"/>
        <v>198510.895</v>
      </c>
      <c r="R220" s="249">
        <f t="shared" si="140"/>
        <v>628170.343</v>
      </c>
      <c r="S220" s="249">
        <f t="shared" si="34"/>
        <v>-522626.5859</v>
      </c>
      <c r="T220" s="249">
        <f t="shared" si="35"/>
        <v>-229699.565</v>
      </c>
      <c r="U220" s="267">
        <f t="shared" si="21"/>
        <v>0.6854269557</v>
      </c>
      <c r="V220" s="277"/>
      <c r="W220" s="249">
        <f t="shared" si="22"/>
        <v>-752326.1509</v>
      </c>
      <c r="X220" s="252">
        <f t="shared" si="23"/>
        <v>1.551639065</v>
      </c>
      <c r="Y220" s="249">
        <f t="shared" si="24"/>
        <v>980461.3411</v>
      </c>
      <c r="Z220" s="249">
        <f t="shared" si="25"/>
        <v>228135.1903</v>
      </c>
      <c r="AA220" s="254">
        <f t="shared" si="26"/>
        <v>1365849.541</v>
      </c>
      <c r="AB220" s="252">
        <f t="shared" si="27"/>
        <v>1.517610601</v>
      </c>
      <c r="AC220" s="270">
        <f t="shared" si="28"/>
        <v>613523.3898</v>
      </c>
      <c r="AD220" s="252">
        <f t="shared" si="29"/>
        <v>0.6135233898</v>
      </c>
      <c r="AE220" s="175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177"/>
    </row>
    <row r="221" ht="19.5" customHeight="1">
      <c r="A221" s="274" t="s">
        <v>309</v>
      </c>
      <c r="B221" s="275">
        <v>117.459999</v>
      </c>
      <c r="C221" s="276">
        <v>121.519997</v>
      </c>
      <c r="D221" s="276">
        <v>115.220001</v>
      </c>
      <c r="E221" s="276">
        <v>118.480003</v>
      </c>
      <c r="F221" s="276">
        <v>112.323723</v>
      </c>
      <c r="G221" s="276">
        <v>4.984143E8</v>
      </c>
      <c r="H221" s="279" t="s">
        <v>309</v>
      </c>
      <c r="I221" s="276">
        <v>10.54625</v>
      </c>
      <c r="J221" s="276">
        <v>11.31875</v>
      </c>
      <c r="K221" s="276">
        <v>10.14125</v>
      </c>
      <c r="L221" s="276">
        <v>10.765</v>
      </c>
      <c r="M221" s="276">
        <v>10.658204</v>
      </c>
      <c r="N221" s="276">
        <v>1.538632E8</v>
      </c>
      <c r="O221" s="276"/>
      <c r="P221" s="249">
        <f t="shared" si="31"/>
        <v>547580.2028</v>
      </c>
      <c r="Q221" s="249">
        <f t="shared" si="139"/>
        <v>204173.2874</v>
      </c>
      <c r="R221" s="249">
        <f t="shared" si="140"/>
        <v>629479.0312</v>
      </c>
      <c r="S221" s="249">
        <f t="shared" si="34"/>
        <v>-526470.8633</v>
      </c>
      <c r="T221" s="249">
        <f t="shared" si="35"/>
        <v>-230656.6465</v>
      </c>
      <c r="U221" s="267">
        <f t="shared" si="21"/>
        <v>0.6920824429</v>
      </c>
      <c r="V221" s="252">
        <f>(E221-B210)/B210</f>
        <v>0.0825034833</v>
      </c>
      <c r="W221" s="249">
        <f t="shared" si="22"/>
        <v>-757127.5098</v>
      </c>
      <c r="X221" s="252">
        <f t="shared" si="23"/>
        <v>1.554638048</v>
      </c>
      <c r="Y221" s="249">
        <f t="shared" si="24"/>
        <v>987606.0119</v>
      </c>
      <c r="Z221" s="249">
        <f t="shared" si="25"/>
        <v>230478.5021</v>
      </c>
      <c r="AA221" s="254">
        <f t="shared" si="26"/>
        <v>1381232.521</v>
      </c>
      <c r="AB221" s="252">
        <f t="shared" si="27"/>
        <v>1.534702802</v>
      </c>
      <c r="AC221" s="270">
        <f t="shared" si="28"/>
        <v>624105.0116</v>
      </c>
      <c r="AD221" s="252">
        <f t="shared" si="29"/>
        <v>0.6241050116</v>
      </c>
      <c r="AE221" s="175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176"/>
      <c r="AT221" s="176"/>
      <c r="AU221" s="176"/>
      <c r="AV221" s="176"/>
      <c r="AW221" s="177"/>
    </row>
    <row r="222" ht="19.5" customHeight="1">
      <c r="A222" s="271" t="s">
        <v>310</v>
      </c>
      <c r="B222" s="272">
        <v>119.269997</v>
      </c>
      <c r="C222" s="273">
        <v>125.919998</v>
      </c>
      <c r="D222" s="273">
        <v>118.889999</v>
      </c>
      <c r="E222" s="273">
        <v>124.57</v>
      </c>
      <c r="F222" s="273">
        <v>118.446533</v>
      </c>
      <c r="G222" s="273">
        <v>3.662546E8</v>
      </c>
      <c r="H222" s="278" t="s">
        <v>310</v>
      </c>
      <c r="I222" s="273">
        <v>10.90875</v>
      </c>
      <c r="J222" s="273">
        <v>12.12875</v>
      </c>
      <c r="K222" s="273">
        <v>10.83375</v>
      </c>
      <c r="L222" s="273">
        <v>11.87125</v>
      </c>
      <c r="M222" s="273">
        <v>11.761251</v>
      </c>
      <c r="N222" s="273">
        <v>1.295288E8</v>
      </c>
      <c r="O222" s="273"/>
      <c r="P222" s="249">
        <f t="shared" si="31"/>
        <v>565021.7774</v>
      </c>
      <c r="Q222" s="249">
        <f>(Q210+(Q221-Q210)*(1-$Q$3))*K222/K221</f>
        <v>188098.618</v>
      </c>
      <c r="R222" s="249">
        <f>R221*(1+($S$5/2/12))+(Q221-Q210)*($Q$3)</f>
        <v>658888.4954</v>
      </c>
      <c r="S222" s="249">
        <f t="shared" si="34"/>
        <v>-530331.1586</v>
      </c>
      <c r="T222" s="249">
        <f t="shared" si="35"/>
        <v>-231617.7158</v>
      </c>
      <c r="U222" s="267">
        <f t="shared" si="21"/>
        <v>0.6665815063</v>
      </c>
      <c r="V222" s="277"/>
      <c r="W222" s="249">
        <f t="shared" si="22"/>
        <v>-761948.8744</v>
      </c>
      <c r="X222" s="252">
        <f t="shared" si="23"/>
        <v>1.606289233</v>
      </c>
      <c r="Y222" s="249">
        <f t="shared" si="24"/>
        <v>1028048.2</v>
      </c>
      <c r="Z222" s="249">
        <f t="shared" si="25"/>
        <v>266099.3253</v>
      </c>
      <c r="AA222" s="254">
        <f t="shared" si="26"/>
        <v>1412008.891</v>
      </c>
      <c r="AB222" s="252">
        <f t="shared" si="27"/>
        <v>1.568898768</v>
      </c>
      <c r="AC222" s="270">
        <f t="shared" si="28"/>
        <v>650060.0163</v>
      </c>
      <c r="AD222" s="252">
        <f t="shared" si="29"/>
        <v>0.6500600163</v>
      </c>
      <c r="AE222" s="175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176"/>
      <c r="AT222" s="176"/>
      <c r="AU222" s="176"/>
      <c r="AV222" s="176"/>
      <c r="AW222" s="177"/>
    </row>
    <row r="223" ht="19.5" customHeight="1">
      <c r="A223" s="271" t="s">
        <v>311</v>
      </c>
      <c r="B223" s="272">
        <v>125.449997</v>
      </c>
      <c r="C223" s="273">
        <v>130.699997</v>
      </c>
      <c r="D223" s="273">
        <v>124.860001</v>
      </c>
      <c r="E223" s="273">
        <v>130.020004</v>
      </c>
      <c r="F223" s="273">
        <v>123.628624</v>
      </c>
      <c r="G223" s="273">
        <v>3.074376E8</v>
      </c>
      <c r="H223" s="278" t="s">
        <v>311</v>
      </c>
      <c r="I223" s="273">
        <v>12.02875</v>
      </c>
      <c r="J223" s="273">
        <v>13.04625</v>
      </c>
      <c r="K223" s="273">
        <v>11.9225</v>
      </c>
      <c r="L223" s="273">
        <v>12.91125</v>
      </c>
      <c r="M223" s="273">
        <v>12.791615</v>
      </c>
      <c r="N223" s="273">
        <v>1.395168E8</v>
      </c>
      <c r="O223" s="273"/>
      <c r="P223" s="249">
        <f t="shared" si="31"/>
        <v>593394.0642</v>
      </c>
      <c r="Q223" s="249">
        <f t="shared" ref="Q223:Q233" si="141">Q222*K223/K222</f>
        <v>207001.802</v>
      </c>
      <c r="R223" s="249">
        <f t="shared" ref="R223:R233" si="142">R222*(1+$S$5/2/12)</f>
        <v>660261.1797</v>
      </c>
      <c r="S223" s="249">
        <f t="shared" si="34"/>
        <v>-534207.5384</v>
      </c>
      <c r="T223" s="249">
        <f t="shared" si="35"/>
        <v>-232582.7897</v>
      </c>
      <c r="U223" s="267">
        <f t="shared" si="21"/>
        <v>0.6896880216</v>
      </c>
      <c r="V223" s="277"/>
      <c r="W223" s="249">
        <f t="shared" si="22"/>
        <v>-766790.3281</v>
      </c>
      <c r="X223" s="252">
        <f t="shared" si="23"/>
        <v>1.63493878</v>
      </c>
      <c r="Y223" s="249">
        <f t="shared" si="24"/>
        <v>1049226.577</v>
      </c>
      <c r="Z223" s="249">
        <f t="shared" si="25"/>
        <v>282436.2494</v>
      </c>
      <c r="AA223" s="254">
        <f t="shared" si="26"/>
        <v>1460657.046</v>
      </c>
      <c r="AB223" s="252">
        <f t="shared" si="27"/>
        <v>1.622952273</v>
      </c>
      <c r="AC223" s="270">
        <f t="shared" si="28"/>
        <v>693866.7178</v>
      </c>
      <c r="AD223" s="252">
        <f t="shared" si="29"/>
        <v>0.6938667178</v>
      </c>
      <c r="AE223" s="175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176"/>
      <c r="AT223" s="176"/>
      <c r="AU223" s="176"/>
      <c r="AV223" s="176"/>
      <c r="AW223" s="177"/>
    </row>
    <row r="224" ht="19.5" customHeight="1">
      <c r="A224" s="271" t="s">
        <v>312</v>
      </c>
      <c r="B224" s="272">
        <v>130.850006</v>
      </c>
      <c r="C224" s="273">
        <v>132.740005</v>
      </c>
      <c r="D224" s="273">
        <v>129.399994</v>
      </c>
      <c r="E224" s="273">
        <v>132.380005</v>
      </c>
      <c r="F224" s="273">
        <v>125.872597</v>
      </c>
      <c r="G224" s="273">
        <v>4.429635E8</v>
      </c>
      <c r="H224" s="278" t="s">
        <v>312</v>
      </c>
      <c r="I224" s="273">
        <v>13.07</v>
      </c>
      <c r="J224" s="273">
        <v>13.4775</v>
      </c>
      <c r="K224" s="273">
        <v>12.815</v>
      </c>
      <c r="L224" s="273">
        <v>13.4075</v>
      </c>
      <c r="M224" s="273">
        <v>13.283266</v>
      </c>
      <c r="N224" s="273">
        <v>1.309488E8</v>
      </c>
      <c r="O224" s="273"/>
      <c r="P224" s="249">
        <f t="shared" si="31"/>
        <v>614970.2685</v>
      </c>
      <c r="Q224" s="249">
        <f t="shared" si="141"/>
        <v>222497.6383</v>
      </c>
      <c r="R224" s="249">
        <f t="shared" si="142"/>
        <v>661636.7239</v>
      </c>
      <c r="S224" s="249">
        <f t="shared" si="34"/>
        <v>-538100.0698</v>
      </c>
      <c r="T224" s="249">
        <f t="shared" si="35"/>
        <v>-233551.8846</v>
      </c>
      <c r="U224" s="267">
        <f t="shared" si="21"/>
        <v>0.7070657534</v>
      </c>
      <c r="V224" s="277"/>
      <c r="W224" s="249">
        <f t="shared" si="22"/>
        <v>-771651.9545</v>
      </c>
      <c r="X224" s="252">
        <f t="shared" si="23"/>
        <v>1.654381856</v>
      </c>
      <c r="Y224" s="249">
        <f t="shared" si="24"/>
        <v>1065650.443</v>
      </c>
      <c r="Z224" s="249">
        <f t="shared" si="25"/>
        <v>293998.4884</v>
      </c>
      <c r="AA224" s="254">
        <f t="shared" si="26"/>
        <v>1499104.631</v>
      </c>
      <c r="AB224" s="252">
        <f t="shared" si="27"/>
        <v>1.665671812</v>
      </c>
      <c r="AC224" s="270">
        <f t="shared" si="28"/>
        <v>727452.6762</v>
      </c>
      <c r="AD224" s="252">
        <f t="shared" si="29"/>
        <v>0.7274526762</v>
      </c>
      <c r="AE224" s="175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7"/>
    </row>
    <row r="225" ht="19.5" customHeight="1">
      <c r="A225" s="271" t="s">
        <v>313</v>
      </c>
      <c r="B225" s="272">
        <v>132.490005</v>
      </c>
      <c r="C225" s="273">
        <v>136.339996</v>
      </c>
      <c r="D225" s="273">
        <v>130.380005</v>
      </c>
      <c r="E225" s="273">
        <v>135.990005</v>
      </c>
      <c r="F225" s="273">
        <v>129.574097</v>
      </c>
      <c r="G225" s="273">
        <v>3.882481E8</v>
      </c>
      <c r="H225" s="278" t="s">
        <v>313</v>
      </c>
      <c r="I225" s="273">
        <v>13.42875</v>
      </c>
      <c r="J225" s="273">
        <v>14.19375</v>
      </c>
      <c r="K225" s="273">
        <v>12.995</v>
      </c>
      <c r="L225" s="273">
        <v>14.12125</v>
      </c>
      <c r="M225" s="273">
        <v>13.992979</v>
      </c>
      <c r="N225" s="273">
        <v>1.0924E8</v>
      </c>
      <c r="O225" s="273"/>
      <c r="P225" s="249">
        <f t="shared" si="31"/>
        <v>619627.7465</v>
      </c>
      <c r="Q225" s="249">
        <f t="shared" si="141"/>
        <v>225622.849</v>
      </c>
      <c r="R225" s="249">
        <f t="shared" si="142"/>
        <v>663015.1337</v>
      </c>
      <c r="S225" s="249">
        <f t="shared" si="34"/>
        <v>-542008.8201</v>
      </c>
      <c r="T225" s="249">
        <f t="shared" si="35"/>
        <v>-234525.0175</v>
      </c>
      <c r="U225" s="267">
        <f t="shared" si="21"/>
        <v>0.7100031671</v>
      </c>
      <c r="V225" s="277"/>
      <c r="W225" s="249">
        <f t="shared" si="22"/>
        <v>-776533.8376</v>
      </c>
      <c r="X225" s="252">
        <f t="shared" si="23"/>
        <v>1.65175401</v>
      </c>
      <c r="Y225" s="249">
        <f t="shared" si="24"/>
        <v>1070233.951</v>
      </c>
      <c r="Z225" s="249">
        <f t="shared" si="25"/>
        <v>293700.1133</v>
      </c>
      <c r="AA225" s="254">
        <f t="shared" si="26"/>
        <v>1508265.729</v>
      </c>
      <c r="AB225" s="252">
        <f t="shared" si="27"/>
        <v>1.67585081</v>
      </c>
      <c r="AC225" s="270">
        <f t="shared" si="28"/>
        <v>731731.8916</v>
      </c>
      <c r="AD225" s="252">
        <f t="shared" si="29"/>
        <v>0.7317318916</v>
      </c>
      <c r="AE225" s="175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7"/>
    </row>
    <row r="226" ht="19.5" customHeight="1">
      <c r="A226" s="271" t="s">
        <v>314</v>
      </c>
      <c r="B226" s="272">
        <v>136.440002</v>
      </c>
      <c r="C226" s="273">
        <v>141.839996</v>
      </c>
      <c r="D226" s="273">
        <v>135.869995</v>
      </c>
      <c r="E226" s="273">
        <v>141.289993</v>
      </c>
      <c r="F226" s="273">
        <v>134.624054</v>
      </c>
      <c r="G226" s="273">
        <v>5.324897E8</v>
      </c>
      <c r="H226" s="278" t="s">
        <v>314</v>
      </c>
      <c r="I226" s="273">
        <v>14.21375</v>
      </c>
      <c r="J226" s="273">
        <v>15.3175</v>
      </c>
      <c r="K226" s="273">
        <v>14.07125</v>
      </c>
      <c r="L226" s="273">
        <v>15.1975</v>
      </c>
      <c r="M226" s="273">
        <v>15.059453</v>
      </c>
      <c r="N226" s="273">
        <v>1.168984E8</v>
      </c>
      <c r="O226" s="273"/>
      <c r="P226" s="249">
        <f t="shared" si="31"/>
        <v>645718.7881</v>
      </c>
      <c r="Q226" s="249">
        <f t="shared" si="141"/>
        <v>244309.0045</v>
      </c>
      <c r="R226" s="249">
        <f t="shared" si="142"/>
        <v>664396.4152</v>
      </c>
      <c r="S226" s="249">
        <f t="shared" si="34"/>
        <v>-545933.8569</v>
      </c>
      <c r="T226" s="249">
        <f t="shared" si="35"/>
        <v>-235502.205</v>
      </c>
      <c r="U226" s="267">
        <f t="shared" si="21"/>
        <v>0.729747254</v>
      </c>
      <c r="V226" s="277"/>
      <c r="W226" s="249">
        <f t="shared" si="22"/>
        <v>-781436.0619</v>
      </c>
      <c r="X226" s="252">
        <f t="shared" si="23"/>
        <v>1.676548175</v>
      </c>
      <c r="Y226" s="249">
        <f t="shared" si="24"/>
        <v>1089823.71</v>
      </c>
      <c r="Z226" s="249">
        <f t="shared" si="25"/>
        <v>308387.6484</v>
      </c>
      <c r="AA226" s="254">
        <f t="shared" si="26"/>
        <v>1554424.208</v>
      </c>
      <c r="AB226" s="252">
        <f t="shared" si="27"/>
        <v>1.727138009</v>
      </c>
      <c r="AC226" s="270">
        <f t="shared" si="28"/>
        <v>772988.146</v>
      </c>
      <c r="AD226" s="252">
        <f t="shared" si="29"/>
        <v>0.772988146</v>
      </c>
      <c r="AE226" s="175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7"/>
    </row>
    <row r="227" ht="19.5" customHeight="1">
      <c r="A227" s="271" t="s">
        <v>315</v>
      </c>
      <c r="B227" s="272">
        <v>141.580002</v>
      </c>
      <c r="C227" s="273">
        <v>143.899994</v>
      </c>
      <c r="D227" s="273">
        <v>136.25</v>
      </c>
      <c r="E227" s="273">
        <v>137.639999</v>
      </c>
      <c r="F227" s="273">
        <v>131.146271</v>
      </c>
      <c r="G227" s="273">
        <v>1.0460032E9</v>
      </c>
      <c r="H227" s="278" t="s">
        <v>315</v>
      </c>
      <c r="I227" s="273">
        <v>15.265</v>
      </c>
      <c r="J227" s="273">
        <v>15.75875</v>
      </c>
      <c r="K227" s="273">
        <v>14.14875</v>
      </c>
      <c r="L227" s="273">
        <v>14.415</v>
      </c>
      <c r="M227" s="273">
        <v>14.284061</v>
      </c>
      <c r="N227" s="273">
        <v>2.258592E8</v>
      </c>
      <c r="O227" s="273"/>
      <c r="P227" s="249">
        <f t="shared" si="31"/>
        <v>647524.7525</v>
      </c>
      <c r="Q227" s="249">
        <f t="shared" si="141"/>
        <v>245654.5814</v>
      </c>
      <c r="R227" s="249">
        <f t="shared" si="142"/>
        <v>665780.5744</v>
      </c>
      <c r="S227" s="249">
        <f t="shared" si="34"/>
        <v>-549875.248</v>
      </c>
      <c r="T227" s="249">
        <f t="shared" si="35"/>
        <v>-236483.4642</v>
      </c>
      <c r="U227" s="267">
        <f t="shared" si="21"/>
        <v>0.7305087893</v>
      </c>
      <c r="V227" s="277"/>
      <c r="W227" s="249">
        <f t="shared" si="22"/>
        <v>-786358.7122</v>
      </c>
      <c r="X227" s="252">
        <f t="shared" si="23"/>
        <v>1.670109718</v>
      </c>
      <c r="Y227" s="249">
        <f t="shared" si="24"/>
        <v>1092416.678</v>
      </c>
      <c r="Z227" s="249">
        <f t="shared" si="25"/>
        <v>306057.966</v>
      </c>
      <c r="AA227" s="254">
        <f t="shared" si="26"/>
        <v>1558959.908</v>
      </c>
      <c r="AB227" s="252">
        <f t="shared" si="27"/>
        <v>1.732177676</v>
      </c>
      <c r="AC227" s="270">
        <f t="shared" si="28"/>
        <v>772601.1961</v>
      </c>
      <c r="AD227" s="252">
        <f t="shared" si="29"/>
        <v>0.7726011961</v>
      </c>
      <c r="AE227" s="175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7"/>
    </row>
    <row r="228" ht="19.5" customHeight="1">
      <c r="A228" s="271" t="s">
        <v>316</v>
      </c>
      <c r="B228" s="272">
        <v>138.270004</v>
      </c>
      <c r="C228" s="273">
        <v>145.960007</v>
      </c>
      <c r="D228" s="273">
        <v>135.800003</v>
      </c>
      <c r="E228" s="273">
        <v>143.229996</v>
      </c>
      <c r="F228" s="273">
        <v>136.844269</v>
      </c>
      <c r="G228" s="273">
        <v>7.050023E8</v>
      </c>
      <c r="H228" s="278" t="s">
        <v>316</v>
      </c>
      <c r="I228" s="273">
        <v>14.56625</v>
      </c>
      <c r="J228" s="273">
        <v>16.202499</v>
      </c>
      <c r="K228" s="273">
        <v>14.05125</v>
      </c>
      <c r="L228" s="273">
        <v>15.5975</v>
      </c>
      <c r="M228" s="273">
        <v>15.456731</v>
      </c>
      <c r="N228" s="273">
        <v>1.152524E8</v>
      </c>
      <c r="O228" s="273"/>
      <c r="P228" s="249">
        <f t="shared" si="31"/>
        <v>645386.1529</v>
      </c>
      <c r="Q228" s="249">
        <f t="shared" si="141"/>
        <v>243961.7589</v>
      </c>
      <c r="R228" s="249">
        <f t="shared" si="142"/>
        <v>667167.6173</v>
      </c>
      <c r="S228" s="249">
        <f t="shared" si="34"/>
        <v>-553833.0615</v>
      </c>
      <c r="T228" s="249">
        <f t="shared" si="35"/>
        <v>-237468.812</v>
      </c>
      <c r="U228" s="267">
        <f t="shared" si="21"/>
        <v>0.7281068833</v>
      </c>
      <c r="V228" s="277"/>
      <c r="W228" s="249">
        <f t="shared" si="22"/>
        <v>-791301.8735</v>
      </c>
      <c r="X228" s="252">
        <f t="shared" si="23"/>
        <v>1.658726984</v>
      </c>
      <c r="Y228" s="249">
        <f t="shared" si="24"/>
        <v>1092251.22</v>
      </c>
      <c r="Z228" s="249">
        <f t="shared" si="25"/>
        <v>300949.3461</v>
      </c>
      <c r="AA228" s="254">
        <f t="shared" si="26"/>
        <v>1556515.529</v>
      </c>
      <c r="AB228" s="252">
        <f t="shared" si="27"/>
        <v>1.729461699</v>
      </c>
      <c r="AC228" s="270">
        <f t="shared" si="28"/>
        <v>765213.6556</v>
      </c>
      <c r="AD228" s="252">
        <f t="shared" si="29"/>
        <v>0.7652136556</v>
      </c>
      <c r="AE228" s="175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7"/>
    </row>
    <row r="229" ht="19.5" customHeight="1">
      <c r="A229" s="271" t="s">
        <v>317</v>
      </c>
      <c r="B229" s="272">
        <v>143.720001</v>
      </c>
      <c r="C229" s="273">
        <v>146.210007</v>
      </c>
      <c r="D229" s="273">
        <v>140.179993</v>
      </c>
      <c r="E229" s="273">
        <v>146.199997</v>
      </c>
      <c r="F229" s="273">
        <v>139.681915</v>
      </c>
      <c r="G229" s="273">
        <v>8.107719E8</v>
      </c>
      <c r="H229" s="278" t="s">
        <v>317</v>
      </c>
      <c r="I229" s="273">
        <v>15.695</v>
      </c>
      <c r="J229" s="273">
        <v>16.192499</v>
      </c>
      <c r="K229" s="273">
        <v>14.9025</v>
      </c>
      <c r="L229" s="273">
        <v>16.155001</v>
      </c>
      <c r="M229" s="273">
        <v>16.009197</v>
      </c>
      <c r="N229" s="273">
        <v>1.393044E8</v>
      </c>
      <c r="O229" s="273"/>
      <c r="P229" s="249">
        <f t="shared" si="31"/>
        <v>666201.9469</v>
      </c>
      <c r="Q229" s="249">
        <f t="shared" si="141"/>
        <v>258741.4011</v>
      </c>
      <c r="R229" s="249">
        <f t="shared" si="142"/>
        <v>668557.5498</v>
      </c>
      <c r="S229" s="249">
        <f t="shared" si="34"/>
        <v>-557807.3659</v>
      </c>
      <c r="T229" s="249">
        <f t="shared" si="35"/>
        <v>-238458.2654</v>
      </c>
      <c r="U229" s="267">
        <f t="shared" si="21"/>
        <v>0.7428202587</v>
      </c>
      <c r="V229" s="277"/>
      <c r="W229" s="249">
        <f t="shared" si="22"/>
        <v>-796265.6313</v>
      </c>
      <c r="X229" s="252">
        <f t="shared" si="23"/>
        <v>1.676274153</v>
      </c>
      <c r="Y229" s="249">
        <f t="shared" si="24"/>
        <v>1108156.611</v>
      </c>
      <c r="Z229" s="249">
        <f t="shared" si="25"/>
        <v>311890.9794</v>
      </c>
      <c r="AA229" s="254">
        <f t="shared" si="26"/>
        <v>1593500.898</v>
      </c>
      <c r="AB229" s="252">
        <f t="shared" si="27"/>
        <v>1.770556553</v>
      </c>
      <c r="AC229" s="270">
        <f t="shared" si="28"/>
        <v>797235.2666</v>
      </c>
      <c r="AD229" s="252">
        <f t="shared" si="29"/>
        <v>0.7972352666</v>
      </c>
      <c r="AE229" s="175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7"/>
    </row>
    <row r="230" ht="19.5" customHeight="1">
      <c r="A230" s="271" t="s">
        <v>318</v>
      </c>
      <c r="B230" s="272">
        <v>146.389999</v>
      </c>
      <c r="C230" s="273">
        <v>146.589996</v>
      </c>
      <c r="D230" s="273">
        <v>142.100006</v>
      </c>
      <c r="E230" s="273">
        <v>145.449997</v>
      </c>
      <c r="F230" s="273">
        <v>138.965317</v>
      </c>
      <c r="G230" s="273">
        <v>6.31562E8</v>
      </c>
      <c r="H230" s="278" t="s">
        <v>318</v>
      </c>
      <c r="I230" s="273">
        <v>16.235001</v>
      </c>
      <c r="J230" s="273">
        <v>16.2775</v>
      </c>
      <c r="K230" s="273">
        <v>15.3325</v>
      </c>
      <c r="L230" s="273">
        <v>16.055</v>
      </c>
      <c r="M230" s="273">
        <v>15.910101</v>
      </c>
      <c r="N230" s="273">
        <v>8.72872E7</v>
      </c>
      <c r="O230" s="273"/>
      <c r="P230" s="249">
        <f t="shared" si="31"/>
        <v>675326.7612</v>
      </c>
      <c r="Q230" s="249">
        <f t="shared" si="141"/>
        <v>266207.1822</v>
      </c>
      <c r="R230" s="249">
        <f t="shared" si="142"/>
        <v>669950.3781</v>
      </c>
      <c r="S230" s="249">
        <f t="shared" si="34"/>
        <v>-561798.2299</v>
      </c>
      <c r="T230" s="249">
        <f t="shared" si="35"/>
        <v>-239451.8415</v>
      </c>
      <c r="U230" s="267">
        <f t="shared" si="21"/>
        <v>0.7494588123</v>
      </c>
      <c r="V230" s="277"/>
      <c r="W230" s="249">
        <f t="shared" si="22"/>
        <v>-801250.0714</v>
      </c>
      <c r="X230" s="252">
        <f t="shared" si="23"/>
        <v>1.678972879</v>
      </c>
      <c r="Y230" s="249">
        <f t="shared" si="24"/>
        <v>1115881.096</v>
      </c>
      <c r="Z230" s="249">
        <f t="shared" si="25"/>
        <v>314631.0244</v>
      </c>
      <c r="AA230" s="254">
        <f t="shared" si="26"/>
        <v>1611484.321</v>
      </c>
      <c r="AB230" s="252">
        <f t="shared" si="27"/>
        <v>1.790538135</v>
      </c>
      <c r="AC230" s="270">
        <f t="shared" si="28"/>
        <v>810234.25</v>
      </c>
      <c r="AD230" s="252">
        <f t="shared" si="29"/>
        <v>0.81023425</v>
      </c>
      <c r="AE230" s="175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7"/>
    </row>
    <row r="231" ht="19.5" customHeight="1">
      <c r="A231" s="271" t="s">
        <v>319</v>
      </c>
      <c r="B231" s="272">
        <v>145.669998</v>
      </c>
      <c r="C231" s="273">
        <v>152.369995</v>
      </c>
      <c r="D231" s="273">
        <v>144.929993</v>
      </c>
      <c r="E231" s="273">
        <v>152.149994</v>
      </c>
      <c r="F231" s="273">
        <v>145.684814</v>
      </c>
      <c r="G231" s="273">
        <v>5.490946E8</v>
      </c>
      <c r="H231" s="278" t="s">
        <v>319</v>
      </c>
      <c r="I231" s="273">
        <v>16.1075</v>
      </c>
      <c r="J231" s="273">
        <v>17.57</v>
      </c>
      <c r="K231" s="273">
        <v>15.945</v>
      </c>
      <c r="L231" s="273">
        <v>17.52</v>
      </c>
      <c r="M231" s="273">
        <v>17.361881</v>
      </c>
      <c r="N231" s="273">
        <v>7.9744E7</v>
      </c>
      <c r="O231" s="273"/>
      <c r="P231" s="249">
        <f t="shared" si="31"/>
        <v>688776.2044</v>
      </c>
      <c r="Q231" s="249">
        <f t="shared" si="141"/>
        <v>276841.5796</v>
      </c>
      <c r="R231" s="249">
        <f t="shared" si="142"/>
        <v>671346.108</v>
      </c>
      <c r="S231" s="249">
        <f t="shared" si="34"/>
        <v>-565805.7226</v>
      </c>
      <c r="T231" s="249">
        <f t="shared" si="35"/>
        <v>-240449.5575</v>
      </c>
      <c r="U231" s="267">
        <f t="shared" si="21"/>
        <v>0.7590023028</v>
      </c>
      <c r="V231" s="277"/>
      <c r="W231" s="249">
        <f t="shared" si="22"/>
        <v>-806255.28</v>
      </c>
      <c r="X231" s="252">
        <f t="shared" si="23"/>
        <v>1.686962363</v>
      </c>
      <c r="Y231" s="249">
        <f t="shared" si="24"/>
        <v>1126635.607</v>
      </c>
      <c r="Z231" s="249">
        <f t="shared" si="25"/>
        <v>320380.3267</v>
      </c>
      <c r="AA231" s="254">
        <f t="shared" si="26"/>
        <v>1636963.892</v>
      </c>
      <c r="AB231" s="252">
        <f t="shared" si="27"/>
        <v>1.818848769</v>
      </c>
      <c r="AC231" s="270">
        <f t="shared" si="28"/>
        <v>830708.612</v>
      </c>
      <c r="AD231" s="252">
        <f t="shared" si="29"/>
        <v>0.830708612</v>
      </c>
      <c r="AE231" s="175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7"/>
    </row>
    <row r="232" ht="19.5" customHeight="1">
      <c r="A232" s="271" t="s">
        <v>320</v>
      </c>
      <c r="B232" s="272">
        <v>152.759995</v>
      </c>
      <c r="C232" s="273">
        <v>156.690002</v>
      </c>
      <c r="D232" s="273">
        <v>150.770004</v>
      </c>
      <c r="E232" s="273">
        <v>155.149994</v>
      </c>
      <c r="F232" s="273">
        <v>148.557297</v>
      </c>
      <c r="G232" s="273">
        <v>5.841984E8</v>
      </c>
      <c r="H232" s="278" t="s">
        <v>320</v>
      </c>
      <c r="I232" s="273">
        <v>17.65</v>
      </c>
      <c r="J232" s="273">
        <v>18.535</v>
      </c>
      <c r="K232" s="273">
        <v>17.205</v>
      </c>
      <c r="L232" s="273">
        <v>18.17</v>
      </c>
      <c r="M232" s="273">
        <v>18.006014</v>
      </c>
      <c r="N232" s="273">
        <v>8.29024E7</v>
      </c>
      <c r="O232" s="273"/>
      <c r="P232" s="249">
        <f t="shared" si="31"/>
        <v>716530.7121</v>
      </c>
      <c r="Q232" s="249">
        <f t="shared" si="141"/>
        <v>298718.0544</v>
      </c>
      <c r="R232" s="249">
        <f t="shared" si="142"/>
        <v>672744.7457</v>
      </c>
      <c r="S232" s="249">
        <f t="shared" si="34"/>
        <v>-569829.9131</v>
      </c>
      <c r="T232" s="249">
        <f t="shared" si="35"/>
        <v>-241451.4306</v>
      </c>
      <c r="U232" s="267">
        <f t="shared" si="21"/>
        <v>0.7784193549</v>
      </c>
      <c r="V232" s="277"/>
      <c r="W232" s="249">
        <f t="shared" si="22"/>
        <v>-811281.3437</v>
      </c>
      <c r="X232" s="252">
        <f t="shared" si="23"/>
        <v>1.712445958</v>
      </c>
      <c r="Y232" s="249">
        <f t="shared" si="24"/>
        <v>1147406.454</v>
      </c>
      <c r="Z232" s="249">
        <f t="shared" si="25"/>
        <v>336125.1107</v>
      </c>
      <c r="AA232" s="254">
        <f t="shared" si="26"/>
        <v>1687993.512</v>
      </c>
      <c r="AB232" s="252">
        <f t="shared" si="27"/>
        <v>1.875548347</v>
      </c>
      <c r="AC232" s="285">
        <f t="shared" si="28"/>
        <v>876712.1685</v>
      </c>
      <c r="AD232" s="252">
        <f t="shared" si="29"/>
        <v>0.8767121685</v>
      </c>
      <c r="AE232" s="175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7"/>
    </row>
    <row r="233" ht="19.5" customHeight="1">
      <c r="A233" s="274" t="s">
        <v>321</v>
      </c>
      <c r="B233" s="275">
        <v>154.199997</v>
      </c>
      <c r="C233" s="276">
        <v>158.770004</v>
      </c>
      <c r="D233" s="276">
        <v>152.059998</v>
      </c>
      <c r="E233" s="276">
        <v>155.759995</v>
      </c>
      <c r="F233" s="276">
        <v>149.141373</v>
      </c>
      <c r="G233" s="276">
        <v>6.223839E8</v>
      </c>
      <c r="H233" s="279" t="s">
        <v>321</v>
      </c>
      <c r="I233" s="276">
        <v>17.934999</v>
      </c>
      <c r="J233" s="276">
        <v>19.0725</v>
      </c>
      <c r="K233" s="276">
        <v>17.440001</v>
      </c>
      <c r="L233" s="276">
        <v>18.3325</v>
      </c>
      <c r="M233" s="276">
        <v>18.167048</v>
      </c>
      <c r="N233" s="276">
        <v>9.40588E7</v>
      </c>
      <c r="O233" s="276"/>
      <c r="P233" s="249">
        <f t="shared" si="31"/>
        <v>722661.3766</v>
      </c>
      <c r="Q233" s="249">
        <f t="shared" si="141"/>
        <v>302798.2079</v>
      </c>
      <c r="R233" s="249">
        <f t="shared" si="142"/>
        <v>674146.2973</v>
      </c>
      <c r="S233" s="249">
        <f t="shared" si="34"/>
        <v>-573870.871</v>
      </c>
      <c r="T233" s="249">
        <f t="shared" si="35"/>
        <v>-242457.4783</v>
      </c>
      <c r="U233" s="267">
        <f t="shared" si="21"/>
        <v>0.7815092938</v>
      </c>
      <c r="V233" s="252">
        <f>(E233-B222)/B222</f>
        <v>0.3059444866</v>
      </c>
      <c r="W233" s="249">
        <f t="shared" si="22"/>
        <v>-816328.3493</v>
      </c>
      <c r="X233" s="252">
        <f t="shared" si="23"/>
        <v>1.711085588</v>
      </c>
      <c r="Y233" s="249">
        <f t="shared" si="24"/>
        <v>1153043.409</v>
      </c>
      <c r="Z233" s="249">
        <f t="shared" si="25"/>
        <v>336715.0597</v>
      </c>
      <c r="AA233" s="254">
        <f t="shared" si="26"/>
        <v>1699605.882</v>
      </c>
      <c r="AB233" s="252">
        <f t="shared" si="27"/>
        <v>1.88845098</v>
      </c>
      <c r="AC233" s="270">
        <f t="shared" si="28"/>
        <v>883277.5325</v>
      </c>
      <c r="AD233" s="252">
        <f t="shared" si="29"/>
        <v>0.8832775325</v>
      </c>
      <c r="AE233" s="175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7"/>
    </row>
    <row r="234" ht="19.5" customHeight="1">
      <c r="A234" s="271" t="s">
        <v>322</v>
      </c>
      <c r="B234" s="272">
        <v>156.559998</v>
      </c>
      <c r="C234" s="273">
        <v>170.949997</v>
      </c>
      <c r="D234" s="273">
        <v>156.169998</v>
      </c>
      <c r="E234" s="273">
        <v>169.399994</v>
      </c>
      <c r="F234" s="273">
        <v>162.541</v>
      </c>
      <c r="G234" s="273">
        <v>6.983949E8</v>
      </c>
      <c r="H234" s="278" t="s">
        <v>322</v>
      </c>
      <c r="I234" s="273">
        <v>18.514999</v>
      </c>
      <c r="J234" s="273">
        <v>22.002501</v>
      </c>
      <c r="K234" s="273">
        <v>18.434999</v>
      </c>
      <c r="L234" s="273">
        <v>21.602501</v>
      </c>
      <c r="M234" s="273">
        <v>21.407537</v>
      </c>
      <c r="N234" s="273">
        <v>1.2376E8</v>
      </c>
      <c r="O234" s="273"/>
      <c r="P234" s="249">
        <f t="shared" si="31"/>
        <v>742194.0499</v>
      </c>
      <c r="Q234" s="249">
        <f>(Q222+(Q233-Q222)*(1-$Q$3))*K234/K233</f>
        <v>259451.8915</v>
      </c>
      <c r="R234" s="249">
        <f>R233*(1+($S$5/2/12))+(Q233-Q222)*($Q$3)</f>
        <v>732900.5637</v>
      </c>
      <c r="S234" s="249">
        <f t="shared" si="34"/>
        <v>-577928.6663</v>
      </c>
      <c r="T234" s="249">
        <f t="shared" si="35"/>
        <v>-243467.7178</v>
      </c>
      <c r="U234" s="267">
        <f t="shared" si="21"/>
        <v>0.7270475765</v>
      </c>
      <c r="V234" s="277"/>
      <c r="W234" s="249">
        <f t="shared" si="22"/>
        <v>-821396.3841</v>
      </c>
      <c r="X234" s="252">
        <f t="shared" si="23"/>
        <v>1.795837725</v>
      </c>
      <c r="Y234" s="249">
        <f t="shared" si="24"/>
        <v>1223120.376</v>
      </c>
      <c r="Z234" s="249">
        <f t="shared" si="25"/>
        <v>401723.992</v>
      </c>
      <c r="AA234" s="254">
        <f t="shared" si="26"/>
        <v>1734546.505</v>
      </c>
      <c r="AB234" s="252">
        <f t="shared" si="27"/>
        <v>1.927273895</v>
      </c>
      <c r="AC234" s="270">
        <f t="shared" si="28"/>
        <v>913150.121</v>
      </c>
      <c r="AD234" s="252">
        <f t="shared" si="29"/>
        <v>0.913150121</v>
      </c>
      <c r="AE234" s="175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7"/>
    </row>
    <row r="235" ht="19.5" customHeight="1">
      <c r="A235" s="271" t="s">
        <v>323</v>
      </c>
      <c r="B235" s="272">
        <v>168.100006</v>
      </c>
      <c r="C235" s="273">
        <v>170.729996</v>
      </c>
      <c r="D235" s="273">
        <v>150.130005</v>
      </c>
      <c r="E235" s="273">
        <v>167.210007</v>
      </c>
      <c r="F235" s="273">
        <v>160.439682</v>
      </c>
      <c r="G235" s="273">
        <v>1.1798412E9</v>
      </c>
      <c r="H235" s="278" t="s">
        <v>323</v>
      </c>
      <c r="I235" s="273">
        <v>21.280001</v>
      </c>
      <c r="J235" s="273">
        <v>21.76</v>
      </c>
      <c r="K235" s="273">
        <v>16.870001</v>
      </c>
      <c r="L235" s="273">
        <v>20.862499</v>
      </c>
      <c r="M235" s="273">
        <v>20.674213</v>
      </c>
      <c r="N235" s="273">
        <v>2.0399E8</v>
      </c>
      <c r="O235" s="273"/>
      <c r="P235" s="249">
        <f t="shared" si="31"/>
        <v>713489.1327</v>
      </c>
      <c r="Q235" s="249">
        <f t="shared" ref="Q235:Q245" si="143">Q234*K235/K234</f>
        <v>237426.3036</v>
      </c>
      <c r="R235" s="249">
        <f t="shared" ref="R235:R245" si="144">R234*(1+$S$5/2/12)</f>
        <v>734427.4399</v>
      </c>
      <c r="S235" s="249">
        <f t="shared" si="34"/>
        <v>-582003.3691</v>
      </c>
      <c r="T235" s="249">
        <f t="shared" si="35"/>
        <v>-244482.1666</v>
      </c>
      <c r="U235" s="267">
        <f t="shared" si="21"/>
        <v>0.7051038436</v>
      </c>
      <c r="V235" s="277"/>
      <c r="W235" s="249">
        <f t="shared" si="22"/>
        <v>-826485.5357</v>
      </c>
      <c r="X235" s="252">
        <f t="shared" si="23"/>
        <v>1.751895841</v>
      </c>
      <c r="Y235" s="249">
        <f t="shared" si="24"/>
        <v>1204492.735</v>
      </c>
      <c r="Z235" s="249">
        <f t="shared" si="25"/>
        <v>378007.1995</v>
      </c>
      <c r="AA235" s="254">
        <f t="shared" si="26"/>
        <v>1685342.876</v>
      </c>
      <c r="AB235" s="252">
        <f t="shared" si="27"/>
        <v>1.872603196</v>
      </c>
      <c r="AC235" s="270">
        <f t="shared" si="28"/>
        <v>858857.3405</v>
      </c>
      <c r="AD235" s="252">
        <f t="shared" si="29"/>
        <v>0.8588573405</v>
      </c>
      <c r="AE235" s="175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7"/>
    </row>
    <row r="236" ht="19.5" customHeight="1">
      <c r="A236" s="271" t="s">
        <v>324</v>
      </c>
      <c r="B236" s="272">
        <v>167.300003</v>
      </c>
      <c r="C236" s="273">
        <v>175.210007</v>
      </c>
      <c r="D236" s="273">
        <v>156.039993</v>
      </c>
      <c r="E236" s="273">
        <v>160.130005</v>
      </c>
      <c r="F236" s="273">
        <v>153.646378</v>
      </c>
      <c r="G236" s="273">
        <v>1.0853067E9</v>
      </c>
      <c r="H236" s="278" t="s">
        <v>324</v>
      </c>
      <c r="I236" s="273">
        <v>20.8925</v>
      </c>
      <c r="J236" s="273">
        <v>22.870001</v>
      </c>
      <c r="K236" s="273">
        <v>18.09</v>
      </c>
      <c r="L236" s="273">
        <v>19.049999</v>
      </c>
      <c r="M236" s="273">
        <v>18.878073</v>
      </c>
      <c r="N236" s="273">
        <v>2.062544E8</v>
      </c>
      <c r="O236" s="273"/>
      <c r="P236" s="249">
        <f t="shared" si="31"/>
        <v>741576.2044</v>
      </c>
      <c r="Q236" s="249">
        <f t="shared" si="143"/>
        <v>254596.4183</v>
      </c>
      <c r="R236" s="249">
        <f t="shared" si="144"/>
        <v>735957.4971</v>
      </c>
      <c r="S236" s="249">
        <f t="shared" si="34"/>
        <v>-586095.0498</v>
      </c>
      <c r="T236" s="249">
        <f t="shared" si="35"/>
        <v>-245500.8423</v>
      </c>
      <c r="U236" s="267">
        <f t="shared" si="21"/>
        <v>0.722098777</v>
      </c>
      <c r="V236" s="277"/>
      <c r="W236" s="249">
        <f t="shared" si="22"/>
        <v>-831595.8921</v>
      </c>
      <c r="X236" s="252">
        <f t="shared" si="23"/>
        <v>1.776744829</v>
      </c>
      <c r="Y236" s="249">
        <f t="shared" si="24"/>
        <v>1225622.54</v>
      </c>
      <c r="Z236" s="249">
        <f t="shared" si="25"/>
        <v>394026.6481</v>
      </c>
      <c r="AA236" s="254">
        <f t="shared" si="26"/>
        <v>1732130.12</v>
      </c>
      <c r="AB236" s="252">
        <f t="shared" si="27"/>
        <v>1.924589022</v>
      </c>
      <c r="AC236" s="270">
        <f t="shared" si="28"/>
        <v>900534.2277</v>
      </c>
      <c r="AD236" s="252">
        <f t="shared" si="29"/>
        <v>0.9005342277</v>
      </c>
      <c r="AE236" s="175"/>
      <c r="AF236" s="176"/>
      <c r="AG236" s="176"/>
      <c r="AH236" s="176"/>
      <c r="AI236" s="176"/>
      <c r="AJ236" s="176"/>
      <c r="AK236" s="176"/>
      <c r="AL236" s="176"/>
      <c r="AM236" s="176"/>
      <c r="AN236" s="176"/>
      <c r="AO236" s="176"/>
      <c r="AP236" s="176"/>
      <c r="AQ236" s="176"/>
      <c r="AR236" s="176"/>
      <c r="AS236" s="176"/>
      <c r="AT236" s="176"/>
      <c r="AU236" s="176"/>
      <c r="AV236" s="176"/>
      <c r="AW236" s="177"/>
    </row>
    <row r="237" ht="19.5" customHeight="1">
      <c r="A237" s="271" t="s">
        <v>325</v>
      </c>
      <c r="B237" s="272">
        <v>158.990005</v>
      </c>
      <c r="C237" s="273">
        <v>167.0</v>
      </c>
      <c r="D237" s="273">
        <v>153.880005</v>
      </c>
      <c r="E237" s="273">
        <v>160.940002</v>
      </c>
      <c r="F237" s="273">
        <v>154.674103</v>
      </c>
      <c r="G237" s="273">
        <v>9.873805E8</v>
      </c>
      <c r="H237" s="278" t="s">
        <v>325</v>
      </c>
      <c r="I237" s="273">
        <v>18.772499</v>
      </c>
      <c r="J237" s="273">
        <v>20.622499</v>
      </c>
      <c r="K237" s="273">
        <v>17.555</v>
      </c>
      <c r="L237" s="273">
        <v>19.1</v>
      </c>
      <c r="M237" s="273">
        <v>18.92762</v>
      </c>
      <c r="N237" s="273">
        <v>1.744092E8</v>
      </c>
      <c r="O237" s="273"/>
      <c r="P237" s="249">
        <f t="shared" si="31"/>
        <v>731310.9149</v>
      </c>
      <c r="Q237" s="249">
        <f t="shared" si="143"/>
        <v>247066.8946</v>
      </c>
      <c r="R237" s="249">
        <f t="shared" si="144"/>
        <v>737490.7419</v>
      </c>
      <c r="S237" s="249">
        <f t="shared" si="34"/>
        <v>-590203.7792</v>
      </c>
      <c r="T237" s="249">
        <f t="shared" si="35"/>
        <v>-246523.7625</v>
      </c>
      <c r="U237" s="267">
        <f t="shared" si="21"/>
        <v>0.7141833232</v>
      </c>
      <c r="V237" s="277"/>
      <c r="W237" s="249">
        <f t="shared" si="22"/>
        <v>-836727.5416</v>
      </c>
      <c r="X237" s="252">
        <f t="shared" si="23"/>
        <v>1.755412107</v>
      </c>
      <c r="Y237" s="249">
        <f t="shared" si="24"/>
        <v>1219908.753</v>
      </c>
      <c r="Z237" s="249">
        <f t="shared" si="25"/>
        <v>383181.2109</v>
      </c>
      <c r="AA237" s="254">
        <f t="shared" si="26"/>
        <v>1715868.551</v>
      </c>
      <c r="AB237" s="252">
        <f t="shared" si="27"/>
        <v>1.906520613</v>
      </c>
      <c r="AC237" s="270">
        <f t="shared" si="28"/>
        <v>879141.0097</v>
      </c>
      <c r="AD237" s="252">
        <f t="shared" si="29"/>
        <v>0.8791410097</v>
      </c>
      <c r="AE237" s="175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6"/>
      <c r="AT237" s="176"/>
      <c r="AU237" s="176"/>
      <c r="AV237" s="176"/>
      <c r="AW237" s="177"/>
    </row>
    <row r="238" ht="19.5" customHeight="1">
      <c r="A238" s="271" t="s">
        <v>326</v>
      </c>
      <c r="B238" s="272">
        <v>160.520004</v>
      </c>
      <c r="C238" s="273">
        <v>171.199997</v>
      </c>
      <c r="D238" s="273">
        <v>159.220001</v>
      </c>
      <c r="E238" s="273">
        <v>170.070007</v>
      </c>
      <c r="F238" s="273">
        <v>163.448654</v>
      </c>
      <c r="G238" s="273">
        <v>6.87987E8</v>
      </c>
      <c r="H238" s="278" t="s">
        <v>326</v>
      </c>
      <c r="I238" s="273">
        <v>19.01</v>
      </c>
      <c r="J238" s="273">
        <v>21.532499</v>
      </c>
      <c r="K238" s="273">
        <v>18.684999</v>
      </c>
      <c r="L238" s="273">
        <v>21.252501</v>
      </c>
      <c r="M238" s="273">
        <v>21.060694</v>
      </c>
      <c r="N238" s="273">
        <v>1.287104E8</v>
      </c>
      <c r="O238" s="273"/>
      <c r="P238" s="249">
        <f t="shared" si="31"/>
        <v>756689.1137</v>
      </c>
      <c r="Q238" s="249">
        <f t="shared" si="143"/>
        <v>262970.3605</v>
      </c>
      <c r="R238" s="249">
        <f t="shared" si="144"/>
        <v>739027.1809</v>
      </c>
      <c r="S238" s="249">
        <f t="shared" si="34"/>
        <v>-594329.6283</v>
      </c>
      <c r="T238" s="249">
        <f t="shared" si="35"/>
        <v>-247550.9448</v>
      </c>
      <c r="U238" s="267">
        <f t="shared" si="21"/>
        <v>0.7293111772</v>
      </c>
      <c r="V238" s="277"/>
      <c r="W238" s="249">
        <f t="shared" si="22"/>
        <v>-841880.5731</v>
      </c>
      <c r="X238" s="252">
        <f t="shared" si="23"/>
        <v>1.776637141</v>
      </c>
      <c r="Y238" s="249">
        <f t="shared" si="24"/>
        <v>1239148.473</v>
      </c>
      <c r="Z238" s="249">
        <f t="shared" si="25"/>
        <v>397267.9002</v>
      </c>
      <c r="AA238" s="254">
        <f t="shared" si="26"/>
        <v>1758686.655</v>
      </c>
      <c r="AB238" s="252">
        <f t="shared" si="27"/>
        <v>1.954096283</v>
      </c>
      <c r="AC238" s="270">
        <f t="shared" si="28"/>
        <v>916806.082</v>
      </c>
      <c r="AD238" s="252">
        <f t="shared" si="29"/>
        <v>0.916806082</v>
      </c>
      <c r="AE238" s="175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6"/>
      <c r="AT238" s="176"/>
      <c r="AU238" s="176"/>
      <c r="AV238" s="176"/>
      <c r="AW238" s="177"/>
    </row>
    <row r="239" ht="19.5" customHeight="1">
      <c r="A239" s="271" t="s">
        <v>327</v>
      </c>
      <c r="B239" s="272">
        <v>170.919998</v>
      </c>
      <c r="C239" s="273">
        <v>177.979996</v>
      </c>
      <c r="D239" s="273">
        <v>169.169998</v>
      </c>
      <c r="E239" s="273">
        <v>171.649994</v>
      </c>
      <c r="F239" s="273">
        <v>164.967102</v>
      </c>
      <c r="G239" s="273">
        <v>7.843385E8</v>
      </c>
      <c r="H239" s="278" t="s">
        <v>327</v>
      </c>
      <c r="I239" s="273">
        <v>21.459999</v>
      </c>
      <c r="J239" s="273">
        <v>23.3225</v>
      </c>
      <c r="K239" s="273">
        <v>21.040001</v>
      </c>
      <c r="L239" s="273">
        <v>21.615</v>
      </c>
      <c r="M239" s="273">
        <v>21.419918</v>
      </c>
      <c r="N239" s="273">
        <v>1.172916E8</v>
      </c>
      <c r="O239" s="273"/>
      <c r="P239" s="249">
        <f t="shared" si="31"/>
        <v>803976.2281</v>
      </c>
      <c r="Q239" s="249">
        <f t="shared" si="143"/>
        <v>296114.3668</v>
      </c>
      <c r="R239" s="249">
        <f t="shared" si="144"/>
        <v>740566.8209</v>
      </c>
      <c r="S239" s="249">
        <f t="shared" si="34"/>
        <v>-598472.6684</v>
      </c>
      <c r="T239" s="249">
        <f t="shared" si="35"/>
        <v>-248582.4071</v>
      </c>
      <c r="U239" s="267">
        <f t="shared" si="21"/>
        <v>0.7585360262</v>
      </c>
      <c r="V239" s="277"/>
      <c r="W239" s="249">
        <f t="shared" si="22"/>
        <v>-847055.0755</v>
      </c>
      <c r="X239" s="252">
        <f t="shared" si="23"/>
        <v>1.823426946</v>
      </c>
      <c r="Y239" s="249">
        <f t="shared" si="24"/>
        <v>1273727.508</v>
      </c>
      <c r="Z239" s="249">
        <f t="shared" si="25"/>
        <v>426672.4323</v>
      </c>
      <c r="AA239" s="254">
        <f t="shared" si="26"/>
        <v>1840657.416</v>
      </c>
      <c r="AB239" s="252">
        <f t="shared" si="27"/>
        <v>2.045174906</v>
      </c>
      <c r="AC239" s="270">
        <f t="shared" si="28"/>
        <v>993602.3404</v>
      </c>
      <c r="AD239" s="252">
        <f t="shared" si="29"/>
        <v>0.9936023404</v>
      </c>
      <c r="AE239" s="175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6"/>
      <c r="AT239" s="176"/>
      <c r="AU239" s="176"/>
      <c r="AV239" s="176"/>
      <c r="AW239" s="177"/>
    </row>
    <row r="240" ht="19.5" customHeight="1">
      <c r="A240" s="271" t="s">
        <v>328</v>
      </c>
      <c r="B240" s="272">
        <v>170.039993</v>
      </c>
      <c r="C240" s="273">
        <v>182.929993</v>
      </c>
      <c r="D240" s="273">
        <v>169.669998</v>
      </c>
      <c r="E240" s="273">
        <v>176.449997</v>
      </c>
      <c r="F240" s="273">
        <v>169.943237</v>
      </c>
      <c r="G240" s="273">
        <v>7.080105E8</v>
      </c>
      <c r="H240" s="278" t="s">
        <v>328</v>
      </c>
      <c r="I240" s="273">
        <v>21.247499</v>
      </c>
      <c r="J240" s="273">
        <v>24.5075</v>
      </c>
      <c r="K240" s="273">
        <v>21.157499</v>
      </c>
      <c r="L240" s="273">
        <v>22.705</v>
      </c>
      <c r="M240" s="273">
        <v>22.500082</v>
      </c>
      <c r="N240" s="273">
        <v>1.054764E8</v>
      </c>
      <c r="O240" s="273"/>
      <c r="P240" s="249">
        <f t="shared" si="31"/>
        <v>806352.4657</v>
      </c>
      <c r="Q240" s="249">
        <f t="shared" si="143"/>
        <v>297768.0191</v>
      </c>
      <c r="R240" s="249">
        <f t="shared" si="144"/>
        <v>742109.6684</v>
      </c>
      <c r="S240" s="249">
        <f t="shared" si="34"/>
        <v>-602632.9712</v>
      </c>
      <c r="T240" s="249">
        <f t="shared" si="35"/>
        <v>-249618.1671</v>
      </c>
      <c r="U240" s="267">
        <f t="shared" si="21"/>
        <v>0.7593248878</v>
      </c>
      <c r="V240" s="277"/>
      <c r="W240" s="249">
        <f t="shared" si="22"/>
        <v>-852251.1383</v>
      </c>
      <c r="X240" s="252">
        <f t="shared" si="23"/>
        <v>1.816908262</v>
      </c>
      <c r="Y240" s="249">
        <f t="shared" si="24"/>
        <v>1276872.008</v>
      </c>
      <c r="Z240" s="249">
        <f t="shared" si="25"/>
        <v>424620.8694</v>
      </c>
      <c r="AA240" s="254">
        <f t="shared" si="26"/>
        <v>1846230.153</v>
      </c>
      <c r="AB240" s="252">
        <f t="shared" si="27"/>
        <v>2.051366837</v>
      </c>
      <c r="AC240" s="270">
        <f t="shared" si="28"/>
        <v>993979.015</v>
      </c>
      <c r="AD240" s="252">
        <f t="shared" si="29"/>
        <v>0.993979015</v>
      </c>
      <c r="AE240" s="175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7"/>
    </row>
    <row r="241" ht="19.5" customHeight="1">
      <c r="A241" s="271" t="s">
        <v>329</v>
      </c>
      <c r="B241" s="272">
        <v>176.860001</v>
      </c>
      <c r="C241" s="273">
        <v>187.520004</v>
      </c>
      <c r="D241" s="273">
        <v>175.789993</v>
      </c>
      <c r="E241" s="273">
        <v>186.649994</v>
      </c>
      <c r="F241" s="273">
        <v>179.767044</v>
      </c>
      <c r="G241" s="273">
        <v>6.67523E8</v>
      </c>
      <c r="H241" s="278" t="s">
        <v>329</v>
      </c>
      <c r="I241" s="273">
        <v>22.889999</v>
      </c>
      <c r="J241" s="273">
        <v>25.627501</v>
      </c>
      <c r="K241" s="273">
        <v>22.6</v>
      </c>
      <c r="L241" s="273">
        <v>25.379999</v>
      </c>
      <c r="M241" s="273">
        <v>25.150936</v>
      </c>
      <c r="N241" s="273">
        <v>9.92216E7</v>
      </c>
      <c r="O241" s="273"/>
      <c r="P241" s="249">
        <f t="shared" si="31"/>
        <v>835437.5905</v>
      </c>
      <c r="Q241" s="249">
        <f t="shared" si="143"/>
        <v>318069.5995</v>
      </c>
      <c r="R241" s="249">
        <f t="shared" si="144"/>
        <v>743655.7302</v>
      </c>
      <c r="S241" s="249">
        <f t="shared" si="34"/>
        <v>-606810.6086</v>
      </c>
      <c r="T241" s="249">
        <f t="shared" si="35"/>
        <v>-250658.2428</v>
      </c>
      <c r="U241" s="267">
        <f t="shared" si="21"/>
        <v>0.7756723335</v>
      </c>
      <c r="V241" s="277"/>
      <c r="W241" s="249">
        <f t="shared" si="22"/>
        <v>-857468.8514</v>
      </c>
      <c r="X241" s="252">
        <f t="shared" si="23"/>
        <v>1.841575141</v>
      </c>
      <c r="Y241" s="249">
        <f t="shared" si="24"/>
        <v>1298715.814</v>
      </c>
      <c r="Z241" s="249">
        <f t="shared" si="25"/>
        <v>441246.963</v>
      </c>
      <c r="AA241" s="254">
        <f t="shared" si="26"/>
        <v>1897162.92</v>
      </c>
      <c r="AB241" s="252">
        <f t="shared" si="27"/>
        <v>2.1079588</v>
      </c>
      <c r="AC241" s="270">
        <f t="shared" si="28"/>
        <v>1039694.069</v>
      </c>
      <c r="AD241" s="252">
        <f t="shared" si="29"/>
        <v>1.039694069</v>
      </c>
      <c r="AE241" s="175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7"/>
    </row>
    <row r="242" ht="19.5" customHeight="1">
      <c r="A242" s="271" t="s">
        <v>330</v>
      </c>
      <c r="B242" s="272">
        <v>186.080002</v>
      </c>
      <c r="C242" s="273">
        <v>186.490005</v>
      </c>
      <c r="D242" s="273">
        <v>180.440002</v>
      </c>
      <c r="E242" s="273">
        <v>185.789993</v>
      </c>
      <c r="F242" s="273">
        <v>178.938828</v>
      </c>
      <c r="G242" s="273">
        <v>6.455344E8</v>
      </c>
      <c r="H242" s="278" t="s">
        <v>330</v>
      </c>
      <c r="I242" s="273">
        <v>25.24</v>
      </c>
      <c r="J242" s="273">
        <v>25.344999</v>
      </c>
      <c r="K242" s="273">
        <v>23.7075</v>
      </c>
      <c r="L242" s="273">
        <v>25.17</v>
      </c>
      <c r="M242" s="273">
        <v>24.942839</v>
      </c>
      <c r="N242" s="273">
        <v>8.13508E7</v>
      </c>
      <c r="O242" s="273"/>
      <c r="P242" s="249">
        <f t="shared" si="31"/>
        <v>857536.6432</v>
      </c>
      <c r="Q242" s="249">
        <f t="shared" si="143"/>
        <v>333656.4172</v>
      </c>
      <c r="R242" s="249">
        <f t="shared" si="144"/>
        <v>745205.013</v>
      </c>
      <c r="S242" s="249">
        <f t="shared" si="34"/>
        <v>-611005.6528</v>
      </c>
      <c r="T242" s="249">
        <f t="shared" si="35"/>
        <v>-251702.6521</v>
      </c>
      <c r="U242" s="267">
        <f t="shared" si="21"/>
        <v>0.7874669463</v>
      </c>
      <c r="V242" s="277"/>
      <c r="W242" s="249">
        <f t="shared" si="22"/>
        <v>-862708.3049</v>
      </c>
      <c r="X242" s="252">
        <f t="shared" si="23"/>
        <v>1.857802512</v>
      </c>
      <c r="Y242" s="249">
        <f t="shared" si="24"/>
        <v>1315672.463</v>
      </c>
      <c r="Z242" s="249">
        <f t="shared" si="25"/>
        <v>452964.1578</v>
      </c>
      <c r="AA242" s="254">
        <f t="shared" si="26"/>
        <v>1936398.073</v>
      </c>
      <c r="AB242" s="252">
        <f t="shared" si="27"/>
        <v>2.151553415</v>
      </c>
      <c r="AC242" s="270">
        <f t="shared" si="28"/>
        <v>1073689.768</v>
      </c>
      <c r="AD242" s="252">
        <f t="shared" si="29"/>
        <v>1.073689768</v>
      </c>
      <c r="AE242" s="175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7"/>
    </row>
    <row r="243" ht="19.5" customHeight="1">
      <c r="A243" s="271" t="s">
        <v>331</v>
      </c>
      <c r="B243" s="272">
        <v>186.869995</v>
      </c>
      <c r="C243" s="273">
        <v>187.529999</v>
      </c>
      <c r="D243" s="273">
        <v>160.089996</v>
      </c>
      <c r="E243" s="273">
        <v>169.820007</v>
      </c>
      <c r="F243" s="273">
        <v>163.85199</v>
      </c>
      <c r="G243" s="273">
        <v>1.8170706E9</v>
      </c>
      <c r="H243" s="278" t="s">
        <v>331</v>
      </c>
      <c r="I243" s="273">
        <v>25.442499</v>
      </c>
      <c r="J243" s="273">
        <v>25.625</v>
      </c>
      <c r="K243" s="273">
        <v>18.4275</v>
      </c>
      <c r="L243" s="273">
        <v>20.702499</v>
      </c>
      <c r="M243" s="273">
        <v>20.515654</v>
      </c>
      <c r="N243" s="273">
        <v>2.35472E8</v>
      </c>
      <c r="O243" s="273"/>
      <c r="P243" s="249">
        <f t="shared" si="31"/>
        <v>760823.7434</v>
      </c>
      <c r="Q243" s="249">
        <f t="shared" si="143"/>
        <v>259346.3515</v>
      </c>
      <c r="R243" s="249">
        <f t="shared" si="144"/>
        <v>746757.5234</v>
      </c>
      <c r="S243" s="249">
        <f t="shared" si="34"/>
        <v>-615218.1763</v>
      </c>
      <c r="T243" s="249">
        <f t="shared" si="35"/>
        <v>-252751.4132</v>
      </c>
      <c r="U243" s="267">
        <f t="shared" si="21"/>
        <v>0.7241476295</v>
      </c>
      <c r="V243" s="277"/>
      <c r="W243" s="249">
        <f t="shared" si="22"/>
        <v>-867969.5895</v>
      </c>
      <c r="X243" s="252">
        <f t="shared" si="23"/>
        <v>1.73690563</v>
      </c>
      <c r="Y243" s="249">
        <f t="shared" si="24"/>
        <v>1249463.843</v>
      </c>
      <c r="Z243" s="249">
        <f t="shared" si="25"/>
        <v>381494.2534</v>
      </c>
      <c r="AA243" s="254">
        <f t="shared" si="26"/>
        <v>1766927.618</v>
      </c>
      <c r="AB243" s="252">
        <f t="shared" si="27"/>
        <v>1.963252909</v>
      </c>
      <c r="AC243" s="270">
        <f t="shared" si="28"/>
        <v>898958.0288</v>
      </c>
      <c r="AD243" s="252">
        <f t="shared" si="29"/>
        <v>0.8989580288</v>
      </c>
      <c r="AE243" s="175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7"/>
    </row>
    <row r="244" ht="19.5" customHeight="1">
      <c r="A244" s="271" t="s">
        <v>332</v>
      </c>
      <c r="B244" s="272">
        <v>170.070007</v>
      </c>
      <c r="C244" s="273">
        <v>175.580002</v>
      </c>
      <c r="D244" s="273">
        <v>157.130005</v>
      </c>
      <c r="E244" s="273">
        <v>169.369995</v>
      </c>
      <c r="F244" s="273">
        <v>163.417831</v>
      </c>
      <c r="G244" s="273">
        <v>1.1521215E9</v>
      </c>
      <c r="H244" s="278" t="s">
        <v>332</v>
      </c>
      <c r="I244" s="273">
        <v>20.805</v>
      </c>
      <c r="J244" s="273">
        <v>22.115</v>
      </c>
      <c r="K244" s="273">
        <v>17.625</v>
      </c>
      <c r="L244" s="273">
        <v>20.459999</v>
      </c>
      <c r="M244" s="273">
        <v>20.275343</v>
      </c>
      <c r="N244" s="273">
        <v>1.49764E8</v>
      </c>
      <c r="O244" s="273"/>
      <c r="P244" s="249">
        <f t="shared" si="31"/>
        <v>746756.4594</v>
      </c>
      <c r="Q244" s="249">
        <f t="shared" si="143"/>
        <v>248052.0659</v>
      </c>
      <c r="R244" s="249">
        <f t="shared" si="144"/>
        <v>748313.2683</v>
      </c>
      <c r="S244" s="249">
        <f t="shared" si="34"/>
        <v>-619448.252</v>
      </c>
      <c r="T244" s="249">
        <f t="shared" si="35"/>
        <v>-253804.5441</v>
      </c>
      <c r="U244" s="267">
        <f t="shared" si="21"/>
        <v>0.7130084632</v>
      </c>
      <c r="V244" s="277"/>
      <c r="W244" s="249">
        <f t="shared" si="22"/>
        <v>-873252.7961</v>
      </c>
      <c r="X244" s="252">
        <f t="shared" si="23"/>
        <v>1.712069786</v>
      </c>
      <c r="Y244" s="249">
        <f t="shared" si="24"/>
        <v>1241110.259</v>
      </c>
      <c r="Z244" s="249">
        <f t="shared" si="25"/>
        <v>367857.463</v>
      </c>
      <c r="AA244" s="254">
        <f t="shared" si="26"/>
        <v>1743121.794</v>
      </c>
      <c r="AB244" s="252">
        <f t="shared" si="27"/>
        <v>1.936801993</v>
      </c>
      <c r="AC244" s="270">
        <f t="shared" si="28"/>
        <v>869868.9975</v>
      </c>
      <c r="AD244" s="252">
        <f t="shared" si="29"/>
        <v>0.8698689975</v>
      </c>
      <c r="AE244" s="175"/>
      <c r="AF244" s="176"/>
      <c r="AG244" s="176"/>
      <c r="AH244" s="176"/>
      <c r="AI244" s="176"/>
      <c r="AJ244" s="176"/>
      <c r="AK244" s="176"/>
      <c r="AL244" s="176"/>
      <c r="AM244" s="176"/>
      <c r="AN244" s="176"/>
      <c r="AO244" s="176"/>
      <c r="AP244" s="176"/>
      <c r="AQ244" s="176"/>
      <c r="AR244" s="176"/>
      <c r="AS244" s="176"/>
      <c r="AT244" s="176"/>
      <c r="AU244" s="176"/>
      <c r="AV244" s="176"/>
      <c r="AW244" s="177"/>
    </row>
    <row r="245" ht="19.5" customHeight="1">
      <c r="A245" s="274" t="s">
        <v>333</v>
      </c>
      <c r="B245" s="275">
        <v>173.110001</v>
      </c>
      <c r="C245" s="276">
        <v>173.309998</v>
      </c>
      <c r="D245" s="276">
        <v>143.460007</v>
      </c>
      <c r="E245" s="276">
        <v>154.259995</v>
      </c>
      <c r="F245" s="276">
        <v>148.838852</v>
      </c>
      <c r="G245" s="276">
        <v>1.3955449E9</v>
      </c>
      <c r="H245" s="279" t="s">
        <v>333</v>
      </c>
      <c r="I245" s="276">
        <v>21.34</v>
      </c>
      <c r="J245" s="276">
        <v>21.385</v>
      </c>
      <c r="K245" s="276">
        <v>14.61</v>
      </c>
      <c r="L245" s="276">
        <v>16.797501</v>
      </c>
      <c r="M245" s="276">
        <v>16.645899</v>
      </c>
      <c r="N245" s="276">
        <v>2.174544E8</v>
      </c>
      <c r="O245" s="276"/>
      <c r="P245" s="249">
        <f t="shared" si="31"/>
        <v>681790.1323</v>
      </c>
      <c r="Q245" s="249">
        <f t="shared" si="143"/>
        <v>205619.3296</v>
      </c>
      <c r="R245" s="249">
        <f t="shared" si="144"/>
        <v>749872.2542</v>
      </c>
      <c r="S245" s="249">
        <f t="shared" si="34"/>
        <v>-623695.9531</v>
      </c>
      <c r="T245" s="249">
        <f t="shared" si="35"/>
        <v>-254862.063</v>
      </c>
      <c r="U245" s="267">
        <f t="shared" si="21"/>
        <v>0.6675874901</v>
      </c>
      <c r="V245" s="252">
        <f>(E245-B234)/B234</f>
        <v>-0.0146908727</v>
      </c>
      <c r="W245" s="249">
        <f t="shared" si="22"/>
        <v>-878558.0161</v>
      </c>
      <c r="X245" s="252">
        <f t="shared" si="23"/>
        <v>1.629559301</v>
      </c>
      <c r="Y245" s="249">
        <f t="shared" si="24"/>
        <v>1197130.457</v>
      </c>
      <c r="Z245" s="249">
        <f t="shared" si="25"/>
        <v>318572.4406</v>
      </c>
      <c r="AA245" s="254">
        <f t="shared" si="26"/>
        <v>1637281.716</v>
      </c>
      <c r="AB245" s="252">
        <f t="shared" si="27"/>
        <v>1.819201907</v>
      </c>
      <c r="AC245" s="270">
        <f t="shared" si="28"/>
        <v>758723.7</v>
      </c>
      <c r="AD245" s="252">
        <f t="shared" si="29"/>
        <v>0.7587237</v>
      </c>
      <c r="AE245" s="175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7"/>
    </row>
    <row r="246" ht="19.5" customHeight="1">
      <c r="A246" s="271" t="s">
        <v>334</v>
      </c>
      <c r="B246" s="272">
        <v>150.990005</v>
      </c>
      <c r="C246" s="273">
        <v>168.990005</v>
      </c>
      <c r="D246" s="273">
        <v>149.490005</v>
      </c>
      <c r="E246" s="273">
        <v>168.160004</v>
      </c>
      <c r="F246" s="273">
        <v>162.714554</v>
      </c>
      <c r="G246" s="273">
        <v>9.337065E8</v>
      </c>
      <c r="H246" s="278" t="s">
        <v>334</v>
      </c>
      <c r="I246" s="273">
        <v>16.084999</v>
      </c>
      <c r="J246" s="273">
        <v>19.967501</v>
      </c>
      <c r="K246" s="273">
        <v>15.7425</v>
      </c>
      <c r="L246" s="273">
        <v>19.7925</v>
      </c>
      <c r="M246" s="273">
        <v>19.627283</v>
      </c>
      <c r="N246" s="273">
        <v>1.66696E8</v>
      </c>
      <c r="O246" s="273"/>
      <c r="P246" s="249">
        <f t="shared" si="31"/>
        <v>710447.5485</v>
      </c>
      <c r="Q246" s="249">
        <f>(Q245+$S$3)*K246/K245</f>
        <v>243108.3022</v>
      </c>
      <c r="R246" s="249">
        <f>R245*(1+($S$5)/2/12)-$S$3</f>
        <v>731434.4881</v>
      </c>
      <c r="S246" s="249">
        <f t="shared" si="34"/>
        <v>-627961.3529</v>
      </c>
      <c r="T246" s="249">
        <f t="shared" si="35"/>
        <v>-255923.9883</v>
      </c>
      <c r="U246" s="267">
        <f t="shared" si="21"/>
        <v>0.7101905129</v>
      </c>
      <c r="V246" s="277"/>
      <c r="W246" s="249">
        <f t="shared" si="22"/>
        <v>-883885.3412</v>
      </c>
      <c r="X246" s="252">
        <f t="shared" si="23"/>
        <v>1.631299864</v>
      </c>
      <c r="Y246" s="249">
        <f t="shared" si="24"/>
        <v>1199490.393</v>
      </c>
      <c r="Z246" s="249">
        <f t="shared" si="25"/>
        <v>315605.0514</v>
      </c>
      <c r="AA246" s="254">
        <f t="shared" si="26"/>
        <v>1684990.339</v>
      </c>
      <c r="AB246" s="252">
        <f t="shared" si="27"/>
        <v>1.872211488</v>
      </c>
      <c r="AC246" s="270">
        <f t="shared" si="28"/>
        <v>801104.9977</v>
      </c>
      <c r="AD246" s="252">
        <f t="shared" si="29"/>
        <v>0.8011049977</v>
      </c>
      <c r="AE246" s="175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7"/>
    </row>
    <row r="247" ht="19.5" customHeight="1">
      <c r="A247" s="271" t="s">
        <v>335</v>
      </c>
      <c r="B247" s="272">
        <v>167.330002</v>
      </c>
      <c r="C247" s="273">
        <v>174.660004</v>
      </c>
      <c r="D247" s="273">
        <v>166.570007</v>
      </c>
      <c r="E247" s="273">
        <v>173.190002</v>
      </c>
      <c r="F247" s="273">
        <v>167.581696</v>
      </c>
      <c r="G247" s="273">
        <v>5.359641E8</v>
      </c>
      <c r="H247" s="278" t="s">
        <v>335</v>
      </c>
      <c r="I247" s="273">
        <v>19.594999</v>
      </c>
      <c r="J247" s="273">
        <v>21.275</v>
      </c>
      <c r="K247" s="273">
        <v>19.3825</v>
      </c>
      <c r="L247" s="273">
        <v>20.905001</v>
      </c>
      <c r="M247" s="273">
        <v>20.730501</v>
      </c>
      <c r="N247" s="273">
        <v>1.092192E8</v>
      </c>
      <c r="O247" s="273"/>
      <c r="P247" s="249">
        <f t="shared" si="31"/>
        <v>791619.8352</v>
      </c>
      <c r="Q247" s="249">
        <f t="shared" ref="Q247:Q257" si="145">Q246*K247/K246</f>
        <v>299320.0996</v>
      </c>
      <c r="R247" s="249">
        <f t="shared" ref="R247:R257" si="146">R246*(1+$S$5/2/12)</f>
        <v>732958.31</v>
      </c>
      <c r="S247" s="249">
        <f t="shared" si="34"/>
        <v>-632244.5252</v>
      </c>
      <c r="T247" s="249">
        <f t="shared" si="35"/>
        <v>-256990.3382</v>
      </c>
      <c r="U247" s="267">
        <f t="shared" si="21"/>
        <v>0.7622464896</v>
      </c>
      <c r="V247" s="277"/>
      <c r="W247" s="249">
        <f t="shared" si="22"/>
        <v>-889234.8634</v>
      </c>
      <c r="X247" s="252">
        <f t="shared" si="23"/>
        <v>1.7144831</v>
      </c>
      <c r="Y247" s="249">
        <f t="shared" si="24"/>
        <v>1257773.862</v>
      </c>
      <c r="Z247" s="249">
        <f t="shared" si="25"/>
        <v>368538.9988</v>
      </c>
      <c r="AA247" s="254">
        <f t="shared" si="26"/>
        <v>1823898.245</v>
      </c>
      <c r="AB247" s="252">
        <f t="shared" si="27"/>
        <v>2.026553605</v>
      </c>
      <c r="AC247" s="270">
        <f t="shared" si="28"/>
        <v>934663.3814</v>
      </c>
      <c r="AD247" s="252">
        <f t="shared" si="29"/>
        <v>0.9346633814</v>
      </c>
      <c r="AE247" s="175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7"/>
    </row>
    <row r="248" ht="19.5" customHeight="1">
      <c r="A248" s="271" t="s">
        <v>336</v>
      </c>
      <c r="B248" s="272">
        <v>174.440002</v>
      </c>
      <c r="C248" s="273">
        <v>182.830002</v>
      </c>
      <c r="D248" s="273">
        <v>169.339996</v>
      </c>
      <c r="E248" s="273">
        <v>179.660004</v>
      </c>
      <c r="F248" s="273">
        <v>173.842194</v>
      </c>
      <c r="G248" s="273">
        <v>7.819727E8</v>
      </c>
      <c r="H248" s="278" t="s">
        <v>336</v>
      </c>
      <c r="I248" s="273">
        <v>21.2075</v>
      </c>
      <c r="J248" s="273">
        <v>23.290001</v>
      </c>
      <c r="K248" s="273">
        <v>19.9625</v>
      </c>
      <c r="L248" s="273">
        <v>22.4825</v>
      </c>
      <c r="M248" s="273">
        <v>22.29483</v>
      </c>
      <c r="N248" s="273">
        <v>1.219928E8</v>
      </c>
      <c r="O248" s="273"/>
      <c r="P248" s="249">
        <f t="shared" si="31"/>
        <v>804784.1394</v>
      </c>
      <c r="Q248" s="249">
        <f t="shared" si="145"/>
        <v>308276.9245</v>
      </c>
      <c r="R248" s="249">
        <f t="shared" si="146"/>
        <v>734485.3064</v>
      </c>
      <c r="S248" s="249">
        <f t="shared" si="34"/>
        <v>-636545.5441</v>
      </c>
      <c r="T248" s="249">
        <f t="shared" si="35"/>
        <v>-258061.1313</v>
      </c>
      <c r="U248" s="267">
        <f t="shared" si="21"/>
        <v>0.7693111313</v>
      </c>
      <c r="V248" s="277"/>
      <c r="W248" s="249">
        <f t="shared" si="22"/>
        <v>-894606.6754</v>
      </c>
      <c r="X248" s="252">
        <f t="shared" si="23"/>
        <v>1.720610284</v>
      </c>
      <c r="Y248" s="249">
        <f t="shared" si="24"/>
        <v>1268454.792</v>
      </c>
      <c r="Z248" s="249">
        <f t="shared" si="25"/>
        <v>373848.1164</v>
      </c>
      <c r="AA248" s="254">
        <f t="shared" si="26"/>
        <v>1847546.37</v>
      </c>
      <c r="AB248" s="252">
        <f t="shared" si="27"/>
        <v>2.0528293</v>
      </c>
      <c r="AC248" s="270">
        <f t="shared" si="28"/>
        <v>952939.6949</v>
      </c>
      <c r="AD248" s="252">
        <f t="shared" si="29"/>
        <v>0.9529396949</v>
      </c>
      <c r="AE248" s="175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7"/>
    </row>
    <row r="249" ht="19.5" customHeight="1">
      <c r="A249" s="271" t="s">
        <v>337</v>
      </c>
      <c r="B249" s="272">
        <v>181.509995</v>
      </c>
      <c r="C249" s="273">
        <v>191.320007</v>
      </c>
      <c r="D249" s="273">
        <v>180.770004</v>
      </c>
      <c r="E249" s="273">
        <v>189.539993</v>
      </c>
      <c r="F249" s="273">
        <v>183.735977</v>
      </c>
      <c r="G249" s="273">
        <v>5.501577E8</v>
      </c>
      <c r="H249" s="278" t="s">
        <v>337</v>
      </c>
      <c r="I249" s="273">
        <v>22.9025</v>
      </c>
      <c r="J249" s="273">
        <v>25.3825</v>
      </c>
      <c r="K249" s="273">
        <v>22.74</v>
      </c>
      <c r="L249" s="273">
        <v>24.92</v>
      </c>
      <c r="M249" s="273">
        <v>24.729399</v>
      </c>
      <c r="N249" s="273">
        <v>8.80632E7</v>
      </c>
      <c r="O249" s="273"/>
      <c r="P249" s="249">
        <f t="shared" si="31"/>
        <v>859104.9695</v>
      </c>
      <c r="Q249" s="249">
        <f t="shared" si="145"/>
        <v>351169.3056</v>
      </c>
      <c r="R249" s="249">
        <f t="shared" si="146"/>
        <v>736015.4842</v>
      </c>
      <c r="S249" s="249">
        <f t="shared" si="34"/>
        <v>-640864.4838</v>
      </c>
      <c r="T249" s="249">
        <f t="shared" si="35"/>
        <v>-259136.386</v>
      </c>
      <c r="U249" s="267">
        <f t="shared" si="21"/>
        <v>0.8022667608</v>
      </c>
      <c r="V249" s="277"/>
      <c r="W249" s="249">
        <f t="shared" si="22"/>
        <v>-900000.8698</v>
      </c>
      <c r="X249" s="252">
        <f t="shared" si="23"/>
        <v>1.772354347</v>
      </c>
      <c r="Y249" s="249">
        <f t="shared" si="24"/>
        <v>1307948.343</v>
      </c>
      <c r="Z249" s="249">
        <f t="shared" si="25"/>
        <v>407947.4736</v>
      </c>
      <c r="AA249" s="254">
        <f t="shared" si="26"/>
        <v>1946289.759</v>
      </c>
      <c r="AB249" s="252">
        <f t="shared" si="27"/>
        <v>2.162544177</v>
      </c>
      <c r="AC249" s="270">
        <f t="shared" si="28"/>
        <v>1046288.889</v>
      </c>
      <c r="AD249" s="252">
        <f t="shared" si="29"/>
        <v>1.046288889</v>
      </c>
      <c r="AE249" s="175"/>
      <c r="AF249" s="176"/>
      <c r="AG249" s="176"/>
      <c r="AH249" s="176"/>
      <c r="AI249" s="176"/>
      <c r="AJ249" s="176"/>
      <c r="AK249" s="176"/>
      <c r="AL249" s="176"/>
      <c r="AM249" s="176"/>
      <c r="AN249" s="176"/>
      <c r="AO249" s="176"/>
      <c r="AP249" s="176"/>
      <c r="AQ249" s="176"/>
      <c r="AR249" s="176"/>
      <c r="AS249" s="176"/>
      <c r="AT249" s="176"/>
      <c r="AU249" s="176"/>
      <c r="AV249" s="176"/>
      <c r="AW249" s="177"/>
    </row>
    <row r="250" ht="19.5" customHeight="1">
      <c r="A250" s="271" t="s">
        <v>338</v>
      </c>
      <c r="B250" s="272">
        <v>190.779999</v>
      </c>
      <c r="C250" s="273">
        <v>191.320007</v>
      </c>
      <c r="D250" s="273">
        <v>173.869995</v>
      </c>
      <c r="E250" s="273">
        <v>173.949997</v>
      </c>
      <c r="F250" s="273">
        <v>168.623383</v>
      </c>
      <c r="G250" s="273">
        <v>9.01554E8</v>
      </c>
      <c r="H250" s="278" t="s">
        <v>338</v>
      </c>
      <c r="I250" s="273">
        <v>25.2325</v>
      </c>
      <c r="J250" s="273">
        <v>25.377501</v>
      </c>
      <c r="K250" s="273">
        <v>20.815001</v>
      </c>
      <c r="L250" s="273">
        <v>20.817499</v>
      </c>
      <c r="M250" s="273">
        <v>20.658276</v>
      </c>
      <c r="N250" s="273">
        <v>1.840024E8</v>
      </c>
      <c r="O250" s="273"/>
      <c r="P250" s="249">
        <f t="shared" si="31"/>
        <v>826312.8475</v>
      </c>
      <c r="Q250" s="249">
        <f t="shared" si="145"/>
        <v>321441.9282</v>
      </c>
      <c r="R250" s="249">
        <f t="shared" si="146"/>
        <v>737548.8498</v>
      </c>
      <c r="S250" s="249">
        <f t="shared" si="34"/>
        <v>-645201.4192</v>
      </c>
      <c r="T250" s="249">
        <f t="shared" si="35"/>
        <v>-260216.121</v>
      </c>
      <c r="U250" s="267">
        <f t="shared" si="21"/>
        <v>0.7792891734</v>
      </c>
      <c r="V250" s="277"/>
      <c r="W250" s="249">
        <f t="shared" si="22"/>
        <v>-905417.5401</v>
      </c>
      <c r="X250" s="252">
        <f t="shared" si="23"/>
        <v>1.727227084</v>
      </c>
      <c r="Y250" s="249">
        <f t="shared" si="24"/>
        <v>1286465.889</v>
      </c>
      <c r="Z250" s="249">
        <f t="shared" si="25"/>
        <v>381048.3489</v>
      </c>
      <c r="AA250" s="254">
        <f t="shared" si="26"/>
        <v>1885303.625</v>
      </c>
      <c r="AB250" s="252">
        <f t="shared" si="27"/>
        <v>2.094781806</v>
      </c>
      <c r="AC250" s="270">
        <f t="shared" si="28"/>
        <v>979886.0853</v>
      </c>
      <c r="AD250" s="252">
        <f t="shared" si="29"/>
        <v>0.9798860853</v>
      </c>
      <c r="AE250" s="175"/>
      <c r="AF250" s="176"/>
      <c r="AG250" s="176"/>
      <c r="AH250" s="176"/>
      <c r="AI250" s="176"/>
      <c r="AJ250" s="176"/>
      <c r="AK250" s="176"/>
      <c r="AL250" s="176"/>
      <c r="AM250" s="176"/>
      <c r="AN250" s="176"/>
      <c r="AO250" s="176"/>
      <c r="AP250" s="176"/>
      <c r="AQ250" s="176"/>
      <c r="AR250" s="176"/>
      <c r="AS250" s="176"/>
      <c r="AT250" s="176"/>
      <c r="AU250" s="176"/>
      <c r="AV250" s="176"/>
      <c r="AW250" s="177"/>
    </row>
    <row r="251" ht="19.5" customHeight="1">
      <c r="A251" s="271" t="s">
        <v>339</v>
      </c>
      <c r="B251" s="272">
        <v>173.479996</v>
      </c>
      <c r="C251" s="273">
        <v>189.770004</v>
      </c>
      <c r="D251" s="273">
        <v>169.270004</v>
      </c>
      <c r="E251" s="273">
        <v>186.740005</v>
      </c>
      <c r="F251" s="273">
        <v>181.021744</v>
      </c>
      <c r="G251" s="273">
        <v>6.887304E8</v>
      </c>
      <c r="H251" s="278" t="s">
        <v>339</v>
      </c>
      <c r="I251" s="273">
        <v>20.727501</v>
      </c>
      <c r="J251" s="273">
        <v>24.695</v>
      </c>
      <c r="K251" s="273">
        <v>19.709999</v>
      </c>
      <c r="L251" s="273">
        <v>24.002501</v>
      </c>
      <c r="M251" s="273">
        <v>23.818918</v>
      </c>
      <c r="N251" s="273">
        <v>1.21086E8</v>
      </c>
      <c r="O251" s="273"/>
      <c r="P251" s="249">
        <f t="shared" si="31"/>
        <v>804451.5042</v>
      </c>
      <c r="Q251" s="249">
        <f t="shared" si="145"/>
        <v>304377.6016</v>
      </c>
      <c r="R251" s="249">
        <f t="shared" si="146"/>
        <v>739085.4099</v>
      </c>
      <c r="S251" s="249">
        <f t="shared" si="34"/>
        <v>-649556.4251</v>
      </c>
      <c r="T251" s="249">
        <f t="shared" si="35"/>
        <v>-261300.3548</v>
      </c>
      <c r="U251" s="267">
        <f t="shared" si="21"/>
        <v>0.7647576203</v>
      </c>
      <c r="V251" s="277"/>
      <c r="W251" s="249">
        <f t="shared" si="22"/>
        <v>-910856.7799</v>
      </c>
      <c r="X251" s="252">
        <f t="shared" si="23"/>
        <v>1.694598918</v>
      </c>
      <c r="Y251" s="249">
        <f t="shared" si="24"/>
        <v>1272638.046</v>
      </c>
      <c r="Z251" s="249">
        <f t="shared" si="25"/>
        <v>361781.2665</v>
      </c>
      <c r="AA251" s="254">
        <f t="shared" si="26"/>
        <v>1847914.516</v>
      </c>
      <c r="AB251" s="252">
        <f t="shared" si="27"/>
        <v>2.053238351</v>
      </c>
      <c r="AC251" s="270">
        <f t="shared" si="28"/>
        <v>937057.7358</v>
      </c>
      <c r="AD251" s="252">
        <f t="shared" si="29"/>
        <v>0.9370577358</v>
      </c>
      <c r="AE251" s="175"/>
      <c r="AF251" s="176"/>
      <c r="AG251" s="176"/>
      <c r="AH251" s="176"/>
      <c r="AI251" s="176"/>
      <c r="AJ251" s="176"/>
      <c r="AK251" s="176"/>
      <c r="AL251" s="176"/>
      <c r="AM251" s="176"/>
      <c r="AN251" s="176"/>
      <c r="AO251" s="176"/>
      <c r="AP251" s="176"/>
      <c r="AQ251" s="176"/>
      <c r="AR251" s="176"/>
      <c r="AS251" s="176"/>
      <c r="AT251" s="176"/>
      <c r="AU251" s="176"/>
      <c r="AV251" s="176"/>
      <c r="AW251" s="177"/>
    </row>
    <row r="252" ht="19.5" customHeight="1">
      <c r="A252" s="271" t="s">
        <v>340</v>
      </c>
      <c r="B252" s="272">
        <v>190.320007</v>
      </c>
      <c r="C252" s="273">
        <v>195.550003</v>
      </c>
      <c r="D252" s="273">
        <v>188.380005</v>
      </c>
      <c r="E252" s="273">
        <v>191.100006</v>
      </c>
      <c r="F252" s="273">
        <v>185.657791</v>
      </c>
      <c r="G252" s="273">
        <v>4.940255E8</v>
      </c>
      <c r="H252" s="278" t="s">
        <v>340</v>
      </c>
      <c r="I252" s="273">
        <v>24.897499</v>
      </c>
      <c r="J252" s="273">
        <v>26.200001</v>
      </c>
      <c r="K252" s="273">
        <v>24.4025</v>
      </c>
      <c r="L252" s="273">
        <v>25.0375</v>
      </c>
      <c r="M252" s="273">
        <v>24.856449</v>
      </c>
      <c r="N252" s="273">
        <v>7.85968E7</v>
      </c>
      <c r="O252" s="273"/>
      <c r="P252" s="249">
        <f t="shared" si="31"/>
        <v>895271.3109</v>
      </c>
      <c r="Q252" s="249">
        <f t="shared" si="145"/>
        <v>376842.963</v>
      </c>
      <c r="R252" s="249">
        <f t="shared" si="146"/>
        <v>740625.1711</v>
      </c>
      <c r="S252" s="249">
        <f t="shared" si="34"/>
        <v>-653929.5769</v>
      </c>
      <c r="T252" s="249">
        <f t="shared" si="35"/>
        <v>-262389.1063</v>
      </c>
      <c r="U252" s="267">
        <f t="shared" si="21"/>
        <v>0.8192601586</v>
      </c>
      <c r="V252" s="277"/>
      <c r="W252" s="249">
        <f t="shared" si="22"/>
        <v>-916318.6831</v>
      </c>
      <c r="X252" s="252">
        <f t="shared" si="23"/>
        <v>1.785292074</v>
      </c>
      <c r="Y252" s="249">
        <f t="shared" si="24"/>
        <v>1337690.082</v>
      </c>
      <c r="Z252" s="249">
        <f t="shared" si="25"/>
        <v>421371.3988</v>
      </c>
      <c r="AA252" s="254">
        <f t="shared" si="26"/>
        <v>2012739.445</v>
      </c>
      <c r="AB252" s="252">
        <f t="shared" si="27"/>
        <v>2.236377161</v>
      </c>
      <c r="AC252" s="270">
        <f t="shared" si="28"/>
        <v>1096420.762</v>
      </c>
      <c r="AD252" s="252">
        <f t="shared" si="29"/>
        <v>1.096420762</v>
      </c>
      <c r="AE252" s="175"/>
      <c r="AF252" s="176"/>
      <c r="AG252" s="176"/>
      <c r="AH252" s="176"/>
      <c r="AI252" s="176"/>
      <c r="AJ252" s="176"/>
      <c r="AK252" s="176"/>
      <c r="AL252" s="176"/>
      <c r="AM252" s="176"/>
      <c r="AN252" s="176"/>
      <c r="AO252" s="176"/>
      <c r="AP252" s="176"/>
      <c r="AQ252" s="176"/>
      <c r="AR252" s="176"/>
      <c r="AS252" s="176"/>
      <c r="AT252" s="176"/>
      <c r="AU252" s="176"/>
      <c r="AV252" s="176"/>
      <c r="AW252" s="177"/>
    </row>
    <row r="253" ht="19.5" customHeight="1">
      <c r="A253" s="271" t="s">
        <v>341</v>
      </c>
      <c r="B253" s="272">
        <v>191.429993</v>
      </c>
      <c r="C253" s="273">
        <v>194.979996</v>
      </c>
      <c r="D253" s="273">
        <v>179.199997</v>
      </c>
      <c r="E253" s="273">
        <v>187.470001</v>
      </c>
      <c r="F253" s="273">
        <v>182.131195</v>
      </c>
      <c r="G253" s="273">
        <v>8.142865E8</v>
      </c>
      <c r="H253" s="278" t="s">
        <v>341</v>
      </c>
      <c r="I253" s="273">
        <v>25.1075</v>
      </c>
      <c r="J253" s="273">
        <v>26.012501</v>
      </c>
      <c r="K253" s="273">
        <v>21.9275</v>
      </c>
      <c r="L253" s="273">
        <v>23.8575</v>
      </c>
      <c r="M253" s="273">
        <v>23.684978</v>
      </c>
      <c r="N253" s="273">
        <v>1.474268E8</v>
      </c>
      <c r="O253" s="273"/>
      <c r="P253" s="249">
        <f t="shared" si="31"/>
        <v>851643.5501</v>
      </c>
      <c r="Q253" s="249">
        <f t="shared" si="145"/>
        <v>338622.0294</v>
      </c>
      <c r="R253" s="249">
        <f t="shared" si="146"/>
        <v>742168.1402</v>
      </c>
      <c r="S253" s="249">
        <f t="shared" si="34"/>
        <v>-658320.9501</v>
      </c>
      <c r="T253" s="249">
        <f t="shared" si="35"/>
        <v>-263482.3942</v>
      </c>
      <c r="U253" s="267">
        <f t="shared" si="21"/>
        <v>0.7911720817</v>
      </c>
      <c r="V253" s="277"/>
      <c r="W253" s="249">
        <f t="shared" si="22"/>
        <v>-921803.3443</v>
      </c>
      <c r="X253" s="252">
        <f t="shared" si="23"/>
        <v>1.729014871</v>
      </c>
      <c r="Y253" s="249">
        <f t="shared" si="24"/>
        <v>1308631.9</v>
      </c>
      <c r="Z253" s="249">
        <f t="shared" si="25"/>
        <v>386828.5554</v>
      </c>
      <c r="AA253" s="254">
        <f t="shared" si="26"/>
        <v>1932433.72</v>
      </c>
      <c r="AB253" s="252">
        <f t="shared" si="27"/>
        <v>2.147148577</v>
      </c>
      <c r="AC253" s="270">
        <f t="shared" si="28"/>
        <v>1010630.375</v>
      </c>
      <c r="AD253" s="252">
        <f t="shared" si="29"/>
        <v>1.010630375</v>
      </c>
      <c r="AE253" s="175"/>
      <c r="AF253" s="176"/>
      <c r="AG253" s="176"/>
      <c r="AH253" s="176"/>
      <c r="AI253" s="176"/>
      <c r="AJ253" s="176"/>
      <c r="AK253" s="176"/>
      <c r="AL253" s="176"/>
      <c r="AM253" s="176"/>
      <c r="AN253" s="176"/>
      <c r="AO253" s="176"/>
      <c r="AP253" s="176"/>
      <c r="AQ253" s="176"/>
      <c r="AR253" s="176"/>
      <c r="AS253" s="176"/>
      <c r="AT253" s="176"/>
      <c r="AU253" s="176"/>
      <c r="AV253" s="176"/>
      <c r="AW253" s="177"/>
    </row>
    <row r="254" ht="19.5" customHeight="1">
      <c r="A254" s="271" t="s">
        <v>342</v>
      </c>
      <c r="B254" s="272">
        <v>186.220001</v>
      </c>
      <c r="C254" s="273">
        <v>194.710007</v>
      </c>
      <c r="D254" s="273">
        <v>185.029999</v>
      </c>
      <c r="E254" s="273">
        <v>188.809998</v>
      </c>
      <c r="F254" s="273">
        <v>183.433029</v>
      </c>
      <c r="G254" s="273">
        <v>5.506502E8</v>
      </c>
      <c r="H254" s="278" t="s">
        <v>342</v>
      </c>
      <c r="I254" s="273">
        <v>23.540001</v>
      </c>
      <c r="J254" s="273">
        <v>25.674999</v>
      </c>
      <c r="K254" s="273">
        <v>23.225</v>
      </c>
      <c r="L254" s="273">
        <v>24.182501</v>
      </c>
      <c r="M254" s="273">
        <v>24.007629</v>
      </c>
      <c r="N254" s="273">
        <v>7.9662E7</v>
      </c>
      <c r="O254" s="273"/>
      <c r="P254" s="249">
        <f t="shared" si="31"/>
        <v>879350.4903</v>
      </c>
      <c r="Q254" s="249">
        <f t="shared" si="145"/>
        <v>358659.0643</v>
      </c>
      <c r="R254" s="249">
        <f t="shared" si="146"/>
        <v>743714.3239</v>
      </c>
      <c r="S254" s="249">
        <f t="shared" si="34"/>
        <v>-662730.6207</v>
      </c>
      <c r="T254" s="249">
        <f t="shared" si="35"/>
        <v>-264580.2375</v>
      </c>
      <c r="U254" s="267">
        <f t="shared" si="21"/>
        <v>0.8056968159</v>
      </c>
      <c r="V254" s="277"/>
      <c r="W254" s="249">
        <f t="shared" si="22"/>
        <v>-927310.8582</v>
      </c>
      <c r="X254" s="252">
        <f t="shared" si="23"/>
        <v>1.75029204</v>
      </c>
      <c r="Y254" s="249">
        <f t="shared" si="24"/>
        <v>1329511.094</v>
      </c>
      <c r="Z254" s="249">
        <f t="shared" si="25"/>
        <v>402200.2359</v>
      </c>
      <c r="AA254" s="254">
        <f t="shared" si="26"/>
        <v>1981723.878</v>
      </c>
      <c r="AB254" s="252">
        <f t="shared" si="27"/>
        <v>2.20191542</v>
      </c>
      <c r="AC254" s="270">
        <f t="shared" si="28"/>
        <v>1054413.02</v>
      </c>
      <c r="AD254" s="252">
        <f t="shared" si="29"/>
        <v>1.05441302</v>
      </c>
      <c r="AE254" s="175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7"/>
    </row>
    <row r="255" ht="19.5" customHeight="1">
      <c r="A255" s="271" t="s">
        <v>343</v>
      </c>
      <c r="B255" s="272">
        <v>189.5</v>
      </c>
      <c r="C255" s="273">
        <v>197.830002</v>
      </c>
      <c r="D255" s="273">
        <v>181.820007</v>
      </c>
      <c r="E255" s="273">
        <v>197.080002</v>
      </c>
      <c r="F255" s="273">
        <v>191.853638</v>
      </c>
      <c r="G255" s="273">
        <v>5.769834E8</v>
      </c>
      <c r="H255" s="278" t="s">
        <v>343</v>
      </c>
      <c r="I255" s="273">
        <v>24.360001</v>
      </c>
      <c r="J255" s="273">
        <v>26.442499</v>
      </c>
      <c r="K255" s="273">
        <v>22.4125</v>
      </c>
      <c r="L255" s="273">
        <v>26.2225</v>
      </c>
      <c r="M255" s="273">
        <v>26.032879</v>
      </c>
      <c r="N255" s="273">
        <v>8.57292E7</v>
      </c>
      <c r="O255" s="273"/>
      <c r="P255" s="249">
        <f t="shared" si="31"/>
        <v>864095.0828</v>
      </c>
      <c r="Q255" s="249">
        <f t="shared" si="145"/>
        <v>346111.7881</v>
      </c>
      <c r="R255" s="249">
        <f t="shared" si="146"/>
        <v>745263.7287</v>
      </c>
      <c r="S255" s="249">
        <f t="shared" si="34"/>
        <v>-667158.665</v>
      </c>
      <c r="T255" s="249">
        <f t="shared" si="35"/>
        <v>-265682.6552</v>
      </c>
      <c r="U255" s="267">
        <f t="shared" si="21"/>
        <v>0.7958793445</v>
      </c>
      <c r="V255" s="277"/>
      <c r="W255" s="249">
        <f t="shared" si="22"/>
        <v>-932841.3202</v>
      </c>
      <c r="X255" s="252">
        <f t="shared" si="23"/>
        <v>1.725222475</v>
      </c>
      <c r="Y255" s="249">
        <f t="shared" si="24"/>
        <v>1320319.737</v>
      </c>
      <c r="Z255" s="249">
        <f t="shared" si="25"/>
        <v>387478.4173</v>
      </c>
      <c r="AA255" s="254">
        <f t="shared" si="26"/>
        <v>1955470.6</v>
      </c>
      <c r="AB255" s="252">
        <f t="shared" si="27"/>
        <v>2.172745111</v>
      </c>
      <c r="AC255" s="270">
        <f t="shared" si="28"/>
        <v>1022629.279</v>
      </c>
      <c r="AD255" s="252">
        <f t="shared" si="29"/>
        <v>1.022629279</v>
      </c>
      <c r="AE255" s="175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7"/>
    </row>
    <row r="256" ht="19.5" customHeight="1">
      <c r="A256" s="271" t="s">
        <v>344</v>
      </c>
      <c r="B256" s="272">
        <v>197.929993</v>
      </c>
      <c r="C256" s="273">
        <v>206.050003</v>
      </c>
      <c r="D256" s="273">
        <v>197.630005</v>
      </c>
      <c r="E256" s="273">
        <v>205.100006</v>
      </c>
      <c r="F256" s="273">
        <v>199.66095</v>
      </c>
      <c r="G256" s="273">
        <v>3.514297E8</v>
      </c>
      <c r="H256" s="278" t="s">
        <v>344</v>
      </c>
      <c r="I256" s="273">
        <v>26.455</v>
      </c>
      <c r="J256" s="273">
        <v>28.6</v>
      </c>
      <c r="K256" s="273">
        <v>26.377501</v>
      </c>
      <c r="L256" s="273">
        <v>28.33</v>
      </c>
      <c r="M256" s="273">
        <v>28.125137</v>
      </c>
      <c r="N256" s="273">
        <v>5.32656E7</v>
      </c>
      <c r="O256" s="273"/>
      <c r="P256" s="249">
        <f t="shared" si="31"/>
        <v>939231.7069</v>
      </c>
      <c r="Q256" s="249">
        <f t="shared" si="145"/>
        <v>407342.5114</v>
      </c>
      <c r="R256" s="249">
        <f t="shared" si="146"/>
        <v>746816.3615</v>
      </c>
      <c r="S256" s="249">
        <f t="shared" si="34"/>
        <v>-671605.1594</v>
      </c>
      <c r="T256" s="249">
        <f t="shared" si="35"/>
        <v>-266789.6662</v>
      </c>
      <c r="U256" s="267">
        <f t="shared" si="21"/>
        <v>0.837835398</v>
      </c>
      <c r="V256" s="277"/>
      <c r="W256" s="249">
        <f t="shared" si="22"/>
        <v>-938394.8257</v>
      </c>
      <c r="X256" s="252">
        <f t="shared" si="23"/>
        <v>1.796736323</v>
      </c>
      <c r="Y256" s="249">
        <f t="shared" si="24"/>
        <v>1374405.902</v>
      </c>
      <c r="Z256" s="249">
        <f t="shared" si="25"/>
        <v>436011.0762</v>
      </c>
      <c r="AA256" s="254">
        <f t="shared" si="26"/>
        <v>2093390.58</v>
      </c>
      <c r="AB256" s="252">
        <f t="shared" si="27"/>
        <v>2.325989533</v>
      </c>
      <c r="AC256" s="270">
        <f t="shared" si="28"/>
        <v>1154995.754</v>
      </c>
      <c r="AD256" s="252">
        <f t="shared" si="29"/>
        <v>1.154995754</v>
      </c>
      <c r="AE256" s="175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6"/>
      <c r="AT256" s="176"/>
      <c r="AU256" s="176"/>
      <c r="AV256" s="176"/>
      <c r="AW256" s="177"/>
    </row>
    <row r="257" ht="19.5" customHeight="1">
      <c r="A257" s="274" t="s">
        <v>345</v>
      </c>
      <c r="B257" s="275">
        <v>205.110001</v>
      </c>
      <c r="C257" s="276">
        <v>214.559998</v>
      </c>
      <c r="D257" s="276">
        <v>199.229996</v>
      </c>
      <c r="E257" s="276">
        <v>212.610001</v>
      </c>
      <c r="F257" s="276">
        <v>206.971786</v>
      </c>
      <c r="G257" s="276">
        <v>4.299511E8</v>
      </c>
      <c r="H257" s="279" t="s">
        <v>345</v>
      </c>
      <c r="I257" s="276">
        <v>28.3375</v>
      </c>
      <c r="J257" s="276">
        <v>31.047501</v>
      </c>
      <c r="K257" s="276">
        <v>26.717501</v>
      </c>
      <c r="L257" s="276">
        <v>30.4725</v>
      </c>
      <c r="M257" s="276">
        <v>30.252146</v>
      </c>
      <c r="N257" s="276">
        <v>7.42756E7</v>
      </c>
      <c r="O257" s="276"/>
      <c r="P257" s="249">
        <f t="shared" si="31"/>
        <v>946835.6246</v>
      </c>
      <c r="Q257" s="249">
        <f t="shared" si="145"/>
        <v>412593.0639</v>
      </c>
      <c r="R257" s="249">
        <f t="shared" si="146"/>
        <v>748372.2289</v>
      </c>
      <c r="S257" s="249">
        <f t="shared" si="34"/>
        <v>-676070.1809</v>
      </c>
      <c r="T257" s="249">
        <f t="shared" si="35"/>
        <v>-267901.2899</v>
      </c>
      <c r="U257" s="267">
        <f t="shared" si="21"/>
        <v>0.8406969262</v>
      </c>
      <c r="V257" s="252">
        <f>(E257-B246)/B246</f>
        <v>0.4081064571</v>
      </c>
      <c r="W257" s="249">
        <f t="shared" si="22"/>
        <v>-943971.4708</v>
      </c>
      <c r="X257" s="252">
        <f t="shared" si="23"/>
        <v>1.795825304</v>
      </c>
      <c r="Y257" s="249">
        <f t="shared" si="24"/>
        <v>1381222.277</v>
      </c>
      <c r="Z257" s="249">
        <f t="shared" si="25"/>
        <v>437250.8062</v>
      </c>
      <c r="AA257" s="254">
        <f t="shared" si="26"/>
        <v>2107800.917</v>
      </c>
      <c r="AB257" s="252">
        <f t="shared" si="27"/>
        <v>2.342001019</v>
      </c>
      <c r="AC257" s="270">
        <f t="shared" si="28"/>
        <v>1163829.447</v>
      </c>
      <c r="AD257" s="252">
        <f t="shared" si="29"/>
        <v>1.163829447</v>
      </c>
      <c r="AE257" s="175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6"/>
      <c r="AT257" s="176"/>
      <c r="AU257" s="176"/>
      <c r="AV257" s="176"/>
      <c r="AW257" s="177"/>
    </row>
    <row r="258" ht="19.5" customHeight="1">
      <c r="A258" s="271" t="s">
        <v>346</v>
      </c>
      <c r="B258" s="272">
        <v>214.399994</v>
      </c>
      <c r="C258" s="273">
        <v>225.880005</v>
      </c>
      <c r="D258" s="273">
        <v>212.240005</v>
      </c>
      <c r="E258" s="273">
        <v>219.070007</v>
      </c>
      <c r="F258" s="273">
        <v>213.722824</v>
      </c>
      <c r="G258" s="273">
        <v>5.85493E8</v>
      </c>
      <c r="H258" s="278" t="s">
        <v>346</v>
      </c>
      <c r="I258" s="273">
        <v>30.977501</v>
      </c>
      <c r="J258" s="273">
        <v>34.299999</v>
      </c>
      <c r="K258" s="273">
        <v>30.3375</v>
      </c>
      <c r="L258" s="273">
        <v>32.185001</v>
      </c>
      <c r="M258" s="273">
        <v>31.965462</v>
      </c>
      <c r="N258" s="273">
        <v>8.53928E7</v>
      </c>
      <c r="O258" s="273"/>
      <c r="P258" s="249">
        <f t="shared" si="31"/>
        <v>1008665.37</v>
      </c>
      <c r="Q258" s="249">
        <f>(Q246+(Q257-Q246)*(1-$Q$3))*K258/K257</f>
        <v>372271.7217</v>
      </c>
      <c r="R258" s="249">
        <f>R257*(1+($S$5/2/12))+(Q257-Q246)*($Q$3)</f>
        <v>834673.7185</v>
      </c>
      <c r="S258" s="249">
        <f t="shared" si="34"/>
        <v>-680553.8067</v>
      </c>
      <c r="T258" s="249">
        <f t="shared" si="35"/>
        <v>-269017.5452</v>
      </c>
      <c r="U258" s="267">
        <f t="shared" si="21"/>
        <v>0.7912981853</v>
      </c>
      <c r="V258" s="277"/>
      <c r="W258" s="249">
        <f t="shared" si="22"/>
        <v>-949571.3519</v>
      </c>
      <c r="X258" s="252">
        <f t="shared" si="23"/>
        <v>1.941232836</v>
      </c>
      <c r="Y258" s="249">
        <f t="shared" si="24"/>
        <v>1507352.529</v>
      </c>
      <c r="Z258" s="249">
        <f t="shared" si="25"/>
        <v>557781.1771</v>
      </c>
      <c r="AA258" s="254">
        <f t="shared" si="26"/>
        <v>2215610.811</v>
      </c>
      <c r="AB258" s="252">
        <f t="shared" si="27"/>
        <v>2.461789789</v>
      </c>
      <c r="AC258" s="270">
        <f t="shared" si="28"/>
        <v>1266039.459</v>
      </c>
      <c r="AD258" s="252">
        <f t="shared" si="29"/>
        <v>1.266039459</v>
      </c>
      <c r="AE258" s="175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6"/>
      <c r="AT258" s="176"/>
      <c r="AU258" s="176"/>
      <c r="AV258" s="176"/>
      <c r="AW258" s="177"/>
    </row>
    <row r="259" ht="19.5" customHeight="1">
      <c r="A259" s="271" t="s">
        <v>347</v>
      </c>
      <c r="B259" s="272">
        <v>220.139999</v>
      </c>
      <c r="C259" s="273">
        <v>237.470001</v>
      </c>
      <c r="D259" s="273">
        <v>198.169998</v>
      </c>
      <c r="E259" s="273">
        <v>205.800003</v>
      </c>
      <c r="F259" s="273">
        <v>200.776718</v>
      </c>
      <c r="G259" s="273">
        <v>9.523923E8</v>
      </c>
      <c r="H259" s="278" t="s">
        <v>347</v>
      </c>
      <c r="I259" s="273">
        <v>32.509998</v>
      </c>
      <c r="J259" s="273">
        <v>37.759998</v>
      </c>
      <c r="K259" s="273">
        <v>26.0875</v>
      </c>
      <c r="L259" s="273">
        <v>28.395</v>
      </c>
      <c r="M259" s="273">
        <v>28.201315</v>
      </c>
      <c r="N259" s="273">
        <v>1.529848E8</v>
      </c>
      <c r="O259" s="273"/>
      <c r="P259" s="249">
        <f t="shared" si="31"/>
        <v>941798.0103</v>
      </c>
      <c r="Q259" s="249">
        <f t="shared" ref="Q259:Q269" si="147">Q258*K259/K258</f>
        <v>320119.9354</v>
      </c>
      <c r="R259" s="249">
        <f t="shared" ref="R259:R269" si="148">R258*(1+$S$5/2/12)</f>
        <v>836412.6221</v>
      </c>
      <c r="S259" s="249">
        <f t="shared" si="34"/>
        <v>-685056.1142</v>
      </c>
      <c r="T259" s="249">
        <f t="shared" si="35"/>
        <v>-270138.4517</v>
      </c>
      <c r="U259" s="267">
        <f t="shared" si="21"/>
        <v>0.7539507384</v>
      </c>
      <c r="V259" s="277"/>
      <c r="W259" s="249">
        <f t="shared" si="22"/>
        <v>-955194.5659</v>
      </c>
      <c r="X259" s="252">
        <f t="shared" si="23"/>
        <v>1.861621387</v>
      </c>
      <c r="Y259" s="249">
        <f t="shared" si="24"/>
        <v>1462214.724</v>
      </c>
      <c r="Z259" s="249">
        <f t="shared" si="25"/>
        <v>507020.1586</v>
      </c>
      <c r="AA259" s="254">
        <f t="shared" si="26"/>
        <v>2098330.568</v>
      </c>
      <c r="AB259" s="252">
        <f t="shared" si="27"/>
        <v>2.331478409</v>
      </c>
      <c r="AC259" s="270">
        <f t="shared" si="28"/>
        <v>1143136.002</v>
      </c>
      <c r="AD259" s="252">
        <f t="shared" si="29"/>
        <v>1.143136002</v>
      </c>
      <c r="AE259" s="175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7"/>
    </row>
    <row r="260" ht="19.5" customHeight="1">
      <c r="A260" s="271" t="s">
        <v>348</v>
      </c>
      <c r="B260" s="272">
        <v>208.880005</v>
      </c>
      <c r="C260" s="273">
        <v>219.610001</v>
      </c>
      <c r="D260" s="273">
        <v>164.929993</v>
      </c>
      <c r="E260" s="273">
        <v>190.399994</v>
      </c>
      <c r="F260" s="273">
        <v>185.752625</v>
      </c>
      <c r="G260" s="273">
        <v>2.1917757E9</v>
      </c>
      <c r="H260" s="278" t="s">
        <v>348</v>
      </c>
      <c r="I260" s="273">
        <v>28.9925</v>
      </c>
      <c r="J260" s="273">
        <v>31.9825</v>
      </c>
      <c r="K260" s="273">
        <v>17.0075</v>
      </c>
      <c r="L260" s="273">
        <v>22.395</v>
      </c>
      <c r="M260" s="273">
        <v>22.242237</v>
      </c>
      <c r="N260" s="273">
        <v>3.038252E8</v>
      </c>
      <c r="O260" s="273"/>
      <c r="P260" s="249">
        <f t="shared" si="31"/>
        <v>783825.7093</v>
      </c>
      <c r="Q260" s="249">
        <f t="shared" si="147"/>
        <v>208699.1778</v>
      </c>
      <c r="R260" s="249">
        <f t="shared" si="148"/>
        <v>838155.1484</v>
      </c>
      <c r="S260" s="249">
        <f t="shared" si="34"/>
        <v>-689577.1813</v>
      </c>
      <c r="T260" s="249">
        <f t="shared" si="35"/>
        <v>-271264.0285</v>
      </c>
      <c r="U260" s="267">
        <f t="shared" si="21"/>
        <v>0.6561627601</v>
      </c>
      <c r="V260" s="277"/>
      <c r="W260" s="249">
        <f t="shared" si="22"/>
        <v>-960841.2099</v>
      </c>
      <c r="X260" s="252">
        <f t="shared" si="23"/>
        <v>1.688084192</v>
      </c>
      <c r="Y260" s="249">
        <f t="shared" si="24"/>
        <v>1353306.939</v>
      </c>
      <c r="Z260" s="249">
        <f t="shared" si="25"/>
        <v>392465.7291</v>
      </c>
      <c r="AA260" s="254">
        <f t="shared" si="26"/>
        <v>1830680.036</v>
      </c>
      <c r="AB260" s="252">
        <f t="shared" si="27"/>
        <v>2.034088928</v>
      </c>
      <c r="AC260" s="270">
        <f t="shared" si="28"/>
        <v>869838.8256</v>
      </c>
      <c r="AD260" s="252">
        <f t="shared" si="29"/>
        <v>0.8698388256</v>
      </c>
      <c r="AE260" s="175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7"/>
    </row>
    <row r="261" ht="19.5" customHeight="1">
      <c r="A261" s="271" t="s">
        <v>349</v>
      </c>
      <c r="B261" s="272">
        <v>184.770004</v>
      </c>
      <c r="C261" s="273">
        <v>220.039993</v>
      </c>
      <c r="D261" s="273">
        <v>180.860001</v>
      </c>
      <c r="E261" s="273">
        <v>218.910004</v>
      </c>
      <c r="F261" s="273">
        <v>214.021866</v>
      </c>
      <c r="G261" s="273">
        <v>1.0920712E9</v>
      </c>
      <c r="H261" s="278" t="s">
        <v>349</v>
      </c>
      <c r="I261" s="273">
        <v>21.105</v>
      </c>
      <c r="J261" s="273">
        <v>29.4625</v>
      </c>
      <c r="K261" s="273">
        <v>20.1875</v>
      </c>
      <c r="L261" s="273">
        <v>29.245001</v>
      </c>
      <c r="M261" s="273">
        <v>29.048622</v>
      </c>
      <c r="N261" s="273">
        <v>1.815044E8</v>
      </c>
      <c r="O261" s="273"/>
      <c r="P261" s="249">
        <f t="shared" si="31"/>
        <v>859532.678</v>
      </c>
      <c r="Q261" s="249">
        <f t="shared" si="147"/>
        <v>247720.985</v>
      </c>
      <c r="R261" s="249">
        <f t="shared" si="148"/>
        <v>839901.305</v>
      </c>
      <c r="S261" s="249">
        <f t="shared" si="34"/>
        <v>-694117.0863</v>
      </c>
      <c r="T261" s="249">
        <f t="shared" si="35"/>
        <v>-272394.2953</v>
      </c>
      <c r="U261" s="267">
        <f t="shared" si="21"/>
        <v>0.6958740677</v>
      </c>
      <c r="V261" s="277"/>
      <c r="W261" s="249">
        <f t="shared" si="22"/>
        <v>-966511.3816</v>
      </c>
      <c r="X261" s="252">
        <f t="shared" si="23"/>
        <v>1.75831761</v>
      </c>
      <c r="Y261" s="249">
        <f t="shared" si="24"/>
        <v>1407978.127</v>
      </c>
      <c r="Z261" s="249">
        <f t="shared" si="25"/>
        <v>441466.7458</v>
      </c>
      <c r="AA261" s="254">
        <f t="shared" si="26"/>
        <v>1947154.968</v>
      </c>
      <c r="AB261" s="252">
        <f t="shared" si="27"/>
        <v>2.16350552</v>
      </c>
      <c r="AC261" s="270">
        <f t="shared" si="28"/>
        <v>980643.5864</v>
      </c>
      <c r="AD261" s="252">
        <f t="shared" si="29"/>
        <v>0.9806435864</v>
      </c>
      <c r="AE261" s="175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6"/>
      <c r="AT261" s="176"/>
      <c r="AU261" s="176"/>
      <c r="AV261" s="176"/>
      <c r="AW261" s="177"/>
    </row>
    <row r="262" ht="19.5" customHeight="1">
      <c r="A262" s="271" t="s">
        <v>350</v>
      </c>
      <c r="B262" s="272">
        <v>214.5</v>
      </c>
      <c r="C262" s="273">
        <v>233.600006</v>
      </c>
      <c r="D262" s="273">
        <v>211.119995</v>
      </c>
      <c r="E262" s="273">
        <v>233.360001</v>
      </c>
      <c r="F262" s="273">
        <v>228.149216</v>
      </c>
      <c r="G262" s="273">
        <v>8.46592E8</v>
      </c>
      <c r="H262" s="278" t="s">
        <v>350</v>
      </c>
      <c r="I262" s="273">
        <v>27.985001</v>
      </c>
      <c r="J262" s="273">
        <v>33.047501</v>
      </c>
      <c r="K262" s="273">
        <v>27.09</v>
      </c>
      <c r="L262" s="273">
        <v>32.8675</v>
      </c>
      <c r="M262" s="273">
        <v>32.646797</v>
      </c>
      <c r="N262" s="273">
        <v>1.388456E8</v>
      </c>
      <c r="O262" s="273"/>
      <c r="P262" s="249">
        <f t="shared" si="31"/>
        <v>1003342.55</v>
      </c>
      <c r="Q262" s="249">
        <f t="shared" si="147"/>
        <v>332421.6215</v>
      </c>
      <c r="R262" s="249">
        <f t="shared" si="148"/>
        <v>841651.0993</v>
      </c>
      <c r="S262" s="249">
        <f t="shared" si="34"/>
        <v>-698675.9075</v>
      </c>
      <c r="T262" s="249">
        <f t="shared" si="35"/>
        <v>-273529.2716</v>
      </c>
      <c r="U262" s="267">
        <f t="shared" si="21"/>
        <v>0.7661312086</v>
      </c>
      <c r="V262" s="277"/>
      <c r="W262" s="249">
        <f t="shared" si="22"/>
        <v>-972205.179</v>
      </c>
      <c r="X262" s="252">
        <f t="shared" si="23"/>
        <v>1.897741022</v>
      </c>
      <c r="Y262" s="249">
        <f t="shared" si="24"/>
        <v>1510324.841</v>
      </c>
      <c r="Z262" s="249">
        <f t="shared" si="25"/>
        <v>538119.6617</v>
      </c>
      <c r="AA262" s="254">
        <f t="shared" si="26"/>
        <v>2177415.271</v>
      </c>
      <c r="AB262" s="252">
        <f t="shared" si="27"/>
        <v>2.419350301</v>
      </c>
      <c r="AC262" s="270">
        <f t="shared" si="28"/>
        <v>1205210.092</v>
      </c>
      <c r="AD262" s="252">
        <f t="shared" si="29"/>
        <v>1.205210092</v>
      </c>
      <c r="AE262" s="175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7"/>
    </row>
    <row r="263" ht="19.5" customHeight="1">
      <c r="A263" s="271" t="s">
        <v>351</v>
      </c>
      <c r="B263" s="272">
        <v>232.460007</v>
      </c>
      <c r="C263" s="273">
        <v>251.149994</v>
      </c>
      <c r="D263" s="273">
        <v>231.470001</v>
      </c>
      <c r="E263" s="273">
        <v>247.600006</v>
      </c>
      <c r="F263" s="273">
        <v>242.071228</v>
      </c>
      <c r="G263" s="273">
        <v>9.283604E8</v>
      </c>
      <c r="H263" s="278" t="s">
        <v>351</v>
      </c>
      <c r="I263" s="273">
        <v>32.709999</v>
      </c>
      <c r="J263" s="273">
        <v>38.130001</v>
      </c>
      <c r="K263" s="273">
        <v>32.307499</v>
      </c>
      <c r="L263" s="273">
        <v>36.922501</v>
      </c>
      <c r="M263" s="273">
        <v>36.674572</v>
      </c>
      <c r="N263" s="273">
        <v>1.447896E8</v>
      </c>
      <c r="O263" s="273"/>
      <c r="P263" s="249">
        <f t="shared" si="31"/>
        <v>1100055.45</v>
      </c>
      <c r="Q263" s="249">
        <f t="shared" si="147"/>
        <v>396445.5963</v>
      </c>
      <c r="R263" s="249">
        <f t="shared" si="148"/>
        <v>843404.5391</v>
      </c>
      <c r="S263" s="249">
        <f t="shared" si="34"/>
        <v>-703253.7237</v>
      </c>
      <c r="T263" s="249">
        <f t="shared" si="35"/>
        <v>-274668.9769</v>
      </c>
      <c r="U263" s="267">
        <f t="shared" si="21"/>
        <v>0.8089841977</v>
      </c>
      <c r="V263" s="277"/>
      <c r="W263" s="249">
        <f t="shared" si="22"/>
        <v>-977922.7006</v>
      </c>
      <c r="X263" s="252">
        <f t="shared" si="23"/>
        <v>1.987334979</v>
      </c>
      <c r="Y263" s="249">
        <f t="shared" si="24"/>
        <v>1579707.173</v>
      </c>
      <c r="Z263" s="249">
        <f t="shared" si="25"/>
        <v>601784.4722</v>
      </c>
      <c r="AA263" s="254">
        <f t="shared" si="26"/>
        <v>2339905.586</v>
      </c>
      <c r="AB263" s="252">
        <f t="shared" si="27"/>
        <v>2.599895095</v>
      </c>
      <c r="AC263" s="270">
        <f t="shared" si="28"/>
        <v>1361982.885</v>
      </c>
      <c r="AD263" s="252">
        <f t="shared" si="29"/>
        <v>1.361982885</v>
      </c>
      <c r="AE263" s="175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7"/>
    </row>
    <row r="264" ht="19.5" customHeight="1">
      <c r="A264" s="271" t="s">
        <v>352</v>
      </c>
      <c r="B264" s="272">
        <v>247.639999</v>
      </c>
      <c r="C264" s="273">
        <v>269.790009</v>
      </c>
      <c r="D264" s="273">
        <v>247.080002</v>
      </c>
      <c r="E264" s="273">
        <v>265.790009</v>
      </c>
      <c r="F264" s="273">
        <v>260.306946</v>
      </c>
      <c r="G264" s="273">
        <v>9.249351E8</v>
      </c>
      <c r="H264" s="278" t="s">
        <v>352</v>
      </c>
      <c r="I264" s="273">
        <v>37.009998</v>
      </c>
      <c r="J264" s="273">
        <v>43.845001</v>
      </c>
      <c r="K264" s="273">
        <v>36.849998</v>
      </c>
      <c r="L264" s="273">
        <v>42.419998</v>
      </c>
      <c r="M264" s="273">
        <v>42.135147</v>
      </c>
      <c r="N264" s="273">
        <v>1.221412E8</v>
      </c>
      <c r="O264" s="273"/>
      <c r="P264" s="249">
        <f t="shared" si="31"/>
        <v>1174241.594</v>
      </c>
      <c r="Q264" s="249">
        <f t="shared" si="147"/>
        <v>452186.6403</v>
      </c>
      <c r="R264" s="249">
        <f t="shared" si="148"/>
        <v>845161.6319</v>
      </c>
      <c r="S264" s="249">
        <f t="shared" si="34"/>
        <v>-707850.6142</v>
      </c>
      <c r="T264" s="249">
        <f t="shared" si="35"/>
        <v>-275813.4309</v>
      </c>
      <c r="U264" s="267">
        <f t="shared" si="21"/>
        <v>0.8410031547</v>
      </c>
      <c r="V264" s="277"/>
      <c r="W264" s="249">
        <f t="shared" si="22"/>
        <v>-983664.0452</v>
      </c>
      <c r="X264" s="252">
        <f t="shared" si="23"/>
        <v>2.05293996</v>
      </c>
      <c r="Y264" s="249">
        <f t="shared" si="24"/>
        <v>1633324.282</v>
      </c>
      <c r="Z264" s="249">
        <f t="shared" si="25"/>
        <v>649660.237</v>
      </c>
      <c r="AA264" s="254">
        <f t="shared" si="26"/>
        <v>2471589.866</v>
      </c>
      <c r="AB264" s="252">
        <f t="shared" si="27"/>
        <v>2.746210962</v>
      </c>
      <c r="AC264" s="270">
        <f t="shared" si="28"/>
        <v>1487925.821</v>
      </c>
      <c r="AD264" s="252">
        <f t="shared" si="29"/>
        <v>1.487925821</v>
      </c>
      <c r="AE264" s="175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7"/>
    </row>
    <row r="265" ht="19.5" customHeight="1">
      <c r="A265" s="271" t="s">
        <v>353</v>
      </c>
      <c r="B265" s="272">
        <v>268.0</v>
      </c>
      <c r="C265" s="273">
        <v>296.75</v>
      </c>
      <c r="D265" s="273">
        <v>264.630005</v>
      </c>
      <c r="E265" s="273">
        <v>294.880005</v>
      </c>
      <c r="F265" s="273">
        <v>288.796844</v>
      </c>
      <c r="G265" s="273">
        <v>7.014146E8</v>
      </c>
      <c r="H265" s="278" t="s">
        <v>353</v>
      </c>
      <c r="I265" s="273">
        <v>43.137501</v>
      </c>
      <c r="J265" s="273">
        <v>52.674999</v>
      </c>
      <c r="K265" s="273">
        <v>41.987499</v>
      </c>
      <c r="L265" s="273">
        <v>52.080002</v>
      </c>
      <c r="M265" s="273">
        <v>51.730289</v>
      </c>
      <c r="N265" s="273">
        <v>7.4779E7</v>
      </c>
      <c r="O265" s="273"/>
      <c r="P265" s="249">
        <f t="shared" si="31"/>
        <v>1257647.549</v>
      </c>
      <c r="Q265" s="249">
        <f t="shared" si="147"/>
        <v>515228.959</v>
      </c>
      <c r="R265" s="249">
        <f t="shared" si="148"/>
        <v>846922.3853</v>
      </c>
      <c r="S265" s="249">
        <f t="shared" si="34"/>
        <v>-712466.6585</v>
      </c>
      <c r="T265" s="249">
        <f t="shared" si="35"/>
        <v>-276962.6536</v>
      </c>
      <c r="U265" s="267">
        <f t="shared" si="21"/>
        <v>0.8733897372</v>
      </c>
      <c r="V265" s="277"/>
      <c r="W265" s="249">
        <f t="shared" si="22"/>
        <v>-989429.312</v>
      </c>
      <c r="X265" s="252">
        <f t="shared" si="23"/>
        <v>2.127054362</v>
      </c>
      <c r="Y265" s="249">
        <f t="shared" si="24"/>
        <v>1693398.774</v>
      </c>
      <c r="Z265" s="249">
        <f t="shared" si="25"/>
        <v>703969.4618</v>
      </c>
      <c r="AA265" s="254">
        <f t="shared" si="26"/>
        <v>2619798.893</v>
      </c>
      <c r="AB265" s="252">
        <f t="shared" si="27"/>
        <v>2.910887659</v>
      </c>
      <c r="AC265" s="270">
        <f t="shared" si="28"/>
        <v>1630369.581</v>
      </c>
      <c r="AD265" s="252">
        <f t="shared" si="29"/>
        <v>1.630369581</v>
      </c>
      <c r="AE265" s="175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7"/>
    </row>
    <row r="266" ht="19.5" customHeight="1">
      <c r="A266" s="271" t="s">
        <v>354</v>
      </c>
      <c r="B266" s="272">
        <v>297.619995</v>
      </c>
      <c r="C266" s="273">
        <v>303.5</v>
      </c>
      <c r="D266" s="273">
        <v>260.109985</v>
      </c>
      <c r="E266" s="273">
        <v>277.839996</v>
      </c>
      <c r="F266" s="273">
        <v>272.108307</v>
      </c>
      <c r="G266" s="273">
        <v>1.3253743E9</v>
      </c>
      <c r="H266" s="278" t="s">
        <v>354</v>
      </c>
      <c r="I266" s="273">
        <v>52.994999</v>
      </c>
      <c r="J266" s="273">
        <v>55.014999</v>
      </c>
      <c r="K266" s="273">
        <v>40.189999</v>
      </c>
      <c r="L266" s="273">
        <v>45.825001</v>
      </c>
      <c r="M266" s="273">
        <v>45.517292</v>
      </c>
      <c r="N266" s="273">
        <v>1.356276E8</v>
      </c>
      <c r="O266" s="273"/>
      <c r="P266" s="249">
        <f t="shared" si="31"/>
        <v>1236166.265</v>
      </c>
      <c r="Q266" s="249">
        <f t="shared" si="147"/>
        <v>493171.8211</v>
      </c>
      <c r="R266" s="249">
        <f t="shared" si="148"/>
        <v>848686.807</v>
      </c>
      <c r="S266" s="249">
        <f t="shared" si="34"/>
        <v>-717101.9362</v>
      </c>
      <c r="T266" s="249">
        <f t="shared" si="35"/>
        <v>-278116.6646</v>
      </c>
      <c r="U266" s="267">
        <f t="shared" si="21"/>
        <v>0.8620979236</v>
      </c>
      <c r="V266" s="277"/>
      <c r="W266" s="249">
        <f t="shared" si="22"/>
        <v>-995218.6008</v>
      </c>
      <c r="X266" s="252">
        <f t="shared" si="23"/>
        <v>2.094869479</v>
      </c>
      <c r="Y266" s="249">
        <f t="shared" si="24"/>
        <v>1680055.72</v>
      </c>
      <c r="Z266" s="249">
        <f t="shared" si="25"/>
        <v>684837.1196</v>
      </c>
      <c r="AA266" s="254">
        <f t="shared" si="26"/>
        <v>2578024.893</v>
      </c>
      <c r="AB266" s="252">
        <f t="shared" si="27"/>
        <v>2.864472104</v>
      </c>
      <c r="AC266" s="270">
        <f t="shared" si="28"/>
        <v>1582806.293</v>
      </c>
      <c r="AD266" s="252">
        <f t="shared" si="29"/>
        <v>1.582806293</v>
      </c>
      <c r="AE266" s="175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7"/>
    </row>
    <row r="267" ht="19.5" customHeight="1">
      <c r="A267" s="271" t="s">
        <v>355</v>
      </c>
      <c r="B267" s="272">
        <v>281.790009</v>
      </c>
      <c r="C267" s="273">
        <v>297.459991</v>
      </c>
      <c r="D267" s="273">
        <v>267.070007</v>
      </c>
      <c r="E267" s="273">
        <v>269.380005</v>
      </c>
      <c r="F267" s="273">
        <v>263.822876</v>
      </c>
      <c r="G267" s="273">
        <v>9.368265E8</v>
      </c>
      <c r="H267" s="278" t="s">
        <v>355</v>
      </c>
      <c r="I267" s="273">
        <v>47.055</v>
      </c>
      <c r="J267" s="273">
        <v>52.200001</v>
      </c>
      <c r="K267" s="273">
        <v>41.904999</v>
      </c>
      <c r="L267" s="273">
        <v>42.75</v>
      </c>
      <c r="M267" s="273">
        <v>42.462936</v>
      </c>
      <c r="N267" s="273">
        <v>1.13851E8</v>
      </c>
      <c r="O267" s="273"/>
      <c r="P267" s="249">
        <f t="shared" si="31"/>
        <v>1269243.598</v>
      </c>
      <c r="Q267" s="249">
        <f t="shared" si="147"/>
        <v>514216.6008</v>
      </c>
      <c r="R267" s="249">
        <f t="shared" si="148"/>
        <v>850454.9045</v>
      </c>
      <c r="S267" s="249">
        <f t="shared" si="34"/>
        <v>-721756.5276</v>
      </c>
      <c r="T267" s="249">
        <f t="shared" si="35"/>
        <v>-279275.4841</v>
      </c>
      <c r="U267" s="267">
        <f t="shared" si="21"/>
        <v>0.8723427709</v>
      </c>
      <c r="V267" s="277"/>
      <c r="W267" s="249">
        <f t="shared" si="22"/>
        <v>-1001032.012</v>
      </c>
      <c r="X267" s="252">
        <f t="shared" si="23"/>
        <v>2.117513204</v>
      </c>
      <c r="Y267" s="249">
        <f t="shared" si="24"/>
        <v>1704907.227</v>
      </c>
      <c r="Z267" s="249">
        <f t="shared" si="25"/>
        <v>703875.215</v>
      </c>
      <c r="AA267" s="254">
        <f t="shared" si="26"/>
        <v>2633915.103</v>
      </c>
      <c r="AB267" s="252">
        <f t="shared" si="27"/>
        <v>2.926572337</v>
      </c>
      <c r="AC267" s="270">
        <f t="shared" si="28"/>
        <v>1632883.091</v>
      </c>
      <c r="AD267" s="252">
        <f t="shared" si="29"/>
        <v>1.632883091</v>
      </c>
      <c r="AE267" s="175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7"/>
    </row>
    <row r="268" ht="19.5" customHeight="1">
      <c r="A268" s="271" t="s">
        <v>356</v>
      </c>
      <c r="B268" s="272">
        <v>271.850006</v>
      </c>
      <c r="C268" s="273">
        <v>300.170013</v>
      </c>
      <c r="D268" s="273">
        <v>266.970001</v>
      </c>
      <c r="E268" s="273">
        <v>299.619995</v>
      </c>
      <c r="F268" s="273">
        <v>293.438995</v>
      </c>
      <c r="G268" s="273">
        <v>7.516458E8</v>
      </c>
      <c r="H268" s="278" t="s">
        <v>356</v>
      </c>
      <c r="I268" s="273">
        <v>43.400002</v>
      </c>
      <c r="J268" s="273">
        <v>52.66</v>
      </c>
      <c r="K268" s="273">
        <v>41.900002</v>
      </c>
      <c r="L268" s="273">
        <v>52.404999</v>
      </c>
      <c r="M268" s="273">
        <v>52.053104</v>
      </c>
      <c r="N268" s="273">
        <v>7.03196E7</v>
      </c>
      <c r="O268" s="273"/>
      <c r="P268" s="249">
        <f t="shared" si="31"/>
        <v>1268768.322</v>
      </c>
      <c r="Q268" s="249">
        <f t="shared" si="147"/>
        <v>514155.2825</v>
      </c>
      <c r="R268" s="249">
        <f t="shared" si="148"/>
        <v>852226.6855</v>
      </c>
      <c r="S268" s="249">
        <f t="shared" si="34"/>
        <v>-726430.5131</v>
      </c>
      <c r="T268" s="249">
        <f t="shared" si="35"/>
        <v>-280439.1319</v>
      </c>
      <c r="U268" s="267">
        <f t="shared" si="21"/>
        <v>0.8717069746</v>
      </c>
      <c r="V268" s="277"/>
      <c r="W268" s="249">
        <f t="shared" si="22"/>
        <v>-1006869.645</v>
      </c>
      <c r="X268" s="252">
        <f t="shared" si="23"/>
        <v>2.106523935</v>
      </c>
      <c r="Y268" s="249">
        <f t="shared" si="24"/>
        <v>1706275.443</v>
      </c>
      <c r="Z268" s="249">
        <f t="shared" si="25"/>
        <v>699405.7982</v>
      </c>
      <c r="AA268" s="254">
        <f t="shared" si="26"/>
        <v>2635150.29</v>
      </c>
      <c r="AB268" s="252">
        <f t="shared" si="27"/>
        <v>2.927944766</v>
      </c>
      <c r="AC268" s="270">
        <f t="shared" si="28"/>
        <v>1628280.645</v>
      </c>
      <c r="AD268" s="252">
        <f t="shared" si="29"/>
        <v>1.628280645</v>
      </c>
      <c r="AE268" s="175"/>
      <c r="AF268" s="176"/>
      <c r="AG268" s="176"/>
      <c r="AH268" s="176"/>
      <c r="AI268" s="176"/>
      <c r="AJ268" s="176"/>
      <c r="AK268" s="176"/>
      <c r="AL268" s="176"/>
      <c r="AM268" s="176"/>
      <c r="AN268" s="176"/>
      <c r="AO268" s="176"/>
      <c r="AP268" s="176"/>
      <c r="AQ268" s="176"/>
      <c r="AR268" s="176"/>
      <c r="AS268" s="176"/>
      <c r="AT268" s="176"/>
      <c r="AU268" s="176"/>
      <c r="AV268" s="176"/>
      <c r="AW268" s="177"/>
    </row>
    <row r="269" ht="19.5" customHeight="1">
      <c r="A269" s="274" t="s">
        <v>357</v>
      </c>
      <c r="B269" s="275">
        <v>301.970001</v>
      </c>
      <c r="C269" s="276">
        <v>314.690002</v>
      </c>
      <c r="D269" s="276">
        <v>298.089996</v>
      </c>
      <c r="E269" s="276">
        <v>313.73999</v>
      </c>
      <c r="F269" s="276">
        <v>307.267731</v>
      </c>
      <c r="G269" s="276">
        <v>5.698706E8</v>
      </c>
      <c r="H269" s="279" t="s">
        <v>357</v>
      </c>
      <c r="I269" s="276">
        <v>53.255001</v>
      </c>
      <c r="J269" s="276">
        <v>57.959999</v>
      </c>
      <c r="K269" s="276">
        <v>51.880001</v>
      </c>
      <c r="L269" s="276">
        <v>57.555</v>
      </c>
      <c r="M269" s="276">
        <v>57.168526</v>
      </c>
      <c r="N269" s="276">
        <v>5.61828E7</v>
      </c>
      <c r="O269" s="276"/>
      <c r="P269" s="249">
        <f t="shared" si="31"/>
        <v>1416665.328</v>
      </c>
      <c r="Q269" s="249">
        <f t="shared" si="147"/>
        <v>636619.9355</v>
      </c>
      <c r="R269" s="249">
        <f t="shared" si="148"/>
        <v>854002.1578</v>
      </c>
      <c r="S269" s="249">
        <f t="shared" si="34"/>
        <v>-731123.9736</v>
      </c>
      <c r="T269" s="249">
        <f t="shared" si="35"/>
        <v>-281607.6283</v>
      </c>
      <c r="U269" s="267">
        <f t="shared" si="21"/>
        <v>0.9252285066</v>
      </c>
      <c r="V269" s="252">
        <f>(E269-B258)/B258</f>
        <v>0.4633395465</v>
      </c>
      <c r="W269" s="249">
        <f t="shared" si="22"/>
        <v>-1012731.602</v>
      </c>
      <c r="X269" s="252">
        <f t="shared" si="23"/>
        <v>2.242121685</v>
      </c>
      <c r="Y269" s="249">
        <f t="shared" si="24"/>
        <v>1811507.801</v>
      </c>
      <c r="Z269" s="249">
        <f t="shared" si="25"/>
        <v>798776.1988</v>
      </c>
      <c r="AA269" s="254">
        <f t="shared" si="26"/>
        <v>2907287.421</v>
      </c>
      <c r="AB269" s="252">
        <f t="shared" si="27"/>
        <v>3.230319357</v>
      </c>
      <c r="AC269" s="270">
        <f t="shared" si="28"/>
        <v>1894555.819</v>
      </c>
      <c r="AD269" s="252">
        <f t="shared" si="29"/>
        <v>1.894555819</v>
      </c>
      <c r="AE269" s="175"/>
      <c r="AF269" s="176"/>
      <c r="AG269" s="176"/>
      <c r="AH269" s="176"/>
      <c r="AI269" s="176"/>
      <c r="AJ269" s="176"/>
      <c r="AK269" s="176"/>
      <c r="AL269" s="176"/>
      <c r="AM269" s="176"/>
      <c r="AN269" s="176"/>
      <c r="AO269" s="176"/>
      <c r="AP269" s="176"/>
      <c r="AQ269" s="176"/>
      <c r="AR269" s="176"/>
      <c r="AS269" s="176"/>
      <c r="AT269" s="176"/>
      <c r="AU269" s="176"/>
      <c r="AV269" s="176"/>
      <c r="AW269" s="177"/>
    </row>
    <row r="270" ht="19.5" customHeight="1">
      <c r="A270" s="271" t="s">
        <v>358</v>
      </c>
      <c r="B270" s="272">
        <v>315.109985</v>
      </c>
      <c r="C270" s="273">
        <v>330.320007</v>
      </c>
      <c r="D270" s="273">
        <v>305.179993</v>
      </c>
      <c r="E270" s="273">
        <v>314.559998</v>
      </c>
      <c r="F270" s="273">
        <v>308.629242</v>
      </c>
      <c r="G270" s="273">
        <v>6.55263E8</v>
      </c>
      <c r="H270" s="278" t="s">
        <v>358</v>
      </c>
      <c r="I270" s="273">
        <v>58.110001</v>
      </c>
      <c r="J270" s="273">
        <v>63.605</v>
      </c>
      <c r="K270" s="273">
        <v>54.48</v>
      </c>
      <c r="L270" s="273">
        <v>57.685001</v>
      </c>
      <c r="M270" s="273">
        <v>57.297649</v>
      </c>
      <c r="N270" s="273">
        <v>7.81004E7</v>
      </c>
      <c r="O270" s="273"/>
      <c r="P270" s="249">
        <f t="shared" si="31"/>
        <v>1450360.363</v>
      </c>
      <c r="Q270" s="249">
        <f>(Q258+(Q269-Q258)*(1-$Q$3))*K270/K269</f>
        <v>529726.4498</v>
      </c>
      <c r="R270" s="249">
        <f>R269*(1+($S$5/2/12))+(Q269-Q258)*($Q$3)</f>
        <v>987955.4359</v>
      </c>
      <c r="S270" s="249">
        <f t="shared" si="34"/>
        <v>-735836.9902</v>
      </c>
      <c r="T270" s="249">
        <f t="shared" si="35"/>
        <v>-282780.9934</v>
      </c>
      <c r="U270" s="267">
        <f t="shared" si="21"/>
        <v>0.8456123775</v>
      </c>
      <c r="V270" s="277"/>
      <c r="W270" s="249">
        <f t="shared" si="22"/>
        <v>-1018617.984</v>
      </c>
      <c r="X270" s="252">
        <f t="shared" si="23"/>
        <v>2.393749019</v>
      </c>
      <c r="Y270" s="249">
        <f t="shared" si="24"/>
        <v>1963689.472</v>
      </c>
      <c r="Z270" s="249">
        <f t="shared" si="25"/>
        <v>945071.4888</v>
      </c>
      <c r="AA270" s="254">
        <f t="shared" si="26"/>
        <v>2968042.248</v>
      </c>
      <c r="AB270" s="252">
        <f t="shared" si="27"/>
        <v>3.29782472</v>
      </c>
      <c r="AC270" s="270">
        <f t="shared" si="28"/>
        <v>1949424.265</v>
      </c>
      <c r="AD270" s="252">
        <f t="shared" si="29"/>
        <v>1.949424265</v>
      </c>
      <c r="AE270" s="175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6"/>
      <c r="AT270" s="176"/>
      <c r="AU270" s="176"/>
      <c r="AV270" s="176"/>
      <c r="AW270" s="177"/>
    </row>
    <row r="271" ht="19.5" customHeight="1">
      <c r="A271" s="271" t="s">
        <v>359</v>
      </c>
      <c r="B271" s="272">
        <v>318.109985</v>
      </c>
      <c r="C271" s="273">
        <v>338.190002</v>
      </c>
      <c r="D271" s="273">
        <v>310.880005</v>
      </c>
      <c r="E271" s="273">
        <v>314.140015</v>
      </c>
      <c r="F271" s="273">
        <v>308.217194</v>
      </c>
      <c r="G271" s="273">
        <v>7.954686E8</v>
      </c>
      <c r="H271" s="278" t="s">
        <v>359</v>
      </c>
      <c r="I271" s="273">
        <v>58.939999</v>
      </c>
      <c r="J271" s="273">
        <v>66.480003</v>
      </c>
      <c r="K271" s="273">
        <v>56.044998</v>
      </c>
      <c r="L271" s="273">
        <v>57.27</v>
      </c>
      <c r="M271" s="273">
        <v>56.885437</v>
      </c>
      <c r="N271" s="273">
        <v>7.47164E7</v>
      </c>
      <c r="O271" s="273"/>
      <c r="P271" s="249">
        <f t="shared" si="31"/>
        <v>1477449.529</v>
      </c>
      <c r="Q271" s="249">
        <f t="shared" ref="Q271:Q281" si="149">Q270*K271/K270</f>
        <v>544943.4254</v>
      </c>
      <c r="R271" s="249">
        <f t="shared" ref="R271:R281" si="150">R270*(1+$S$5/2/12)</f>
        <v>990013.6764</v>
      </c>
      <c r="S271" s="249">
        <f t="shared" si="34"/>
        <v>-740569.6443</v>
      </c>
      <c r="T271" s="249">
        <f t="shared" si="35"/>
        <v>-283959.2475</v>
      </c>
      <c r="U271" s="267">
        <f t="shared" si="21"/>
        <v>0.8522542586</v>
      </c>
      <c r="V271" s="277"/>
      <c r="W271" s="249">
        <f t="shared" si="22"/>
        <v>-1024528.892</v>
      </c>
      <c r="X271" s="252">
        <f t="shared" si="23"/>
        <v>2.408388114</v>
      </c>
      <c r="Y271" s="249">
        <f t="shared" si="24"/>
        <v>1984627.799</v>
      </c>
      <c r="Z271" s="249">
        <f t="shared" si="25"/>
        <v>960098.9076</v>
      </c>
      <c r="AA271" s="254">
        <f t="shared" si="26"/>
        <v>3012406.631</v>
      </c>
      <c r="AB271" s="252">
        <f t="shared" si="27"/>
        <v>3.347118478</v>
      </c>
      <c r="AC271" s="270">
        <f t="shared" si="28"/>
        <v>1987877.739</v>
      </c>
      <c r="AD271" s="252">
        <f t="shared" si="29"/>
        <v>1.987877739</v>
      </c>
      <c r="AE271" s="175"/>
      <c r="AF271" s="176"/>
      <c r="AG271" s="176"/>
      <c r="AH271" s="176"/>
      <c r="AI271" s="176"/>
      <c r="AJ271" s="176"/>
      <c r="AK271" s="176"/>
      <c r="AL271" s="176"/>
      <c r="AM271" s="176"/>
      <c r="AN271" s="176"/>
      <c r="AO271" s="176"/>
      <c r="AP271" s="176"/>
      <c r="AQ271" s="176"/>
      <c r="AR271" s="176"/>
      <c r="AS271" s="176"/>
      <c r="AT271" s="176"/>
      <c r="AU271" s="176"/>
      <c r="AV271" s="176"/>
      <c r="AW271" s="177"/>
    </row>
    <row r="272" ht="19.5" customHeight="1">
      <c r="A272" s="271" t="s">
        <v>360</v>
      </c>
      <c r="B272" s="272">
        <v>319.269989</v>
      </c>
      <c r="C272" s="273">
        <v>324.329987</v>
      </c>
      <c r="D272" s="273">
        <v>297.450012</v>
      </c>
      <c r="E272" s="273">
        <v>319.130005</v>
      </c>
      <c r="F272" s="273">
        <v>313.113098</v>
      </c>
      <c r="G272" s="273">
        <v>1.6211736E9</v>
      </c>
      <c r="H272" s="278" t="s">
        <v>360</v>
      </c>
      <c r="I272" s="273">
        <v>59.115002</v>
      </c>
      <c r="J272" s="273">
        <v>60.919998</v>
      </c>
      <c r="K272" s="273">
        <v>51.200001</v>
      </c>
      <c r="L272" s="273">
        <v>58.595001</v>
      </c>
      <c r="M272" s="273">
        <v>58.201542</v>
      </c>
      <c r="N272" s="273">
        <v>1.168626E8</v>
      </c>
      <c r="O272" s="273"/>
      <c r="P272" s="249">
        <f t="shared" si="31"/>
        <v>1413623.819</v>
      </c>
      <c r="Q272" s="249">
        <f t="shared" si="149"/>
        <v>497833.9713</v>
      </c>
      <c r="R272" s="249">
        <f t="shared" si="150"/>
        <v>992076.2048</v>
      </c>
      <c r="S272" s="249">
        <f t="shared" si="34"/>
        <v>-745322.0178</v>
      </c>
      <c r="T272" s="249">
        <f t="shared" si="35"/>
        <v>-285142.4111</v>
      </c>
      <c r="U272" s="267">
        <f t="shared" si="21"/>
        <v>0.8297790781</v>
      </c>
      <c r="V272" s="277"/>
      <c r="W272" s="249">
        <f t="shared" si="22"/>
        <v>-1030464.429</v>
      </c>
      <c r="X272" s="252">
        <f t="shared" si="23"/>
        <v>2.334578426</v>
      </c>
      <c r="Y272" s="249">
        <f t="shared" si="24"/>
        <v>1941929.83</v>
      </c>
      <c r="Z272" s="249">
        <f t="shared" si="25"/>
        <v>911465.4013</v>
      </c>
      <c r="AA272" s="254">
        <f t="shared" si="26"/>
        <v>2903533.996</v>
      </c>
      <c r="AB272" s="252">
        <f t="shared" si="27"/>
        <v>3.226148884</v>
      </c>
      <c r="AC272" s="270">
        <f t="shared" si="28"/>
        <v>1873069.567</v>
      </c>
      <c r="AD272" s="252">
        <f t="shared" si="29"/>
        <v>1.873069567</v>
      </c>
      <c r="AE272" s="175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7"/>
    </row>
    <row r="273" ht="19.5" customHeight="1">
      <c r="A273" s="271" t="s">
        <v>361</v>
      </c>
      <c r="B273" s="272">
        <v>323.070007</v>
      </c>
      <c r="C273" s="273">
        <v>342.799988</v>
      </c>
      <c r="D273" s="273">
        <v>322.809998</v>
      </c>
      <c r="E273" s="273">
        <v>337.98999</v>
      </c>
      <c r="F273" s="273">
        <v>332.036346</v>
      </c>
      <c r="G273" s="273">
        <v>7.711398E8</v>
      </c>
      <c r="H273" s="278" t="s">
        <v>361</v>
      </c>
      <c r="I273" s="273">
        <v>60.115002</v>
      </c>
      <c r="J273" s="273">
        <v>67.449997</v>
      </c>
      <c r="K273" s="273">
        <v>60.009998</v>
      </c>
      <c r="L273" s="273">
        <v>65.535004</v>
      </c>
      <c r="M273" s="273">
        <v>65.09494</v>
      </c>
      <c r="N273" s="273">
        <v>5.64114E7</v>
      </c>
      <c r="O273" s="273"/>
      <c r="P273" s="249">
        <f t="shared" si="31"/>
        <v>1534146.525</v>
      </c>
      <c r="Q273" s="249">
        <f t="shared" si="149"/>
        <v>583496.3875</v>
      </c>
      <c r="R273" s="249">
        <f t="shared" si="150"/>
        <v>994143.0303</v>
      </c>
      <c r="S273" s="249">
        <f t="shared" si="34"/>
        <v>-750094.1929</v>
      </c>
      <c r="T273" s="249">
        <f t="shared" si="35"/>
        <v>-286330.5045</v>
      </c>
      <c r="U273" s="267">
        <f t="shared" si="21"/>
        <v>0.8680350608</v>
      </c>
      <c r="V273" s="277"/>
      <c r="W273" s="249">
        <f t="shared" si="22"/>
        <v>-1036424.697</v>
      </c>
      <c r="X273" s="252">
        <f t="shared" si="23"/>
        <v>2.439433913</v>
      </c>
      <c r="Y273" s="249">
        <f t="shared" si="24"/>
        <v>2028279.877</v>
      </c>
      <c r="Z273" s="249">
        <f t="shared" si="25"/>
        <v>991855.1793</v>
      </c>
      <c r="AA273" s="254">
        <f t="shared" si="26"/>
        <v>3111785.943</v>
      </c>
      <c r="AB273" s="252">
        <f t="shared" si="27"/>
        <v>3.457539937</v>
      </c>
      <c r="AC273" s="270">
        <f t="shared" si="28"/>
        <v>2075361.246</v>
      </c>
      <c r="AD273" s="252">
        <f t="shared" si="29"/>
        <v>2.075361246</v>
      </c>
      <c r="AE273" s="175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6"/>
      <c r="AT273" s="176"/>
      <c r="AU273" s="176"/>
      <c r="AV273" s="176"/>
      <c r="AW273" s="177"/>
    </row>
    <row r="274" ht="19.5" customHeight="1">
      <c r="A274" s="271" t="s">
        <v>362</v>
      </c>
      <c r="B274" s="272">
        <v>339.230011</v>
      </c>
      <c r="C274" s="273">
        <v>340.0</v>
      </c>
      <c r="D274" s="273">
        <v>316.0</v>
      </c>
      <c r="E274" s="273">
        <v>333.929993</v>
      </c>
      <c r="F274" s="273">
        <v>328.047821</v>
      </c>
      <c r="G274" s="273">
        <v>9.654108E8</v>
      </c>
      <c r="H274" s="278" t="s">
        <v>362</v>
      </c>
      <c r="I274" s="273">
        <v>66.040001</v>
      </c>
      <c r="J274" s="273">
        <v>66.334999</v>
      </c>
      <c r="K274" s="273">
        <v>57.189999</v>
      </c>
      <c r="L274" s="273">
        <v>63.689999</v>
      </c>
      <c r="M274" s="273">
        <v>63.262321</v>
      </c>
      <c r="N274" s="273">
        <v>7.58614E7</v>
      </c>
      <c r="O274" s="273"/>
      <c r="P274" s="249">
        <f t="shared" si="31"/>
        <v>1501782.178</v>
      </c>
      <c r="Q274" s="249">
        <f t="shared" si="149"/>
        <v>556076.6361</v>
      </c>
      <c r="R274" s="249">
        <f t="shared" si="150"/>
        <v>996214.1616</v>
      </c>
      <c r="S274" s="249">
        <f t="shared" si="34"/>
        <v>-754886.252</v>
      </c>
      <c r="T274" s="249">
        <f t="shared" si="35"/>
        <v>-287523.5482</v>
      </c>
      <c r="U274" s="267">
        <f t="shared" si="21"/>
        <v>0.8558850659</v>
      </c>
      <c r="V274" s="277"/>
      <c r="W274" s="249">
        <f t="shared" si="22"/>
        <v>-1042409.8</v>
      </c>
      <c r="X274" s="252">
        <f t="shared" si="23"/>
        <v>2.396366898</v>
      </c>
      <c r="Y274" s="249">
        <f t="shared" si="24"/>
        <v>2007613.12</v>
      </c>
      <c r="Z274" s="249">
        <f t="shared" si="25"/>
        <v>965203.3196</v>
      </c>
      <c r="AA274" s="254">
        <f t="shared" si="26"/>
        <v>3054072.976</v>
      </c>
      <c r="AB274" s="252">
        <f t="shared" si="27"/>
        <v>3.393414418</v>
      </c>
      <c r="AC274" s="270">
        <f t="shared" si="28"/>
        <v>2011663.176</v>
      </c>
      <c r="AD274" s="252">
        <f t="shared" si="29"/>
        <v>2.011663176</v>
      </c>
      <c r="AE274" s="175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7"/>
    </row>
    <row r="275" ht="19.5" customHeight="1">
      <c r="A275" s="271" t="s">
        <v>363</v>
      </c>
      <c r="B275" s="272">
        <v>335.299988</v>
      </c>
      <c r="C275" s="273">
        <v>355.230011</v>
      </c>
      <c r="D275" s="273">
        <v>328.279999</v>
      </c>
      <c r="E275" s="273">
        <v>354.429993</v>
      </c>
      <c r="F275" s="273">
        <v>348.186798</v>
      </c>
      <c r="G275" s="273">
        <v>7.512885E8</v>
      </c>
      <c r="H275" s="278" t="s">
        <v>363</v>
      </c>
      <c r="I275" s="273">
        <v>64.260002</v>
      </c>
      <c r="J275" s="273">
        <v>72.120003</v>
      </c>
      <c r="K275" s="273">
        <v>61.57</v>
      </c>
      <c r="L275" s="273">
        <v>71.809998</v>
      </c>
      <c r="M275" s="273">
        <v>71.327797</v>
      </c>
      <c r="N275" s="273">
        <v>4.58176E7</v>
      </c>
      <c r="O275" s="273"/>
      <c r="P275" s="249">
        <f t="shared" si="31"/>
        <v>1560142.57</v>
      </c>
      <c r="Q275" s="249">
        <f t="shared" si="149"/>
        <v>598664.7855</v>
      </c>
      <c r="R275" s="249">
        <f t="shared" si="150"/>
        <v>998289.6078</v>
      </c>
      <c r="S275" s="249">
        <f t="shared" si="34"/>
        <v>-759698.2781</v>
      </c>
      <c r="T275" s="249">
        <f t="shared" si="35"/>
        <v>-288721.563</v>
      </c>
      <c r="U275" s="267">
        <f t="shared" si="21"/>
        <v>0.8734201619</v>
      </c>
      <c r="V275" s="277"/>
      <c r="W275" s="249">
        <f t="shared" si="22"/>
        <v>-1048419.841</v>
      </c>
      <c r="X275" s="252">
        <f t="shared" si="23"/>
        <v>2.440274475</v>
      </c>
      <c r="Y275" s="249">
        <f t="shared" si="24"/>
        <v>2050457.822</v>
      </c>
      <c r="Z275" s="249">
        <f t="shared" si="25"/>
        <v>1002037.981</v>
      </c>
      <c r="AA275" s="254">
        <f t="shared" si="26"/>
        <v>3157096.963</v>
      </c>
      <c r="AB275" s="252">
        <f t="shared" si="27"/>
        <v>3.507885514</v>
      </c>
      <c r="AC275" s="270">
        <f t="shared" si="28"/>
        <v>2108677.122</v>
      </c>
      <c r="AD275" s="252">
        <f t="shared" si="29"/>
        <v>2.108677122</v>
      </c>
      <c r="AE275" s="175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7"/>
    </row>
    <row r="276" ht="19.5" customHeight="1">
      <c r="A276" s="271" t="s">
        <v>364</v>
      </c>
      <c r="B276" s="272">
        <v>354.070007</v>
      </c>
      <c r="C276" s="273">
        <v>368.890015</v>
      </c>
      <c r="D276" s="273">
        <v>352.040009</v>
      </c>
      <c r="E276" s="273">
        <v>364.570007</v>
      </c>
      <c r="F276" s="273">
        <v>358.563568</v>
      </c>
      <c r="G276" s="273">
        <v>8.132857E8</v>
      </c>
      <c r="H276" s="278" t="s">
        <v>364</v>
      </c>
      <c r="I276" s="273">
        <v>71.639999</v>
      </c>
      <c r="J276" s="273">
        <v>77.639999</v>
      </c>
      <c r="K276" s="273">
        <v>70.730003</v>
      </c>
      <c r="L276" s="273">
        <v>75.800003</v>
      </c>
      <c r="M276" s="273">
        <v>75.291016</v>
      </c>
      <c r="N276" s="273">
        <v>5.52846E7</v>
      </c>
      <c r="O276" s="273"/>
      <c r="P276" s="249">
        <f t="shared" si="31"/>
        <v>1673061.429</v>
      </c>
      <c r="Q276" s="249">
        <f t="shared" si="149"/>
        <v>687730.4218</v>
      </c>
      <c r="R276" s="249">
        <f t="shared" si="150"/>
        <v>1000369.378</v>
      </c>
      <c r="S276" s="249">
        <f t="shared" si="34"/>
        <v>-764530.3542</v>
      </c>
      <c r="T276" s="249">
        <f t="shared" si="35"/>
        <v>-289924.5695</v>
      </c>
      <c r="U276" s="267">
        <f t="shared" si="21"/>
        <v>0.9069848381</v>
      </c>
      <c r="V276" s="277"/>
      <c r="W276" s="249">
        <f t="shared" si="22"/>
        <v>-1054454.924</v>
      </c>
      <c r="X276" s="252">
        <f t="shared" si="23"/>
        <v>2.53536756</v>
      </c>
      <c r="Y276" s="249">
        <f t="shared" si="24"/>
        <v>2131497.603</v>
      </c>
      <c r="Z276" s="249">
        <f t="shared" si="25"/>
        <v>1077042.679</v>
      </c>
      <c r="AA276" s="254">
        <f t="shared" si="26"/>
        <v>3361161.229</v>
      </c>
      <c r="AB276" s="252">
        <f t="shared" si="27"/>
        <v>3.734623587</v>
      </c>
      <c r="AC276" s="270">
        <f t="shared" si="28"/>
        <v>2306706.305</v>
      </c>
      <c r="AD276" s="252">
        <f t="shared" si="29"/>
        <v>2.306706305</v>
      </c>
      <c r="AE276" s="175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7"/>
    </row>
    <row r="277" ht="19.5" customHeight="1">
      <c r="A277" s="271" t="s">
        <v>365</v>
      </c>
      <c r="B277" s="272">
        <v>366.279999</v>
      </c>
      <c r="C277" s="273">
        <v>380.76001</v>
      </c>
      <c r="D277" s="273">
        <v>359.959991</v>
      </c>
      <c r="E277" s="273">
        <v>379.950012</v>
      </c>
      <c r="F277" s="273">
        <v>373.690186</v>
      </c>
      <c r="G277" s="273">
        <v>6.834665E8</v>
      </c>
      <c r="H277" s="278" t="s">
        <v>365</v>
      </c>
      <c r="I277" s="273">
        <v>76.510002</v>
      </c>
      <c r="J277" s="273">
        <v>82.510002</v>
      </c>
      <c r="K277" s="273">
        <v>73.800003</v>
      </c>
      <c r="L277" s="273">
        <v>82.160004</v>
      </c>
      <c r="M277" s="273">
        <v>81.608299</v>
      </c>
      <c r="N277" s="273">
        <v>4.73665E7</v>
      </c>
      <c r="O277" s="273"/>
      <c r="P277" s="249">
        <f t="shared" si="31"/>
        <v>1710700.947</v>
      </c>
      <c r="Q277" s="249">
        <f t="shared" si="149"/>
        <v>717581.0129</v>
      </c>
      <c r="R277" s="249">
        <f t="shared" si="150"/>
        <v>1002453.481</v>
      </c>
      <c r="S277" s="249">
        <f t="shared" si="34"/>
        <v>-769382.5641</v>
      </c>
      <c r="T277" s="249">
        <f t="shared" si="35"/>
        <v>-291132.5886</v>
      </c>
      <c r="U277" s="267">
        <f t="shared" si="21"/>
        <v>0.9169646064</v>
      </c>
      <c r="V277" s="277"/>
      <c r="W277" s="249">
        <f t="shared" si="22"/>
        <v>-1060515.153</v>
      </c>
      <c r="X277" s="252">
        <f t="shared" si="23"/>
        <v>2.558336315</v>
      </c>
      <c r="Y277" s="249">
        <f t="shared" si="24"/>
        <v>2159846.005</v>
      </c>
      <c r="Z277" s="249">
        <f t="shared" si="25"/>
        <v>1099330.852</v>
      </c>
      <c r="AA277" s="254">
        <f t="shared" si="26"/>
        <v>3430735.441</v>
      </c>
      <c r="AB277" s="252">
        <f t="shared" si="27"/>
        <v>3.811928268</v>
      </c>
      <c r="AC277" s="270">
        <f t="shared" si="28"/>
        <v>2370220.288</v>
      </c>
      <c r="AD277" s="252">
        <f t="shared" si="29"/>
        <v>2.370220288</v>
      </c>
      <c r="AE277" s="175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7"/>
    </row>
    <row r="278" ht="19.5" customHeight="1">
      <c r="A278" s="271" t="s">
        <v>366</v>
      </c>
      <c r="B278" s="272">
        <v>381.040009</v>
      </c>
      <c r="C278" s="273">
        <v>382.779999</v>
      </c>
      <c r="D278" s="273">
        <v>357.100006</v>
      </c>
      <c r="E278" s="273">
        <v>357.959991</v>
      </c>
      <c r="F278" s="273">
        <v>352.0625</v>
      </c>
      <c r="G278" s="273">
        <v>9.318499E8</v>
      </c>
      <c r="H278" s="278" t="s">
        <v>366</v>
      </c>
      <c r="I278" s="273">
        <v>82.639999</v>
      </c>
      <c r="J278" s="273">
        <v>83.370003</v>
      </c>
      <c r="K278" s="273">
        <v>72.730003</v>
      </c>
      <c r="L278" s="273">
        <v>72.769997</v>
      </c>
      <c r="M278" s="273">
        <v>72.281357</v>
      </c>
      <c r="N278" s="273">
        <v>6.29031E7</v>
      </c>
      <c r="O278" s="273"/>
      <c r="P278" s="249">
        <f t="shared" si="31"/>
        <v>1697108.939</v>
      </c>
      <c r="Q278" s="249">
        <f t="shared" si="149"/>
        <v>707177.061</v>
      </c>
      <c r="R278" s="249">
        <f t="shared" si="150"/>
        <v>1004541.925</v>
      </c>
      <c r="S278" s="249">
        <f t="shared" si="34"/>
        <v>-774254.9914</v>
      </c>
      <c r="T278" s="249">
        <f t="shared" si="35"/>
        <v>-292345.641</v>
      </c>
      <c r="U278" s="267">
        <f t="shared" si="21"/>
        <v>0.9127662437</v>
      </c>
      <c r="V278" s="277"/>
      <c r="W278" s="249">
        <f t="shared" si="22"/>
        <v>-1066600.632</v>
      </c>
      <c r="X278" s="252">
        <f t="shared" si="23"/>
        <v>2.532954494</v>
      </c>
      <c r="Y278" s="249">
        <f t="shared" si="24"/>
        <v>2152336.506</v>
      </c>
      <c r="Z278" s="249">
        <f t="shared" si="25"/>
        <v>1085735.874</v>
      </c>
      <c r="AA278" s="254">
        <f t="shared" si="26"/>
        <v>3408827.926</v>
      </c>
      <c r="AB278" s="252">
        <f t="shared" si="27"/>
        <v>3.787586584</v>
      </c>
      <c r="AC278" s="270">
        <f t="shared" si="28"/>
        <v>2342227.293</v>
      </c>
      <c r="AD278" s="252">
        <f t="shared" si="29"/>
        <v>2.342227293</v>
      </c>
      <c r="AE278" s="175"/>
      <c r="AF278" s="176"/>
      <c r="AG278" s="176"/>
      <c r="AH278" s="176"/>
      <c r="AI278" s="176"/>
      <c r="AJ278" s="176"/>
      <c r="AK278" s="176"/>
      <c r="AL278" s="176"/>
      <c r="AM278" s="176"/>
      <c r="AN278" s="176"/>
      <c r="AO278" s="176"/>
      <c r="AP278" s="176"/>
      <c r="AQ278" s="176"/>
      <c r="AR278" s="176"/>
      <c r="AS278" s="176"/>
      <c r="AT278" s="176"/>
      <c r="AU278" s="176"/>
      <c r="AV278" s="176"/>
      <c r="AW278" s="177"/>
    </row>
    <row r="279" ht="19.5" customHeight="1">
      <c r="A279" s="271" t="s">
        <v>367</v>
      </c>
      <c r="B279" s="272">
        <v>358.600006</v>
      </c>
      <c r="C279" s="273">
        <v>386.279999</v>
      </c>
      <c r="D279" s="273">
        <v>350.320007</v>
      </c>
      <c r="E279" s="273">
        <v>386.109985</v>
      </c>
      <c r="F279" s="273">
        <v>380.169678</v>
      </c>
      <c r="G279" s="273">
        <v>8.787479E8</v>
      </c>
      <c r="H279" s="278" t="s">
        <v>367</v>
      </c>
      <c r="I279" s="273">
        <v>73.089996</v>
      </c>
      <c r="J279" s="273">
        <v>84.599998</v>
      </c>
      <c r="K279" s="273">
        <v>69.730003</v>
      </c>
      <c r="L279" s="273">
        <v>84.540001</v>
      </c>
      <c r="M279" s="273">
        <v>83.972328</v>
      </c>
      <c r="N279" s="273">
        <v>5.71178E7</v>
      </c>
      <c r="O279" s="273"/>
      <c r="P279" s="249">
        <f t="shared" si="31"/>
        <v>1664887.162</v>
      </c>
      <c r="Q279" s="249">
        <f t="shared" si="149"/>
        <v>678007.1023</v>
      </c>
      <c r="R279" s="249">
        <f t="shared" si="150"/>
        <v>1006634.721</v>
      </c>
      <c r="S279" s="249">
        <f t="shared" si="34"/>
        <v>-779147.7205</v>
      </c>
      <c r="T279" s="249">
        <f t="shared" si="35"/>
        <v>-293563.7479</v>
      </c>
      <c r="U279" s="267">
        <f t="shared" si="21"/>
        <v>0.9018884087</v>
      </c>
      <c r="V279" s="277"/>
      <c r="W279" s="249">
        <f t="shared" si="22"/>
        <v>-1072711.468</v>
      </c>
      <c r="X279" s="252">
        <f t="shared" si="23"/>
        <v>2.490438447</v>
      </c>
      <c r="Y279" s="249">
        <f t="shared" si="24"/>
        <v>2131790.346</v>
      </c>
      <c r="Z279" s="249">
        <f t="shared" si="25"/>
        <v>1059078.877</v>
      </c>
      <c r="AA279" s="254">
        <f t="shared" si="26"/>
        <v>3349528.985</v>
      </c>
      <c r="AB279" s="252">
        <f t="shared" si="27"/>
        <v>3.721698873</v>
      </c>
      <c r="AC279" s="270">
        <f t="shared" si="28"/>
        <v>2276817.517</v>
      </c>
      <c r="AD279" s="252">
        <f t="shared" si="29"/>
        <v>2.276817517</v>
      </c>
      <c r="AE279" s="175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7"/>
    </row>
    <row r="280" ht="19.5" customHeight="1">
      <c r="A280" s="271" t="s">
        <v>368</v>
      </c>
      <c r="B280" s="272">
        <v>386.559998</v>
      </c>
      <c r="C280" s="273">
        <v>408.709991</v>
      </c>
      <c r="D280" s="273">
        <v>384.420013</v>
      </c>
      <c r="E280" s="273">
        <v>393.820007</v>
      </c>
      <c r="F280" s="273">
        <v>387.761139</v>
      </c>
      <c r="G280" s="273">
        <v>9.222445E8</v>
      </c>
      <c r="H280" s="278" t="s">
        <v>368</v>
      </c>
      <c r="I280" s="273">
        <v>84.739998</v>
      </c>
      <c r="J280" s="273">
        <v>94.540001</v>
      </c>
      <c r="K280" s="273">
        <v>83.790001</v>
      </c>
      <c r="L280" s="273">
        <v>87.610001</v>
      </c>
      <c r="M280" s="273">
        <v>87.021706</v>
      </c>
      <c r="N280" s="273">
        <v>6.23369E7</v>
      </c>
      <c r="O280" s="273"/>
      <c r="P280" s="249">
        <f t="shared" si="31"/>
        <v>1826946.596</v>
      </c>
      <c r="Q280" s="249">
        <f t="shared" si="149"/>
        <v>814716.9559</v>
      </c>
      <c r="R280" s="249">
        <f t="shared" si="150"/>
        <v>1008731.877</v>
      </c>
      <c r="S280" s="249">
        <f t="shared" si="34"/>
        <v>-784060.836</v>
      </c>
      <c r="T280" s="249">
        <f t="shared" si="35"/>
        <v>-294786.9301</v>
      </c>
      <c r="U280" s="267">
        <f t="shared" si="21"/>
        <v>0.9468509851</v>
      </c>
      <c r="V280" s="277"/>
      <c r="W280" s="249">
        <f t="shared" si="22"/>
        <v>-1078847.766</v>
      </c>
      <c r="X280" s="252">
        <f t="shared" si="23"/>
        <v>2.628432446</v>
      </c>
      <c r="Y280" s="249">
        <f t="shared" si="24"/>
        <v>2247245.219</v>
      </c>
      <c r="Z280" s="249">
        <f t="shared" si="25"/>
        <v>1168397.453</v>
      </c>
      <c r="AA280" s="254">
        <f t="shared" si="26"/>
        <v>3650395.429</v>
      </c>
      <c r="AB280" s="252">
        <f t="shared" si="27"/>
        <v>4.055994921</v>
      </c>
      <c r="AC280" s="270">
        <f t="shared" si="28"/>
        <v>2571547.663</v>
      </c>
      <c r="AD280" s="252">
        <f t="shared" si="29"/>
        <v>2.571547663</v>
      </c>
      <c r="AE280" s="175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7"/>
    </row>
    <row r="281" ht="19.5" customHeight="1">
      <c r="A281" s="274" t="s">
        <v>369</v>
      </c>
      <c r="B281" s="275">
        <v>398.279999</v>
      </c>
      <c r="C281" s="276">
        <v>404.579987</v>
      </c>
      <c r="D281" s="276">
        <v>377.470001</v>
      </c>
      <c r="E281" s="276">
        <v>397.850006</v>
      </c>
      <c r="F281" s="276">
        <v>391.729095</v>
      </c>
      <c r="G281" s="276">
        <v>1.2328172E9</v>
      </c>
      <c r="H281" s="279" t="s">
        <v>369</v>
      </c>
      <c r="I281" s="276">
        <v>89.650002</v>
      </c>
      <c r="J281" s="276">
        <v>92.25</v>
      </c>
      <c r="K281" s="276">
        <v>80.330002</v>
      </c>
      <c r="L281" s="276">
        <v>89.019997</v>
      </c>
      <c r="M281" s="276">
        <v>88.422226</v>
      </c>
      <c r="N281" s="276">
        <v>1.017614E8</v>
      </c>
      <c r="O281" s="276"/>
      <c r="P281" s="249">
        <f t="shared" si="31"/>
        <v>1793916.836</v>
      </c>
      <c r="Q281" s="249">
        <f t="shared" si="149"/>
        <v>781074.2799</v>
      </c>
      <c r="R281" s="249">
        <f t="shared" si="150"/>
        <v>1010833.401</v>
      </c>
      <c r="S281" s="249">
        <f t="shared" si="34"/>
        <v>-788994.4229</v>
      </c>
      <c r="T281" s="249">
        <f t="shared" si="35"/>
        <v>-296015.209</v>
      </c>
      <c r="U281" s="267">
        <f t="shared" si="21"/>
        <v>0.9359257207</v>
      </c>
      <c r="V281" s="252">
        <f>(E281-B270)/B270</f>
        <v>0.262575053</v>
      </c>
      <c r="W281" s="249">
        <f t="shared" si="22"/>
        <v>-1085009.632</v>
      </c>
      <c r="X281" s="252">
        <f t="shared" si="23"/>
        <v>2.585000313</v>
      </c>
      <c r="Y281" s="249">
        <f t="shared" si="24"/>
        <v>2226141.851</v>
      </c>
      <c r="Z281" s="249">
        <f t="shared" si="25"/>
        <v>1141132.219</v>
      </c>
      <c r="AA281" s="254">
        <f t="shared" si="26"/>
        <v>3585824.518</v>
      </c>
      <c r="AB281" s="252">
        <f t="shared" si="27"/>
        <v>3.984249464</v>
      </c>
      <c r="AC281" s="270">
        <f t="shared" si="28"/>
        <v>2500814.886</v>
      </c>
      <c r="AD281" s="252">
        <f t="shared" si="29"/>
        <v>2.500814886</v>
      </c>
      <c r="AE281" s="175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7"/>
    </row>
    <row r="282" ht="19.5" customHeight="1">
      <c r="A282" s="271" t="s">
        <v>370</v>
      </c>
      <c r="B282" s="272">
        <v>399.049988</v>
      </c>
      <c r="C282" s="273">
        <v>402.279999</v>
      </c>
      <c r="D282" s="273">
        <v>334.149994</v>
      </c>
      <c r="E282" s="273">
        <v>363.049988</v>
      </c>
      <c r="F282" s="273">
        <v>357.921021</v>
      </c>
      <c r="G282" s="273">
        <v>1.847203E9</v>
      </c>
      <c r="H282" s="278" t="s">
        <v>370</v>
      </c>
      <c r="I282" s="273">
        <v>89.650002</v>
      </c>
      <c r="J282" s="273">
        <v>91.099998</v>
      </c>
      <c r="K282" s="273">
        <v>62.369999</v>
      </c>
      <c r="L282" s="273">
        <v>73.709999</v>
      </c>
      <c r="M282" s="273">
        <v>73.21505</v>
      </c>
      <c r="N282" s="273">
        <v>2.354233E8</v>
      </c>
      <c r="O282" s="273"/>
      <c r="P282" s="249">
        <f t="shared" si="31"/>
        <v>1588039.575</v>
      </c>
      <c r="Q282" s="249">
        <f>(Q270+(Q281-Q270)*(1-$Q$3))*K282/K281</f>
        <v>508867.4105</v>
      </c>
      <c r="R282" s="249">
        <f>R281*(1+($S$5/2/12))+(Q281-Q270)*($Q$3)</f>
        <v>1138613.219</v>
      </c>
      <c r="S282" s="249">
        <f t="shared" si="34"/>
        <v>-793948.5663</v>
      </c>
      <c r="T282" s="249">
        <f t="shared" si="35"/>
        <v>-297248.6057</v>
      </c>
      <c r="U282" s="267">
        <f t="shared" si="21"/>
        <v>0.8053648968</v>
      </c>
      <c r="V282" s="277"/>
      <c r="W282" s="249">
        <f t="shared" si="22"/>
        <v>-1091197.172</v>
      </c>
      <c r="X282" s="252">
        <f t="shared" si="23"/>
        <v>2.498771867</v>
      </c>
      <c r="Y282" s="249">
        <f t="shared" si="24"/>
        <v>2204696.394</v>
      </c>
      <c r="Z282" s="249">
        <f t="shared" si="25"/>
        <v>1113499.222</v>
      </c>
      <c r="AA282" s="254">
        <f t="shared" si="26"/>
        <v>3235520.205</v>
      </c>
      <c r="AB282" s="252">
        <f t="shared" si="27"/>
        <v>3.59502245</v>
      </c>
      <c r="AC282" s="270">
        <f t="shared" si="28"/>
        <v>2144323.033</v>
      </c>
      <c r="AD282" s="252">
        <f t="shared" si="29"/>
        <v>2.144323033</v>
      </c>
      <c r="AE282" s="175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7"/>
    </row>
    <row r="283" ht="19.5" customHeight="1">
      <c r="A283" s="271" t="s">
        <v>371</v>
      </c>
      <c r="B283" s="272">
        <v>364.429993</v>
      </c>
      <c r="C283" s="273">
        <v>370.100006</v>
      </c>
      <c r="D283" s="273">
        <v>318.26001</v>
      </c>
      <c r="E283" s="273">
        <v>346.799988</v>
      </c>
      <c r="F283" s="273">
        <v>341.900604</v>
      </c>
      <c r="G283" s="273">
        <v>1.5229236E9</v>
      </c>
      <c r="H283" s="278" t="s">
        <v>371</v>
      </c>
      <c r="I283" s="273">
        <v>74.139999</v>
      </c>
      <c r="J283" s="273">
        <v>76.449997</v>
      </c>
      <c r="K283" s="273">
        <v>56.119999</v>
      </c>
      <c r="L283" s="273">
        <v>66.669998</v>
      </c>
      <c r="M283" s="273">
        <v>66.222313</v>
      </c>
      <c r="N283" s="273">
        <v>1.590101E8</v>
      </c>
      <c r="O283" s="273"/>
      <c r="P283" s="249">
        <f t="shared" si="31"/>
        <v>1512522.82</v>
      </c>
      <c r="Q283" s="249">
        <f t="shared" ref="Q283:Q293" si="151">Q282*K283/K282</f>
        <v>457874.6036</v>
      </c>
      <c r="R283" s="249">
        <f t="shared" ref="R283:R293" si="152">R282*(1+$S$5/2/12)</f>
        <v>1140985.33</v>
      </c>
      <c r="S283" s="249">
        <f t="shared" si="34"/>
        <v>-798923.352</v>
      </c>
      <c r="T283" s="249">
        <f t="shared" si="35"/>
        <v>-298487.1416</v>
      </c>
      <c r="U283" s="267">
        <f t="shared" si="21"/>
        <v>0.7804478649</v>
      </c>
      <c r="V283" s="277"/>
      <c r="W283" s="249">
        <f t="shared" si="22"/>
        <v>-1097410.494</v>
      </c>
      <c r="X283" s="252">
        <f t="shared" si="23"/>
        <v>2.417972277</v>
      </c>
      <c r="Y283" s="249">
        <f t="shared" si="24"/>
        <v>2154111.891</v>
      </c>
      <c r="Z283" s="249">
        <f t="shared" si="25"/>
        <v>1056701.397</v>
      </c>
      <c r="AA283" s="254">
        <f t="shared" si="26"/>
        <v>3111382.754</v>
      </c>
      <c r="AB283" s="252">
        <f t="shared" si="27"/>
        <v>3.457091949</v>
      </c>
      <c r="AC283" s="270">
        <f t="shared" si="28"/>
        <v>2013972.26</v>
      </c>
      <c r="AD283" s="252">
        <f t="shared" si="29"/>
        <v>2.01397226</v>
      </c>
      <c r="AE283" s="175"/>
      <c r="AF283" s="176"/>
      <c r="AG283" s="176"/>
      <c r="AH283" s="176"/>
      <c r="AI283" s="176"/>
      <c r="AJ283" s="176"/>
      <c r="AK283" s="176"/>
      <c r="AL283" s="176"/>
      <c r="AM283" s="176"/>
      <c r="AN283" s="176"/>
      <c r="AO283" s="176"/>
      <c r="AP283" s="176"/>
      <c r="AQ283" s="176"/>
      <c r="AR283" s="176"/>
      <c r="AS283" s="176"/>
      <c r="AT283" s="176"/>
      <c r="AU283" s="176"/>
      <c r="AV283" s="176"/>
      <c r="AW283" s="177"/>
    </row>
    <row r="284" ht="19.5" customHeight="1">
      <c r="A284" s="271" t="s">
        <v>372</v>
      </c>
      <c r="B284" s="272">
        <v>345.75</v>
      </c>
      <c r="C284" s="273">
        <v>371.829987</v>
      </c>
      <c r="D284" s="273">
        <v>317.450012</v>
      </c>
      <c r="E284" s="273">
        <v>362.540009</v>
      </c>
      <c r="F284" s="273">
        <v>357.418304</v>
      </c>
      <c r="G284" s="273">
        <v>1.6867928E9</v>
      </c>
      <c r="H284" s="278" t="s">
        <v>372</v>
      </c>
      <c r="I284" s="273">
        <v>66.120003</v>
      </c>
      <c r="J284" s="273">
        <v>75.860001</v>
      </c>
      <c r="K284" s="273">
        <v>55.43</v>
      </c>
      <c r="L284" s="273">
        <v>71.919998</v>
      </c>
      <c r="M284" s="273">
        <v>71.437057</v>
      </c>
      <c r="N284" s="273">
        <v>1.740802E8</v>
      </c>
      <c r="O284" s="273"/>
      <c r="P284" s="249">
        <f t="shared" si="31"/>
        <v>1508673.324</v>
      </c>
      <c r="Q284" s="249">
        <f t="shared" si="151"/>
        <v>452245.0058</v>
      </c>
      <c r="R284" s="249">
        <f t="shared" si="152"/>
        <v>1143362.383</v>
      </c>
      <c r="S284" s="249">
        <f t="shared" si="34"/>
        <v>-803918.8659</v>
      </c>
      <c r="T284" s="249">
        <f t="shared" si="35"/>
        <v>-299730.838</v>
      </c>
      <c r="U284" s="267">
        <f t="shared" si="21"/>
        <v>0.7773663399</v>
      </c>
      <c r="V284" s="277"/>
      <c r="W284" s="249">
        <f t="shared" si="22"/>
        <v>-1103649.704</v>
      </c>
      <c r="X284" s="252">
        <f t="shared" si="23"/>
        <v>2.402968712</v>
      </c>
      <c r="Y284" s="249">
        <f t="shared" si="24"/>
        <v>2153699.215</v>
      </c>
      <c r="Z284" s="249">
        <f t="shared" si="25"/>
        <v>1050049.511</v>
      </c>
      <c r="AA284" s="254">
        <f t="shared" si="26"/>
        <v>3104280.713</v>
      </c>
      <c r="AB284" s="252">
        <f t="shared" si="27"/>
        <v>3.449200793</v>
      </c>
      <c r="AC284" s="270">
        <f t="shared" si="28"/>
        <v>2000631.009</v>
      </c>
      <c r="AD284" s="252">
        <f t="shared" si="29"/>
        <v>2.000631009</v>
      </c>
      <c r="AE284" s="175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7"/>
    </row>
    <row r="285" ht="19.5" customHeight="1">
      <c r="A285" s="271" t="s">
        <v>373</v>
      </c>
      <c r="B285" s="272">
        <v>362.809998</v>
      </c>
      <c r="C285" s="273">
        <v>369.309998</v>
      </c>
      <c r="D285" s="273">
        <v>312.600006</v>
      </c>
      <c r="E285" s="273">
        <v>313.25</v>
      </c>
      <c r="F285" s="273">
        <v>309.20636</v>
      </c>
      <c r="G285" s="273">
        <v>1.5019591E9</v>
      </c>
      <c r="H285" s="278" t="s">
        <v>373</v>
      </c>
      <c r="I285" s="273">
        <v>72.220001</v>
      </c>
      <c r="J285" s="273">
        <v>74.769997</v>
      </c>
      <c r="K285" s="273">
        <v>53.009998</v>
      </c>
      <c r="L285" s="273">
        <v>53.200001</v>
      </c>
      <c r="M285" s="273">
        <v>52.842766</v>
      </c>
      <c r="N285" s="273">
        <v>1.590007E8</v>
      </c>
      <c r="O285" s="273"/>
      <c r="P285" s="249">
        <f t="shared" si="31"/>
        <v>1485623.791</v>
      </c>
      <c r="Q285" s="249">
        <f t="shared" si="151"/>
        <v>432500.5747</v>
      </c>
      <c r="R285" s="249">
        <f t="shared" si="152"/>
        <v>1145744.388</v>
      </c>
      <c r="S285" s="249">
        <f t="shared" si="34"/>
        <v>-808935.1945</v>
      </c>
      <c r="T285" s="249">
        <f t="shared" si="35"/>
        <v>-300979.7165</v>
      </c>
      <c r="U285" s="267">
        <f t="shared" si="21"/>
        <v>0.7672081049</v>
      </c>
      <c r="V285" s="277"/>
      <c r="W285" s="249">
        <f t="shared" si="22"/>
        <v>-1109914.911</v>
      </c>
      <c r="X285" s="252">
        <f t="shared" si="23"/>
        <v>2.3707837</v>
      </c>
      <c r="Y285" s="249">
        <f t="shared" si="24"/>
        <v>2139851.266</v>
      </c>
      <c r="Z285" s="249">
        <f t="shared" si="25"/>
        <v>1029936.355</v>
      </c>
      <c r="AA285" s="254">
        <f t="shared" si="26"/>
        <v>3063868.754</v>
      </c>
      <c r="AB285" s="252">
        <f t="shared" si="27"/>
        <v>3.404298615</v>
      </c>
      <c r="AC285" s="270">
        <f t="shared" si="28"/>
        <v>1953953.843</v>
      </c>
      <c r="AD285" s="252">
        <f t="shared" si="29"/>
        <v>1.953953843</v>
      </c>
      <c r="AE285" s="175"/>
      <c r="AF285" s="176"/>
      <c r="AG285" s="176"/>
      <c r="AH285" s="176"/>
      <c r="AI285" s="176"/>
      <c r="AJ285" s="176"/>
      <c r="AK285" s="176"/>
      <c r="AL285" s="176"/>
      <c r="AM285" s="176"/>
      <c r="AN285" s="176"/>
      <c r="AO285" s="176"/>
      <c r="AP285" s="176"/>
      <c r="AQ285" s="176"/>
      <c r="AR285" s="176"/>
      <c r="AS285" s="176"/>
      <c r="AT285" s="176"/>
      <c r="AU285" s="176"/>
      <c r="AV285" s="176"/>
      <c r="AW285" s="177"/>
    </row>
    <row r="286" ht="19.5" customHeight="1">
      <c r="A286" s="271" t="s">
        <v>374</v>
      </c>
      <c r="B286" s="272">
        <v>312.829987</v>
      </c>
      <c r="C286" s="273">
        <v>330.290009</v>
      </c>
      <c r="D286" s="273">
        <v>280.209991</v>
      </c>
      <c r="E286" s="273">
        <v>308.279999</v>
      </c>
      <c r="F286" s="273">
        <v>304.300568</v>
      </c>
      <c r="G286" s="273">
        <v>1.9511625E9</v>
      </c>
      <c r="H286" s="278" t="s">
        <v>374</v>
      </c>
      <c r="I286" s="273">
        <v>53.060001</v>
      </c>
      <c r="J286" s="273">
        <v>59.060001</v>
      </c>
      <c r="K286" s="273">
        <v>41.959999</v>
      </c>
      <c r="L286" s="273">
        <v>50.669998</v>
      </c>
      <c r="M286" s="273">
        <v>50.329754</v>
      </c>
      <c r="N286" s="273">
        <v>1.978816E8</v>
      </c>
      <c r="O286" s="273"/>
      <c r="P286" s="249">
        <f t="shared" si="31"/>
        <v>1331691.046</v>
      </c>
      <c r="Q286" s="249">
        <f t="shared" si="151"/>
        <v>342345.3002</v>
      </c>
      <c r="R286" s="249">
        <f t="shared" si="152"/>
        <v>1148131.356</v>
      </c>
      <c r="S286" s="249">
        <f t="shared" si="34"/>
        <v>-813972.4245</v>
      </c>
      <c r="T286" s="249">
        <f t="shared" si="35"/>
        <v>-302233.7986</v>
      </c>
      <c r="U286" s="267">
        <f t="shared" si="21"/>
        <v>0.7144797403</v>
      </c>
      <c r="V286" s="277"/>
      <c r="W286" s="249">
        <f t="shared" si="22"/>
        <v>-1116206.223</v>
      </c>
      <c r="X286" s="252">
        <f t="shared" si="23"/>
        <v>2.22165255</v>
      </c>
      <c r="Y286" s="249">
        <f t="shared" si="24"/>
        <v>2034389.834</v>
      </c>
      <c r="Z286" s="249">
        <f t="shared" si="25"/>
        <v>918183.6106</v>
      </c>
      <c r="AA286" s="254">
        <f t="shared" si="26"/>
        <v>2822167.702</v>
      </c>
      <c r="AB286" s="252">
        <f t="shared" si="27"/>
        <v>3.135741891</v>
      </c>
      <c r="AC286" s="270">
        <f t="shared" si="28"/>
        <v>1705961.479</v>
      </c>
      <c r="AD286" s="252">
        <f t="shared" si="29"/>
        <v>1.705961479</v>
      </c>
      <c r="AE286" s="175"/>
      <c r="AF286" s="176"/>
      <c r="AG286" s="176"/>
      <c r="AH286" s="176"/>
      <c r="AI286" s="176"/>
      <c r="AJ286" s="176"/>
      <c r="AK286" s="176"/>
      <c r="AL286" s="176"/>
      <c r="AM286" s="176"/>
      <c r="AN286" s="176"/>
      <c r="AO286" s="176"/>
      <c r="AP286" s="176"/>
      <c r="AQ286" s="176"/>
      <c r="AR286" s="176"/>
      <c r="AS286" s="176"/>
      <c r="AT286" s="176"/>
      <c r="AU286" s="176"/>
      <c r="AV286" s="176"/>
      <c r="AW286" s="177"/>
    </row>
    <row r="287" ht="19.5" customHeight="1">
      <c r="A287" s="271" t="s">
        <v>375</v>
      </c>
      <c r="B287" s="272">
        <v>310.470001</v>
      </c>
      <c r="C287" s="273">
        <v>314.559998</v>
      </c>
      <c r="D287" s="273">
        <v>269.279999</v>
      </c>
      <c r="E287" s="273">
        <v>280.279999</v>
      </c>
      <c r="F287" s="273">
        <v>276.661987</v>
      </c>
      <c r="G287" s="273">
        <v>1.359608E9</v>
      </c>
      <c r="H287" s="278" t="s">
        <v>375</v>
      </c>
      <c r="I287" s="273">
        <v>51.41</v>
      </c>
      <c r="J287" s="273">
        <v>52.700001</v>
      </c>
      <c r="K287" s="273">
        <v>38.240002</v>
      </c>
      <c r="L287" s="273">
        <v>41.41</v>
      </c>
      <c r="M287" s="273">
        <v>41.131935</v>
      </c>
      <c r="N287" s="273">
        <v>1.292261E8</v>
      </c>
      <c r="O287" s="273"/>
      <c r="P287" s="249">
        <f t="shared" si="31"/>
        <v>1279746.53</v>
      </c>
      <c r="Q287" s="249">
        <f t="shared" si="151"/>
        <v>311994.4061</v>
      </c>
      <c r="R287" s="249">
        <f t="shared" si="152"/>
        <v>1150523.296</v>
      </c>
      <c r="S287" s="249">
        <f t="shared" si="34"/>
        <v>-819030.643</v>
      </c>
      <c r="T287" s="249">
        <f t="shared" si="35"/>
        <v>-303493.1061</v>
      </c>
      <c r="U287" s="267">
        <f t="shared" si="21"/>
        <v>0.6942202432</v>
      </c>
      <c r="V287" s="277"/>
      <c r="W287" s="249">
        <f t="shared" si="22"/>
        <v>-1122523.749</v>
      </c>
      <c r="X287" s="252">
        <f t="shared" si="23"/>
        <v>2.165005264</v>
      </c>
      <c r="Y287" s="249">
        <f t="shared" si="24"/>
        <v>2000324.935</v>
      </c>
      <c r="Z287" s="249">
        <f t="shared" si="25"/>
        <v>877801.1859</v>
      </c>
      <c r="AA287" s="254">
        <f t="shared" si="26"/>
        <v>2742264.232</v>
      </c>
      <c r="AB287" s="252">
        <f t="shared" si="27"/>
        <v>3.046960258</v>
      </c>
      <c r="AC287" s="270">
        <f t="shared" si="28"/>
        <v>1619740.483</v>
      </c>
      <c r="AD287" s="252">
        <f t="shared" si="29"/>
        <v>1.619740483</v>
      </c>
      <c r="AE287" s="175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7"/>
    </row>
    <row r="288" ht="19.5" customHeight="1">
      <c r="A288" s="271" t="s">
        <v>376</v>
      </c>
      <c r="B288" s="272">
        <v>278.950012</v>
      </c>
      <c r="C288" s="273">
        <v>316.390015</v>
      </c>
      <c r="D288" s="273">
        <v>276.75</v>
      </c>
      <c r="E288" s="273">
        <v>315.459991</v>
      </c>
      <c r="F288" s="273">
        <v>311.98645</v>
      </c>
      <c r="G288" s="273">
        <v>1.1780255E9</v>
      </c>
      <c r="H288" s="278" t="s">
        <v>376</v>
      </c>
      <c r="I288" s="273">
        <v>40.98</v>
      </c>
      <c r="J288" s="273">
        <v>52.299999</v>
      </c>
      <c r="K288" s="273">
        <v>40.34</v>
      </c>
      <c r="L288" s="273">
        <v>52.02</v>
      </c>
      <c r="M288" s="273">
        <v>51.670692</v>
      </c>
      <c r="N288" s="273">
        <v>8.72705E7</v>
      </c>
      <c r="O288" s="273"/>
      <c r="P288" s="249">
        <f t="shared" si="31"/>
        <v>1315247.525</v>
      </c>
      <c r="Q288" s="249">
        <f t="shared" si="151"/>
        <v>329127.9729</v>
      </c>
      <c r="R288" s="249">
        <f t="shared" si="152"/>
        <v>1152920.219</v>
      </c>
      <c r="S288" s="249">
        <f t="shared" si="34"/>
        <v>-824109.9373</v>
      </c>
      <c r="T288" s="249">
        <f t="shared" si="35"/>
        <v>-304757.6607</v>
      </c>
      <c r="U288" s="267">
        <f t="shared" si="21"/>
        <v>0.7055040547</v>
      </c>
      <c r="V288" s="277"/>
      <c r="W288" s="249">
        <f t="shared" si="22"/>
        <v>-1128867.598</v>
      </c>
      <c r="X288" s="252">
        <f t="shared" si="23"/>
        <v>2.1864103</v>
      </c>
      <c r="Y288" s="249">
        <f t="shared" si="24"/>
        <v>2027476.678</v>
      </c>
      <c r="Z288" s="249">
        <f t="shared" si="25"/>
        <v>898609.0799</v>
      </c>
      <c r="AA288" s="254">
        <f t="shared" si="26"/>
        <v>2797295.717</v>
      </c>
      <c r="AB288" s="252">
        <f t="shared" si="27"/>
        <v>3.108106352</v>
      </c>
      <c r="AC288" s="270">
        <f t="shared" si="28"/>
        <v>1668428.119</v>
      </c>
      <c r="AD288" s="252">
        <f t="shared" si="29"/>
        <v>1.668428119</v>
      </c>
      <c r="AE288" s="175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7"/>
    </row>
    <row r="289" ht="19.5" customHeight="1">
      <c r="A289" s="271" t="s">
        <v>377</v>
      </c>
      <c r="B289" s="272">
        <v>313.649994</v>
      </c>
      <c r="C289" s="273">
        <v>334.420013</v>
      </c>
      <c r="D289" s="273">
        <v>298.440002</v>
      </c>
      <c r="E289" s="273">
        <v>299.269989</v>
      </c>
      <c r="F289" s="273">
        <v>295.974701</v>
      </c>
      <c r="G289" s="273">
        <v>1.0699201E9</v>
      </c>
      <c r="H289" s="278" t="s">
        <v>377</v>
      </c>
      <c r="I289" s="273">
        <v>51.419998</v>
      </c>
      <c r="J289" s="273">
        <v>58.220001</v>
      </c>
      <c r="K289" s="273">
        <v>46.099998</v>
      </c>
      <c r="L289" s="273">
        <v>46.369999</v>
      </c>
      <c r="M289" s="273">
        <v>46.058628</v>
      </c>
      <c r="N289" s="273">
        <v>9.09502E7</v>
      </c>
      <c r="O289" s="273"/>
      <c r="P289" s="249">
        <f t="shared" si="31"/>
        <v>1418328.722</v>
      </c>
      <c r="Q289" s="249">
        <f t="shared" si="151"/>
        <v>376122.9274</v>
      </c>
      <c r="R289" s="249">
        <f t="shared" si="152"/>
        <v>1155322.137</v>
      </c>
      <c r="S289" s="249">
        <f t="shared" si="34"/>
        <v>-829210.3954</v>
      </c>
      <c r="T289" s="249">
        <f t="shared" si="35"/>
        <v>-306027.4843</v>
      </c>
      <c r="U289" s="267">
        <f t="shared" si="21"/>
        <v>0.7358444187</v>
      </c>
      <c r="V289" s="277"/>
      <c r="W289" s="249">
        <f t="shared" si="22"/>
        <v>-1135237.88</v>
      </c>
      <c r="X289" s="252">
        <f t="shared" si="23"/>
        <v>2.267058653</v>
      </c>
      <c r="Y289" s="249">
        <f t="shared" si="24"/>
        <v>2101939.357</v>
      </c>
      <c r="Z289" s="249">
        <f t="shared" si="25"/>
        <v>966701.477</v>
      </c>
      <c r="AA289" s="254">
        <f t="shared" si="26"/>
        <v>2949773.786</v>
      </c>
      <c r="AB289" s="252">
        <f t="shared" si="27"/>
        <v>3.277526429</v>
      </c>
      <c r="AC289" s="270">
        <f t="shared" si="28"/>
        <v>1814535.907</v>
      </c>
      <c r="AD289" s="252">
        <f t="shared" si="29"/>
        <v>1.814535907</v>
      </c>
      <c r="AE289" s="175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7"/>
    </row>
    <row r="290" ht="19.5" customHeight="1">
      <c r="A290" s="271" t="s">
        <v>378</v>
      </c>
      <c r="B290" s="272">
        <v>296.720001</v>
      </c>
      <c r="C290" s="273">
        <v>311.079987</v>
      </c>
      <c r="D290" s="273">
        <v>267.100006</v>
      </c>
      <c r="E290" s="273">
        <v>267.26001</v>
      </c>
      <c r="F290" s="273">
        <v>264.3172</v>
      </c>
      <c r="G290" s="273">
        <v>1.3709887E9</v>
      </c>
      <c r="H290" s="278" t="s">
        <v>378</v>
      </c>
      <c r="I290" s="273">
        <v>45.549999</v>
      </c>
      <c r="J290" s="273">
        <v>49.959999</v>
      </c>
      <c r="K290" s="273">
        <v>36.630001</v>
      </c>
      <c r="L290" s="273">
        <v>36.66</v>
      </c>
      <c r="M290" s="273">
        <v>36.413834</v>
      </c>
      <c r="N290" s="273">
        <v>1.142396E8</v>
      </c>
      <c r="O290" s="273"/>
      <c r="P290" s="249">
        <f t="shared" si="31"/>
        <v>1269386.167</v>
      </c>
      <c r="Q290" s="249">
        <f t="shared" si="151"/>
        <v>298858.6508</v>
      </c>
      <c r="R290" s="249">
        <f t="shared" si="152"/>
        <v>1157729.058</v>
      </c>
      <c r="S290" s="249">
        <f t="shared" si="34"/>
        <v>-834332.1054</v>
      </c>
      <c r="T290" s="249">
        <f t="shared" si="35"/>
        <v>-307302.5988</v>
      </c>
      <c r="U290" s="267">
        <f t="shared" si="21"/>
        <v>0.6849308005</v>
      </c>
      <c r="V290" s="277"/>
      <c r="W290" s="249">
        <f t="shared" si="22"/>
        <v>-1141634.704</v>
      </c>
      <c r="X290" s="252">
        <f t="shared" si="23"/>
        <v>2.125999863</v>
      </c>
      <c r="Y290" s="249">
        <f t="shared" si="24"/>
        <v>1999990.212</v>
      </c>
      <c r="Z290" s="249">
        <f t="shared" si="25"/>
        <v>858355.5081</v>
      </c>
      <c r="AA290" s="254">
        <f t="shared" si="26"/>
        <v>2725973.876</v>
      </c>
      <c r="AB290" s="252">
        <f t="shared" si="27"/>
        <v>3.028859862</v>
      </c>
      <c r="AC290" s="270">
        <f t="shared" si="28"/>
        <v>1584339.171</v>
      </c>
      <c r="AD290" s="252">
        <f t="shared" si="29"/>
        <v>1.584339171</v>
      </c>
      <c r="AE290" s="175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7"/>
    </row>
    <row r="291" ht="19.5" customHeight="1">
      <c r="A291" s="271" t="s">
        <v>379</v>
      </c>
      <c r="B291" s="272">
        <v>269.070007</v>
      </c>
      <c r="C291" s="273">
        <v>284.600006</v>
      </c>
      <c r="D291" s="273">
        <v>254.259995</v>
      </c>
      <c r="E291" s="273">
        <v>277.950012</v>
      </c>
      <c r="F291" s="273">
        <v>275.383514</v>
      </c>
      <c r="G291" s="273">
        <v>1.356809E9</v>
      </c>
      <c r="H291" s="278" t="s">
        <v>379</v>
      </c>
      <c r="I291" s="273">
        <v>37.139999</v>
      </c>
      <c r="J291" s="273">
        <v>41.349998</v>
      </c>
      <c r="K291" s="273">
        <v>32.98</v>
      </c>
      <c r="L291" s="273">
        <v>39.080002</v>
      </c>
      <c r="M291" s="273">
        <v>38.817581</v>
      </c>
      <c r="N291" s="273">
        <v>1.28472E8</v>
      </c>
      <c r="O291" s="273"/>
      <c r="P291" s="249">
        <f t="shared" si="31"/>
        <v>1208364.333</v>
      </c>
      <c r="Q291" s="249">
        <f t="shared" si="151"/>
        <v>269078.8434</v>
      </c>
      <c r="R291" s="249">
        <f t="shared" si="152"/>
        <v>1160140.993</v>
      </c>
      <c r="S291" s="249">
        <f t="shared" si="34"/>
        <v>-839475.1558</v>
      </c>
      <c r="T291" s="249">
        <f t="shared" si="35"/>
        <v>-308583.0263</v>
      </c>
      <c r="U291" s="267">
        <f t="shared" si="21"/>
        <v>0.662167312</v>
      </c>
      <c r="V291" s="277"/>
      <c r="W291" s="249">
        <f t="shared" si="22"/>
        <v>-1148058.182</v>
      </c>
      <c r="X291" s="252">
        <f t="shared" si="23"/>
        <v>2.063053391</v>
      </c>
      <c r="Y291" s="249">
        <f t="shared" si="24"/>
        <v>1959590.386</v>
      </c>
      <c r="Z291" s="249">
        <f t="shared" si="25"/>
        <v>811532.2042</v>
      </c>
      <c r="AA291" s="254">
        <f t="shared" si="26"/>
        <v>2637584.169</v>
      </c>
      <c r="AB291" s="252">
        <f t="shared" si="27"/>
        <v>2.930649077</v>
      </c>
      <c r="AC291" s="270">
        <f t="shared" si="28"/>
        <v>1489525.987</v>
      </c>
      <c r="AD291" s="252">
        <f t="shared" si="29"/>
        <v>1.489525987</v>
      </c>
      <c r="AE291" s="175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7"/>
    </row>
    <row r="292" ht="19.5" customHeight="1">
      <c r="A292" s="271" t="s">
        <v>380</v>
      </c>
      <c r="B292" s="272">
        <v>281.5</v>
      </c>
      <c r="C292" s="273">
        <v>293.470001</v>
      </c>
      <c r="D292" s="273">
        <v>259.079987</v>
      </c>
      <c r="E292" s="273">
        <v>293.359985</v>
      </c>
      <c r="F292" s="273">
        <v>290.651154</v>
      </c>
      <c r="G292" s="273">
        <v>1.1957628E9</v>
      </c>
      <c r="H292" s="278" t="s">
        <v>380</v>
      </c>
      <c r="I292" s="273">
        <v>40.110001</v>
      </c>
      <c r="J292" s="273">
        <v>43.049999</v>
      </c>
      <c r="K292" s="273">
        <v>33.900002</v>
      </c>
      <c r="L292" s="273">
        <v>42.900002</v>
      </c>
      <c r="M292" s="273">
        <v>42.611935</v>
      </c>
      <c r="N292" s="273">
        <v>1.058583E8</v>
      </c>
      <c r="O292" s="273"/>
      <c r="P292" s="249">
        <f t="shared" si="31"/>
        <v>1231271.225</v>
      </c>
      <c r="Q292" s="249">
        <f t="shared" si="151"/>
        <v>276585.0009</v>
      </c>
      <c r="R292" s="249">
        <f t="shared" si="152"/>
        <v>1162557.954</v>
      </c>
      <c r="S292" s="249">
        <f t="shared" si="34"/>
        <v>-844639.6356</v>
      </c>
      <c r="T292" s="249">
        <f t="shared" si="35"/>
        <v>-309868.7889</v>
      </c>
      <c r="U292" s="267">
        <f t="shared" si="21"/>
        <v>0.66822639</v>
      </c>
      <c r="V292" s="277"/>
      <c r="W292" s="249">
        <f t="shared" si="22"/>
        <v>-1154508.425</v>
      </c>
      <c r="X292" s="252">
        <f t="shared" si="23"/>
        <v>2.073461854</v>
      </c>
      <c r="Y292" s="249">
        <f t="shared" si="24"/>
        <v>1977945.493</v>
      </c>
      <c r="Z292" s="249">
        <f t="shared" si="25"/>
        <v>823437.0686</v>
      </c>
      <c r="AA292" s="254">
        <f t="shared" si="26"/>
        <v>2670414.18</v>
      </c>
      <c r="AB292" s="252">
        <f t="shared" si="27"/>
        <v>2.967126867</v>
      </c>
      <c r="AC292" s="270">
        <f t="shared" si="28"/>
        <v>1515905.755</v>
      </c>
      <c r="AD292" s="252">
        <f t="shared" si="29"/>
        <v>1.515905755</v>
      </c>
      <c r="AE292" s="175"/>
      <c r="AF292" s="176"/>
      <c r="AG292" s="176"/>
      <c r="AH292" s="176"/>
      <c r="AI292" s="176"/>
      <c r="AJ292" s="176"/>
      <c r="AK292" s="176"/>
      <c r="AL292" s="176"/>
      <c r="AM292" s="176"/>
      <c r="AN292" s="176"/>
      <c r="AO292" s="176"/>
      <c r="AP292" s="176"/>
      <c r="AQ292" s="176"/>
      <c r="AR292" s="176"/>
      <c r="AS292" s="176"/>
      <c r="AT292" s="176"/>
      <c r="AU292" s="176"/>
      <c r="AV292" s="176"/>
      <c r="AW292" s="177"/>
    </row>
    <row r="293" ht="19.5" customHeight="1">
      <c r="A293" s="274" t="s">
        <v>381</v>
      </c>
      <c r="B293" s="275">
        <v>293.690002</v>
      </c>
      <c r="C293" s="276">
        <v>296.880005</v>
      </c>
      <c r="D293" s="276">
        <v>259.730011</v>
      </c>
      <c r="E293" s="276">
        <v>266.279999</v>
      </c>
      <c r="F293" s="276">
        <v>263.821228</v>
      </c>
      <c r="G293" s="276">
        <v>1.0570377E9</v>
      </c>
      <c r="H293" s="279" t="s">
        <v>381</v>
      </c>
      <c r="I293" s="276">
        <v>42.970001</v>
      </c>
      <c r="J293" s="276">
        <v>43.720001</v>
      </c>
      <c r="K293" s="276">
        <v>33.380001</v>
      </c>
      <c r="L293" s="276">
        <v>35.040001</v>
      </c>
      <c r="M293" s="276">
        <v>34.80471</v>
      </c>
      <c r="N293" s="276">
        <v>9.87134E7</v>
      </c>
      <c r="O293" s="276"/>
      <c r="P293" s="249">
        <f t="shared" si="31"/>
        <v>1234360.448</v>
      </c>
      <c r="Q293" s="249">
        <f t="shared" si="151"/>
        <v>272342.3912</v>
      </c>
      <c r="R293" s="249">
        <f t="shared" si="152"/>
        <v>1164979.949</v>
      </c>
      <c r="S293" s="249">
        <f t="shared" si="34"/>
        <v>-849825.6341</v>
      </c>
      <c r="T293" s="249">
        <f t="shared" si="35"/>
        <v>-311159.9089</v>
      </c>
      <c r="U293" s="267">
        <f t="shared" si="21"/>
        <v>0.6658893931</v>
      </c>
      <c r="V293" s="252">
        <f>(E293-B282)/B282</f>
        <v>-0.332715181</v>
      </c>
      <c r="W293" s="249">
        <f t="shared" si="22"/>
        <v>-1160985.543</v>
      </c>
      <c r="X293" s="252">
        <f t="shared" si="23"/>
        <v>2.066641064</v>
      </c>
      <c r="Y293" s="249">
        <f t="shared" si="24"/>
        <v>1982433.065</v>
      </c>
      <c r="Z293" s="249">
        <f t="shared" si="25"/>
        <v>821447.5222</v>
      </c>
      <c r="AA293" s="254">
        <f t="shared" si="26"/>
        <v>2671682.789</v>
      </c>
      <c r="AB293" s="252">
        <f t="shared" si="27"/>
        <v>2.968536432</v>
      </c>
      <c r="AC293" s="270">
        <f t="shared" si="28"/>
        <v>1510697.246</v>
      </c>
      <c r="AD293" s="252">
        <f t="shared" si="29"/>
        <v>1.510697246</v>
      </c>
      <c r="AE293" s="175"/>
      <c r="AF293" s="176"/>
      <c r="AG293" s="176"/>
      <c r="AH293" s="176"/>
      <c r="AI293" s="176"/>
      <c r="AJ293" s="176"/>
      <c r="AK293" s="176"/>
      <c r="AL293" s="176"/>
      <c r="AM293" s="176"/>
      <c r="AN293" s="176"/>
      <c r="AO293" s="176"/>
      <c r="AP293" s="176"/>
      <c r="AQ293" s="176"/>
      <c r="AR293" s="176"/>
      <c r="AS293" s="176"/>
      <c r="AT293" s="176"/>
      <c r="AU293" s="176"/>
      <c r="AV293" s="176"/>
      <c r="AW293" s="177"/>
    </row>
    <row r="294" ht="19.5" customHeight="1">
      <c r="A294" s="271" t="s">
        <v>382</v>
      </c>
      <c r="B294" s="272">
        <v>268.649994</v>
      </c>
      <c r="C294" s="273">
        <v>298.26001</v>
      </c>
      <c r="D294" s="273">
        <v>260.339996</v>
      </c>
      <c r="E294" s="273">
        <v>294.619995</v>
      </c>
      <c r="F294" s="273">
        <v>292.598358</v>
      </c>
      <c r="G294" s="273">
        <v>9.619273E8</v>
      </c>
      <c r="H294" s="278" t="s">
        <v>382</v>
      </c>
      <c r="I294" s="273">
        <v>35.639999</v>
      </c>
      <c r="J294" s="273">
        <v>43.560001</v>
      </c>
      <c r="K294" s="273">
        <v>33.419998</v>
      </c>
      <c r="L294" s="273">
        <v>42.470001</v>
      </c>
      <c r="M294" s="273">
        <v>42.308758</v>
      </c>
      <c r="N294" s="273">
        <v>9.56641E7</v>
      </c>
      <c r="O294" s="273"/>
      <c r="P294" s="249">
        <f t="shared" si="31"/>
        <v>1237259.387</v>
      </c>
      <c r="Q294" s="249">
        <f>(Q293+$S$3)*K294/K293</f>
        <v>292692.6854</v>
      </c>
      <c r="R294" s="249">
        <f>R293*(1+($S$5)/2/12)-$S$3</f>
        <v>1147406.991</v>
      </c>
      <c r="S294" s="249">
        <f t="shared" si="34"/>
        <v>-855033.2409</v>
      </c>
      <c r="T294" s="249">
        <f t="shared" si="35"/>
        <v>-312456.4085</v>
      </c>
      <c r="U294" s="267">
        <f t="shared" si="21"/>
        <v>0.680762167</v>
      </c>
      <c r="V294" s="277"/>
      <c r="W294" s="249">
        <f t="shared" si="22"/>
        <v>-1167489.649</v>
      </c>
      <c r="X294" s="252">
        <f t="shared" si="23"/>
        <v>2.042558903</v>
      </c>
      <c r="Y294" s="249">
        <f t="shared" si="24"/>
        <v>1967592.282</v>
      </c>
      <c r="Z294" s="249">
        <f t="shared" si="25"/>
        <v>800102.6327</v>
      </c>
      <c r="AA294" s="254">
        <f t="shared" si="26"/>
        <v>2677359.063</v>
      </c>
      <c r="AB294" s="252">
        <f t="shared" si="27"/>
        <v>2.974843404</v>
      </c>
      <c r="AC294" s="270">
        <f t="shared" si="28"/>
        <v>1509869.414</v>
      </c>
      <c r="AD294" s="252">
        <f t="shared" si="29"/>
        <v>1.509869414</v>
      </c>
      <c r="AE294" s="175"/>
      <c r="AF294" s="176"/>
      <c r="AG294" s="176"/>
      <c r="AH294" s="176"/>
      <c r="AI294" s="176"/>
      <c r="AJ294" s="176"/>
      <c r="AK294" s="176"/>
      <c r="AL294" s="176"/>
      <c r="AM294" s="176"/>
      <c r="AN294" s="176"/>
      <c r="AO294" s="176"/>
      <c r="AP294" s="176"/>
      <c r="AQ294" s="176"/>
      <c r="AR294" s="176"/>
      <c r="AS294" s="176"/>
      <c r="AT294" s="176"/>
      <c r="AU294" s="176"/>
      <c r="AV294" s="176"/>
      <c r="AW294" s="177"/>
    </row>
    <row r="295" ht="19.5" customHeight="1">
      <c r="A295" s="271" t="s">
        <v>383</v>
      </c>
      <c r="B295" s="272">
        <v>294.410004</v>
      </c>
      <c r="C295" s="273">
        <v>313.679993</v>
      </c>
      <c r="D295" s="273">
        <v>290.049988</v>
      </c>
      <c r="E295" s="273">
        <v>293.559998</v>
      </c>
      <c r="F295" s="273">
        <v>291.545685</v>
      </c>
      <c r="G295" s="273">
        <v>1.0944248E9</v>
      </c>
      <c r="H295" s="278" t="s">
        <v>383</v>
      </c>
      <c r="I295" s="273">
        <v>42.400002</v>
      </c>
      <c r="J295" s="273">
        <v>48.009998</v>
      </c>
      <c r="K295" s="273">
        <v>40.75</v>
      </c>
      <c r="L295" s="273">
        <v>41.73</v>
      </c>
      <c r="M295" s="273">
        <v>41.57156</v>
      </c>
      <c r="N295" s="273">
        <v>1.067048E8</v>
      </c>
      <c r="O295" s="273"/>
      <c r="P295" s="249">
        <f t="shared" si="31"/>
        <v>1378455.389</v>
      </c>
      <c r="Q295" s="249">
        <f t="shared" ref="Q295:Q305" si="153">Q294*K295/K294</f>
        <v>356888.9181</v>
      </c>
      <c r="R295" s="249">
        <f t="shared" ref="R295:R305" si="154">R294*(1+$S$5/2/12)</f>
        <v>1149797.422</v>
      </c>
      <c r="S295" s="249">
        <f t="shared" si="34"/>
        <v>-860262.5461</v>
      </c>
      <c r="T295" s="249">
        <f t="shared" si="35"/>
        <v>-313758.3102</v>
      </c>
      <c r="U295" s="267">
        <f t="shared" si="21"/>
        <v>0.7251751981</v>
      </c>
      <c r="V295" s="277"/>
      <c r="W295" s="249">
        <f t="shared" si="22"/>
        <v>-1174020.856</v>
      </c>
      <c r="X295" s="252">
        <f t="shared" si="23"/>
        <v>2.15349906</v>
      </c>
      <c r="Y295" s="249">
        <f t="shared" si="24"/>
        <v>2068724.297</v>
      </c>
      <c r="Z295" s="249">
        <f t="shared" si="25"/>
        <v>894703.4409</v>
      </c>
      <c r="AA295" s="254">
        <f t="shared" si="26"/>
        <v>2885141.729</v>
      </c>
      <c r="AB295" s="252">
        <f t="shared" si="27"/>
        <v>3.205713032</v>
      </c>
      <c r="AC295" s="270">
        <f t="shared" si="28"/>
        <v>1711120.872</v>
      </c>
      <c r="AD295" s="252">
        <f t="shared" si="29"/>
        <v>1.711120872</v>
      </c>
      <c r="AE295" s="175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6"/>
      <c r="AT295" s="176"/>
      <c r="AU295" s="176"/>
      <c r="AV295" s="176"/>
      <c r="AW295" s="177"/>
    </row>
    <row r="296" ht="19.5" customHeight="1">
      <c r="A296" s="271" t="s">
        <v>384</v>
      </c>
      <c r="B296" s="272">
        <v>293.26001</v>
      </c>
      <c r="C296" s="273">
        <v>321.170013</v>
      </c>
      <c r="D296" s="273">
        <v>285.190002</v>
      </c>
      <c r="E296" s="273">
        <v>320.929993</v>
      </c>
      <c r="F296" s="273">
        <v>318.727844</v>
      </c>
      <c r="G296" s="273">
        <v>1.5447826E9</v>
      </c>
      <c r="H296" s="278" t="s">
        <v>384</v>
      </c>
      <c r="I296" s="273">
        <v>41.639999</v>
      </c>
      <c r="J296" s="273">
        <v>49.630001</v>
      </c>
      <c r="K296" s="273">
        <v>39.240002</v>
      </c>
      <c r="L296" s="273">
        <v>49.57</v>
      </c>
      <c r="M296" s="273">
        <v>49.381794</v>
      </c>
      <c r="N296" s="273">
        <v>1.41906E8</v>
      </c>
      <c r="O296" s="273"/>
      <c r="P296" s="249">
        <f t="shared" si="31"/>
        <v>1355358.425</v>
      </c>
      <c r="Q296" s="249">
        <f t="shared" si="153"/>
        <v>343664.3401</v>
      </c>
      <c r="R296" s="249">
        <f t="shared" si="154"/>
        <v>1152192.833</v>
      </c>
      <c r="S296" s="249">
        <f t="shared" si="34"/>
        <v>-865513.64</v>
      </c>
      <c r="T296" s="249">
        <f t="shared" si="35"/>
        <v>-315065.6365</v>
      </c>
      <c r="U296" s="267">
        <f t="shared" si="21"/>
        <v>0.7164267432</v>
      </c>
      <c r="V296" s="277"/>
      <c r="W296" s="249">
        <f t="shared" si="22"/>
        <v>-1180579.277</v>
      </c>
      <c r="X296" s="252">
        <f t="shared" si="23"/>
        <v>2.124000742</v>
      </c>
      <c r="Y296" s="249">
        <f t="shared" si="24"/>
        <v>2054856.018</v>
      </c>
      <c r="Z296" s="249">
        <f t="shared" si="25"/>
        <v>874276.7413</v>
      </c>
      <c r="AA296" s="254">
        <f t="shared" si="26"/>
        <v>2851215.599</v>
      </c>
      <c r="AB296" s="252">
        <f t="shared" si="27"/>
        <v>3.168017332</v>
      </c>
      <c r="AC296" s="270">
        <f t="shared" si="28"/>
        <v>1670636.322</v>
      </c>
      <c r="AD296" s="252">
        <f t="shared" si="29"/>
        <v>1.670636322</v>
      </c>
      <c r="AE296" s="175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6"/>
      <c r="AT296" s="176"/>
      <c r="AU296" s="176"/>
      <c r="AV296" s="176"/>
      <c r="AW296" s="177"/>
    </row>
    <row r="297" ht="19.5" customHeight="1">
      <c r="A297" s="271" t="s">
        <v>385</v>
      </c>
      <c r="B297" s="272">
        <v>318.769989</v>
      </c>
      <c r="C297" s="273">
        <v>322.649994</v>
      </c>
      <c r="D297" s="273">
        <v>309.890015</v>
      </c>
      <c r="E297" s="273">
        <v>322.559998</v>
      </c>
      <c r="F297" s="273">
        <v>320.84256</v>
      </c>
      <c r="G297" s="273">
        <v>9.934946E8</v>
      </c>
      <c r="H297" s="278" t="s">
        <v>385</v>
      </c>
      <c r="I297" s="273">
        <v>48.889999</v>
      </c>
      <c r="J297" s="273">
        <v>49.759998</v>
      </c>
      <c r="K297" s="273">
        <v>45.98</v>
      </c>
      <c r="L297" s="273">
        <v>49.740002</v>
      </c>
      <c r="M297" s="273">
        <v>49.551155</v>
      </c>
      <c r="N297" s="273">
        <v>7.41259E7</v>
      </c>
      <c r="O297" s="273"/>
      <c r="P297" s="249">
        <f t="shared" si="31"/>
        <v>1472744.626</v>
      </c>
      <c r="Q297" s="249">
        <f t="shared" si="153"/>
        <v>402693.3118</v>
      </c>
      <c r="R297" s="249">
        <f t="shared" si="154"/>
        <v>1154593.235</v>
      </c>
      <c r="S297" s="249">
        <f t="shared" si="34"/>
        <v>-870786.6135</v>
      </c>
      <c r="T297" s="249">
        <f t="shared" si="35"/>
        <v>-316378.41</v>
      </c>
      <c r="U297" s="267">
        <f t="shared" si="21"/>
        <v>0.7518507631</v>
      </c>
      <c r="V297" s="277"/>
      <c r="W297" s="249">
        <f t="shared" si="22"/>
        <v>-1187165.024</v>
      </c>
      <c r="X297" s="252">
        <f t="shared" si="23"/>
        <v>2.21311933</v>
      </c>
      <c r="Y297" s="249">
        <f t="shared" si="24"/>
        <v>2139330.744</v>
      </c>
      <c r="Z297" s="249">
        <f t="shared" si="25"/>
        <v>952165.7203</v>
      </c>
      <c r="AA297" s="254">
        <f t="shared" si="26"/>
        <v>3030031.173</v>
      </c>
      <c r="AB297" s="252">
        <f t="shared" si="27"/>
        <v>3.366701303</v>
      </c>
      <c r="AC297" s="270">
        <f t="shared" si="28"/>
        <v>1842866.149</v>
      </c>
      <c r="AD297" s="252">
        <f t="shared" si="29"/>
        <v>1.842866149</v>
      </c>
      <c r="AE297" s="175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6"/>
      <c r="AT297" s="176"/>
      <c r="AU297" s="176"/>
      <c r="AV297" s="176"/>
      <c r="AW297" s="177"/>
    </row>
    <row r="298" ht="19.5" customHeight="1">
      <c r="A298" s="271" t="s">
        <v>386</v>
      </c>
      <c r="B298" s="272">
        <v>322.089996</v>
      </c>
      <c r="C298" s="273">
        <v>353.929993</v>
      </c>
      <c r="D298" s="273">
        <v>315.119995</v>
      </c>
      <c r="E298" s="273">
        <v>347.98999</v>
      </c>
      <c r="F298" s="273">
        <v>346.137146</v>
      </c>
      <c r="G298" s="273">
        <v>1.1490793E9</v>
      </c>
      <c r="H298" s="278" t="s">
        <v>386</v>
      </c>
      <c r="I298" s="273">
        <v>49.599998</v>
      </c>
      <c r="J298" s="273">
        <v>59.389999</v>
      </c>
      <c r="K298" s="273">
        <v>47.41</v>
      </c>
      <c r="L298" s="273">
        <v>57.32</v>
      </c>
      <c r="M298" s="273">
        <v>57.102371</v>
      </c>
      <c r="N298" s="273">
        <v>8.46147E7</v>
      </c>
      <c r="O298" s="273"/>
      <c r="P298" s="249">
        <f t="shared" si="31"/>
        <v>1497599.976</v>
      </c>
      <c r="Q298" s="249">
        <f t="shared" si="153"/>
        <v>415217.2664</v>
      </c>
      <c r="R298" s="249">
        <f t="shared" si="154"/>
        <v>1156998.638</v>
      </c>
      <c r="S298" s="249">
        <f t="shared" si="34"/>
        <v>-876081.5577</v>
      </c>
      <c r="T298" s="249">
        <f t="shared" si="35"/>
        <v>-317696.6534</v>
      </c>
      <c r="U298" s="267">
        <f t="shared" si="21"/>
        <v>0.7583629116</v>
      </c>
      <c r="V298" s="277"/>
      <c r="W298" s="249">
        <f t="shared" si="22"/>
        <v>-1193778.211</v>
      </c>
      <c r="X298" s="252">
        <f t="shared" si="23"/>
        <v>2.223694979</v>
      </c>
      <c r="Y298" s="249">
        <f t="shared" si="24"/>
        <v>2159038.676</v>
      </c>
      <c r="Z298" s="249">
        <f t="shared" si="25"/>
        <v>965260.4645</v>
      </c>
      <c r="AA298" s="254">
        <f t="shared" si="26"/>
        <v>3069815.88</v>
      </c>
      <c r="AB298" s="252">
        <f t="shared" si="27"/>
        <v>3.410906534</v>
      </c>
      <c r="AC298" s="270">
        <f t="shared" si="28"/>
        <v>1876037.669</v>
      </c>
      <c r="AD298" s="252">
        <f t="shared" si="29"/>
        <v>1.876037669</v>
      </c>
      <c r="AE298" s="175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6"/>
      <c r="AT298" s="176"/>
      <c r="AU298" s="176"/>
      <c r="AV298" s="176"/>
      <c r="AW298" s="177"/>
    </row>
    <row r="299" ht="19.5" customHeight="1">
      <c r="A299" s="271" t="s">
        <v>387</v>
      </c>
      <c r="B299" s="272">
        <v>347.730011</v>
      </c>
      <c r="C299" s="273">
        <v>372.850006</v>
      </c>
      <c r="D299" s="273">
        <v>346.660004</v>
      </c>
      <c r="E299" s="273">
        <v>369.420013</v>
      </c>
      <c r="F299" s="273">
        <v>367.453094</v>
      </c>
      <c r="G299" s="273">
        <v>1.1377103E9</v>
      </c>
      <c r="H299" s="278" t="s">
        <v>387</v>
      </c>
      <c r="I299" s="273">
        <v>57.290001</v>
      </c>
      <c r="J299" s="273">
        <v>65.620003</v>
      </c>
      <c r="K299" s="273">
        <v>56.950001</v>
      </c>
      <c r="L299" s="273">
        <v>64.379997</v>
      </c>
      <c r="M299" s="273">
        <v>64.135559</v>
      </c>
      <c r="N299" s="273">
        <v>7.68441E7</v>
      </c>
      <c r="O299" s="273"/>
      <c r="P299" s="249">
        <f t="shared" si="31"/>
        <v>1647493.088</v>
      </c>
      <c r="Q299" s="249">
        <f t="shared" si="153"/>
        <v>498768.6931</v>
      </c>
      <c r="R299" s="249">
        <f t="shared" si="154"/>
        <v>1159409.052</v>
      </c>
      <c r="S299" s="249">
        <f t="shared" si="34"/>
        <v>-881398.5642</v>
      </c>
      <c r="T299" s="249">
        <f t="shared" si="35"/>
        <v>-319020.3894</v>
      </c>
      <c r="U299" s="267">
        <f t="shared" si="21"/>
        <v>0.8001493821</v>
      </c>
      <c r="V299" s="277"/>
      <c r="W299" s="249">
        <f t="shared" si="22"/>
        <v>-1200418.954</v>
      </c>
      <c r="X299" s="252">
        <f t="shared" si="23"/>
        <v>2.338268761</v>
      </c>
      <c r="Y299" s="249">
        <f t="shared" si="24"/>
        <v>2266277.851</v>
      </c>
      <c r="Z299" s="249">
        <f t="shared" si="25"/>
        <v>1065858.898</v>
      </c>
      <c r="AA299" s="254">
        <f t="shared" si="26"/>
        <v>3305670.833</v>
      </c>
      <c r="AB299" s="252">
        <f t="shared" si="27"/>
        <v>3.672967592</v>
      </c>
      <c r="AC299" s="270">
        <f t="shared" si="28"/>
        <v>2105251.879</v>
      </c>
      <c r="AD299" s="252">
        <f t="shared" si="29"/>
        <v>2.105251879</v>
      </c>
      <c r="AE299" s="175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6"/>
      <c r="AT299" s="176"/>
      <c r="AU299" s="176"/>
      <c r="AV299" s="176"/>
      <c r="AW299" s="177"/>
    </row>
    <row r="300" ht="19.5" customHeight="1">
      <c r="A300" s="271" t="s">
        <v>388</v>
      </c>
      <c r="B300" s="272">
        <v>370.070007</v>
      </c>
      <c r="C300" s="273">
        <v>387.980011</v>
      </c>
      <c r="D300" s="273">
        <v>363.410004</v>
      </c>
      <c r="E300" s="273">
        <v>383.679993</v>
      </c>
      <c r="F300" s="273">
        <v>382.160675</v>
      </c>
      <c r="G300" s="273">
        <v>9.749974E8</v>
      </c>
      <c r="H300" s="278" t="s">
        <v>388</v>
      </c>
      <c r="I300" s="273">
        <v>64.580002</v>
      </c>
      <c r="J300" s="273">
        <v>70.739998</v>
      </c>
      <c r="K300" s="273">
        <v>62.200001</v>
      </c>
      <c r="L300" s="273">
        <v>69.029999</v>
      </c>
      <c r="M300" s="273">
        <v>68.767914</v>
      </c>
      <c r="N300" s="273">
        <v>8.75018E7</v>
      </c>
      <c r="O300" s="273"/>
      <c r="P300" s="249">
        <f t="shared" si="31"/>
        <v>1727097.049</v>
      </c>
      <c r="Q300" s="249">
        <f t="shared" si="153"/>
        <v>544748.2469</v>
      </c>
      <c r="R300" s="249">
        <f t="shared" si="154"/>
        <v>1161824.487</v>
      </c>
      <c r="S300" s="249">
        <f t="shared" si="34"/>
        <v>-886737.7249</v>
      </c>
      <c r="T300" s="249">
        <f t="shared" si="35"/>
        <v>-320349.6411</v>
      </c>
      <c r="U300" s="267">
        <f t="shared" si="21"/>
        <v>0.8202866673</v>
      </c>
      <c r="V300" s="277"/>
      <c r="W300" s="249">
        <f t="shared" si="22"/>
        <v>-1207087.366</v>
      </c>
      <c r="X300" s="252">
        <f t="shared" si="23"/>
        <v>2.393299456</v>
      </c>
      <c r="Y300" s="249">
        <f t="shared" si="24"/>
        <v>2324319.442</v>
      </c>
      <c r="Z300" s="249">
        <f t="shared" si="25"/>
        <v>1117232.076</v>
      </c>
      <c r="AA300" s="254">
        <f t="shared" si="26"/>
        <v>3433669.783</v>
      </c>
      <c r="AB300" s="252">
        <f t="shared" si="27"/>
        <v>3.815188647</v>
      </c>
      <c r="AC300" s="270">
        <f t="shared" si="28"/>
        <v>2226582.417</v>
      </c>
      <c r="AD300" s="252">
        <f t="shared" si="29"/>
        <v>2.226582417</v>
      </c>
      <c r="AE300" s="175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6"/>
      <c r="AT300" s="176"/>
      <c r="AU300" s="176"/>
      <c r="AV300" s="176"/>
      <c r="AW300" s="177"/>
    </row>
    <row r="301" ht="19.5" customHeight="1">
      <c r="A301" s="271" t="s">
        <v>389</v>
      </c>
      <c r="B301" s="272">
        <v>382.309998</v>
      </c>
      <c r="C301" s="273">
        <v>383.559998</v>
      </c>
      <c r="D301" s="273">
        <v>354.709991</v>
      </c>
      <c r="E301" s="273">
        <v>377.98999</v>
      </c>
      <c r="F301" s="273">
        <v>376.493195</v>
      </c>
      <c r="G301" s="273">
        <v>1.2022204E9</v>
      </c>
      <c r="H301" s="278" t="s">
        <v>389</v>
      </c>
      <c r="I301" s="273">
        <v>68.470001</v>
      </c>
      <c r="J301" s="273">
        <v>68.900002</v>
      </c>
      <c r="K301" s="273">
        <v>58.639999</v>
      </c>
      <c r="L301" s="273">
        <v>66.279999</v>
      </c>
      <c r="M301" s="273">
        <v>66.028351</v>
      </c>
      <c r="N301" s="273">
        <v>9.8946E7</v>
      </c>
      <c r="O301" s="273"/>
      <c r="P301" s="249">
        <f t="shared" si="31"/>
        <v>1685750.452</v>
      </c>
      <c r="Q301" s="249">
        <f t="shared" si="153"/>
        <v>513569.7129</v>
      </c>
      <c r="R301" s="249">
        <f t="shared" si="154"/>
        <v>1164244.955</v>
      </c>
      <c r="S301" s="249">
        <f t="shared" si="34"/>
        <v>-892099.1321</v>
      </c>
      <c r="T301" s="249">
        <f t="shared" si="35"/>
        <v>-321684.4312</v>
      </c>
      <c r="U301" s="267">
        <f t="shared" si="21"/>
        <v>0.8065519118</v>
      </c>
      <c r="V301" s="277"/>
      <c r="W301" s="249">
        <f t="shared" si="22"/>
        <v>-1213783.563</v>
      </c>
      <c r="X301" s="252">
        <f t="shared" si="23"/>
        <v>2.348026035</v>
      </c>
      <c r="Y301" s="249">
        <f t="shared" si="24"/>
        <v>2297700.473</v>
      </c>
      <c r="Z301" s="249">
        <f t="shared" si="25"/>
        <v>1083916.91</v>
      </c>
      <c r="AA301" s="254">
        <f t="shared" si="26"/>
        <v>3363565.12</v>
      </c>
      <c r="AB301" s="252">
        <f t="shared" si="27"/>
        <v>3.737294578</v>
      </c>
      <c r="AC301" s="270">
        <f t="shared" si="28"/>
        <v>2149781.557</v>
      </c>
      <c r="AD301" s="252">
        <f t="shared" si="29"/>
        <v>2.149781557</v>
      </c>
      <c r="AE301" s="175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6"/>
      <c r="AT301" s="176"/>
      <c r="AU301" s="176"/>
      <c r="AV301" s="176"/>
      <c r="AW301" s="177"/>
    </row>
    <row r="302" ht="19.5" customHeight="1">
      <c r="A302" s="271" t="s">
        <v>390</v>
      </c>
      <c r="B302" s="272">
        <v>380.399994</v>
      </c>
      <c r="C302" s="273">
        <v>380.829987</v>
      </c>
      <c r="D302" s="273">
        <v>351.359985</v>
      </c>
      <c r="E302" s="273">
        <v>358.269989</v>
      </c>
      <c r="F302" s="273">
        <v>356.851288</v>
      </c>
      <c r="G302" s="273">
        <v>9.597146E8</v>
      </c>
      <c r="H302" s="278" t="s">
        <v>390</v>
      </c>
      <c r="I302" s="273">
        <v>67.169998</v>
      </c>
      <c r="J302" s="273">
        <v>67.290001</v>
      </c>
      <c r="K302" s="273">
        <v>57.099998</v>
      </c>
      <c r="L302" s="273">
        <v>59.349998</v>
      </c>
      <c r="M302" s="273">
        <v>59.124664</v>
      </c>
      <c r="N302" s="273">
        <v>7.61258E7</v>
      </c>
      <c r="O302" s="273"/>
      <c r="P302" s="249">
        <f t="shared" si="31"/>
        <v>1669829.632</v>
      </c>
      <c r="Q302" s="249">
        <f t="shared" si="153"/>
        <v>500082.3683</v>
      </c>
      <c r="R302" s="249">
        <f t="shared" si="154"/>
        <v>1166670.465</v>
      </c>
      <c r="S302" s="249">
        <f t="shared" si="34"/>
        <v>-897482.8785</v>
      </c>
      <c r="T302" s="249">
        <f t="shared" si="35"/>
        <v>-323024.783</v>
      </c>
      <c r="U302" s="267">
        <f t="shared" si="21"/>
        <v>0.8002183061</v>
      </c>
      <c r="V302" s="277"/>
      <c r="W302" s="249">
        <f t="shared" si="22"/>
        <v>-1220507.662</v>
      </c>
      <c r="X302" s="252">
        <f t="shared" si="23"/>
        <v>2.324033012</v>
      </c>
      <c r="Y302" s="249">
        <f t="shared" si="24"/>
        <v>2288884.389</v>
      </c>
      <c r="Z302" s="249">
        <f t="shared" si="25"/>
        <v>1068376.727</v>
      </c>
      <c r="AA302" s="254">
        <f t="shared" si="26"/>
        <v>3336582.465</v>
      </c>
      <c r="AB302" s="252">
        <f t="shared" si="27"/>
        <v>3.70731385</v>
      </c>
      <c r="AC302" s="270">
        <f t="shared" si="28"/>
        <v>2116074.804</v>
      </c>
      <c r="AD302" s="252">
        <f t="shared" si="29"/>
        <v>2.116074804</v>
      </c>
      <c r="AE302" s="175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6"/>
      <c r="AT302" s="176"/>
      <c r="AU302" s="176"/>
      <c r="AV302" s="176"/>
      <c r="AW302" s="177"/>
    </row>
    <row r="303" ht="19.5" customHeight="1">
      <c r="A303" s="271" t="s">
        <v>391</v>
      </c>
      <c r="B303" s="272">
        <v>358.540009</v>
      </c>
      <c r="C303" s="273">
        <v>373.73999</v>
      </c>
      <c r="D303" s="273">
        <v>342.350006</v>
      </c>
      <c r="E303" s="273">
        <v>350.869995</v>
      </c>
      <c r="F303" s="273">
        <v>349.986481</v>
      </c>
      <c r="G303" s="273">
        <v>1.2384244E9</v>
      </c>
      <c r="H303" s="278" t="s">
        <v>391</v>
      </c>
      <c r="I303" s="273">
        <v>59.389999</v>
      </c>
      <c r="J303" s="273">
        <v>64.260002</v>
      </c>
      <c r="K303" s="273">
        <v>53.720001</v>
      </c>
      <c r="L303" s="273">
        <v>56.419998</v>
      </c>
      <c r="M303" s="273">
        <v>56.362152</v>
      </c>
      <c r="N303" s="273">
        <v>1.272724E8</v>
      </c>
      <c r="O303" s="273"/>
      <c r="P303" s="249">
        <f t="shared" si="31"/>
        <v>1627009.93</v>
      </c>
      <c r="Q303" s="249">
        <f t="shared" si="153"/>
        <v>470480.3199</v>
      </c>
      <c r="R303" s="249">
        <f t="shared" si="154"/>
        <v>1169101.029</v>
      </c>
      <c r="S303" s="249">
        <f t="shared" si="34"/>
        <v>-902889.0571</v>
      </c>
      <c r="T303" s="249">
        <f t="shared" si="35"/>
        <v>-324370.7196</v>
      </c>
      <c r="U303" s="267">
        <f t="shared" si="21"/>
        <v>0.7861315821</v>
      </c>
      <c r="V303" s="277"/>
      <c r="W303" s="249">
        <f t="shared" si="22"/>
        <v>-1227259.777</v>
      </c>
      <c r="X303" s="252">
        <f t="shared" si="23"/>
        <v>2.278336674</v>
      </c>
      <c r="Y303" s="249">
        <f t="shared" si="24"/>
        <v>2261243.938</v>
      </c>
      <c r="Z303" s="249">
        <f t="shared" si="25"/>
        <v>1033984.161</v>
      </c>
      <c r="AA303" s="254">
        <f t="shared" si="26"/>
        <v>3266591.278</v>
      </c>
      <c r="AB303" s="252">
        <f t="shared" si="27"/>
        <v>3.629545864</v>
      </c>
      <c r="AC303" s="270">
        <f t="shared" si="28"/>
        <v>2039331.501</v>
      </c>
      <c r="AD303" s="252">
        <f t="shared" si="29"/>
        <v>2.039331501</v>
      </c>
      <c r="AE303" s="175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6"/>
      <c r="AT303" s="176"/>
      <c r="AU303" s="176"/>
      <c r="AV303" s="176"/>
      <c r="AW303" s="177"/>
    </row>
    <row r="304" ht="19.5" customHeight="1">
      <c r="A304" s="271" t="s">
        <v>392</v>
      </c>
      <c r="B304" s="272">
        <v>351.720001</v>
      </c>
      <c r="C304" s="273">
        <v>394.140015</v>
      </c>
      <c r="D304" s="273">
        <v>351.619995</v>
      </c>
      <c r="E304" s="273">
        <v>388.829987</v>
      </c>
      <c r="F304" s="273">
        <v>387.850891</v>
      </c>
      <c r="G304" s="273">
        <v>9.713191E8</v>
      </c>
      <c r="H304" s="278" t="s">
        <v>392</v>
      </c>
      <c r="I304" s="273">
        <v>56.66</v>
      </c>
      <c r="J304" s="273">
        <v>70.629997</v>
      </c>
      <c r="K304" s="273">
        <v>56.639999</v>
      </c>
      <c r="L304" s="273">
        <v>68.709999</v>
      </c>
      <c r="M304" s="273">
        <v>68.639557</v>
      </c>
      <c r="N304" s="273">
        <v>9.37581E7</v>
      </c>
      <c r="O304" s="273"/>
      <c r="P304" s="249">
        <f t="shared" si="31"/>
        <v>1671065.323</v>
      </c>
      <c r="Q304" s="249">
        <f t="shared" si="153"/>
        <v>496053.6924</v>
      </c>
      <c r="R304" s="249">
        <f t="shared" si="154"/>
        <v>1171536.656</v>
      </c>
      <c r="S304" s="249">
        <f t="shared" si="34"/>
        <v>-908317.7615</v>
      </c>
      <c r="T304" s="249">
        <f t="shared" si="35"/>
        <v>-325722.2643</v>
      </c>
      <c r="U304" s="267">
        <f t="shared" si="21"/>
        <v>0.7976781585</v>
      </c>
      <c r="V304" s="277"/>
      <c r="W304" s="249">
        <f t="shared" si="22"/>
        <v>-1234040.026</v>
      </c>
      <c r="X304" s="252">
        <f t="shared" si="23"/>
        <v>2.303492528</v>
      </c>
      <c r="Y304" s="249">
        <f t="shared" si="24"/>
        <v>2294420.915</v>
      </c>
      <c r="Z304" s="249">
        <f t="shared" si="25"/>
        <v>1060380.89</v>
      </c>
      <c r="AA304" s="254">
        <f t="shared" si="26"/>
        <v>3338655.671</v>
      </c>
      <c r="AB304" s="252">
        <f t="shared" si="27"/>
        <v>3.709617412</v>
      </c>
      <c r="AC304" s="270">
        <f t="shared" si="28"/>
        <v>2104615.645</v>
      </c>
      <c r="AD304" s="252">
        <f t="shared" si="29"/>
        <v>2.104615645</v>
      </c>
      <c r="AE304" s="175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6"/>
      <c r="AT304" s="176"/>
      <c r="AU304" s="176"/>
      <c r="AV304" s="176"/>
      <c r="AW304" s="177"/>
    </row>
    <row r="305" ht="19.5" customHeight="1">
      <c r="A305" s="274" t="s">
        <v>393</v>
      </c>
      <c r="B305" s="275">
        <v>387.75</v>
      </c>
      <c r="C305" s="276">
        <v>412.920013</v>
      </c>
      <c r="D305" s="276">
        <v>382.660004</v>
      </c>
      <c r="E305" s="276">
        <v>409.519989</v>
      </c>
      <c r="F305" s="276">
        <v>408.48877</v>
      </c>
      <c r="G305" s="276">
        <v>8.672359E8</v>
      </c>
      <c r="H305" s="279" t="s">
        <v>393</v>
      </c>
      <c r="I305" s="276">
        <v>68.300003</v>
      </c>
      <c r="J305" s="276">
        <v>77.290001</v>
      </c>
      <c r="K305" s="276">
        <v>66.489998</v>
      </c>
      <c r="L305" s="276">
        <v>76.0</v>
      </c>
      <c r="M305" s="276">
        <v>75.922081</v>
      </c>
      <c r="N305" s="276">
        <v>6.67206E7</v>
      </c>
      <c r="O305" s="276"/>
      <c r="P305" s="249">
        <f t="shared" si="31"/>
        <v>1818582.197</v>
      </c>
      <c r="Q305" s="249">
        <f t="shared" si="153"/>
        <v>582320.0847</v>
      </c>
      <c r="R305" s="249">
        <f t="shared" si="154"/>
        <v>1173977.357</v>
      </c>
      <c r="S305" s="249">
        <f t="shared" si="34"/>
        <v>-913769.0856</v>
      </c>
      <c r="T305" s="249">
        <f t="shared" si="35"/>
        <v>-327079.4404</v>
      </c>
      <c r="U305" s="267">
        <f t="shared" si="21"/>
        <v>0.8344958902</v>
      </c>
      <c r="V305" s="252">
        <f>(E305-B294)/B294</f>
        <v>0.5243625466</v>
      </c>
      <c r="W305" s="249">
        <f t="shared" si="22"/>
        <v>-1240848.526</v>
      </c>
      <c r="X305" s="252">
        <f t="shared" si="23"/>
        <v>2.411704162</v>
      </c>
      <c r="Y305" s="249">
        <f t="shared" si="24"/>
        <v>2400025.801</v>
      </c>
      <c r="Z305" s="249">
        <f t="shared" si="25"/>
        <v>1159177.275</v>
      </c>
      <c r="AA305" s="254">
        <f t="shared" si="26"/>
        <v>3574879.639</v>
      </c>
      <c r="AB305" s="252">
        <f t="shared" si="27"/>
        <v>3.972088488</v>
      </c>
      <c r="AC305" s="270">
        <f t="shared" si="28"/>
        <v>2334031.113</v>
      </c>
      <c r="AD305" s="252">
        <f t="shared" si="29"/>
        <v>2.334031113</v>
      </c>
      <c r="AE305" s="175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6"/>
      <c r="AT305" s="176"/>
      <c r="AU305" s="176"/>
      <c r="AV305" s="176"/>
      <c r="AW305" s="177"/>
    </row>
    <row r="306" ht="19.5" customHeight="1">
      <c r="A306" s="271" t="s">
        <v>394</v>
      </c>
      <c r="B306" s="272">
        <v>405.839996</v>
      </c>
      <c r="C306" s="273">
        <v>411.25</v>
      </c>
      <c r="D306" s="273">
        <v>395.339996</v>
      </c>
      <c r="E306" s="273">
        <v>409.559998</v>
      </c>
      <c r="F306" s="273">
        <v>409.559998</v>
      </c>
      <c r="G306" s="273">
        <v>3.990175E8</v>
      </c>
      <c r="H306" s="278" t="s">
        <v>394</v>
      </c>
      <c r="I306" s="273">
        <v>74.639999</v>
      </c>
      <c r="J306" s="273">
        <v>76.389999</v>
      </c>
      <c r="K306" s="273">
        <v>70.739998</v>
      </c>
      <c r="L306" s="273">
        <v>75.779999</v>
      </c>
      <c r="M306" s="273">
        <v>75.779999</v>
      </c>
      <c r="N306" s="273">
        <v>3.32369E7</v>
      </c>
      <c r="O306" s="273"/>
      <c r="P306" s="249">
        <f t="shared" si="31"/>
        <v>1878843.545</v>
      </c>
      <c r="Q306" s="249">
        <f>(Q294+(Q305-Q294)*(1-$Q$3))*K306/K305</f>
        <v>465471.5255</v>
      </c>
      <c r="R306" s="249">
        <f>R305*(1+($S$5/2/12))+(Q305-Q294)*($Q$3)</f>
        <v>1321236.843</v>
      </c>
      <c r="S306" s="249">
        <f t="shared" si="34"/>
        <v>-919243.1234</v>
      </c>
      <c r="T306" s="249">
        <f t="shared" si="35"/>
        <v>-328442.2714</v>
      </c>
      <c r="U306" s="267">
        <f t="shared" si="21"/>
        <v>0.7665384811</v>
      </c>
      <c r="V306" s="277"/>
      <c r="W306" s="249">
        <f t="shared" si="22"/>
        <v>-1247685.395</v>
      </c>
      <c r="X306" s="252">
        <f t="shared" si="23"/>
        <v>2.564813535</v>
      </c>
      <c r="Y306" s="249">
        <f t="shared" si="24"/>
        <v>2583577.851</v>
      </c>
      <c r="Z306" s="249">
        <f t="shared" si="25"/>
        <v>1335892.456</v>
      </c>
      <c r="AA306" s="254">
        <f t="shared" si="26"/>
        <v>3665551.914</v>
      </c>
      <c r="AB306" s="252">
        <f t="shared" si="27"/>
        <v>4.07283546</v>
      </c>
      <c r="AC306" s="270">
        <f t="shared" si="28"/>
        <v>2417866.519</v>
      </c>
      <c r="AD306" s="252">
        <f t="shared" si="29"/>
        <v>2.417866519</v>
      </c>
      <c r="AE306" s="175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6"/>
      <c r="AT306" s="176"/>
      <c r="AU306" s="176"/>
      <c r="AV306" s="176"/>
      <c r="AW306" s="177"/>
    </row>
    <row r="307" ht="19.5" customHeight="1">
      <c r="A307" s="271" t="s">
        <v>395</v>
      </c>
      <c r="B307" s="272">
        <v>410.399994</v>
      </c>
      <c r="C307" s="273">
        <v>411.25</v>
      </c>
      <c r="D307" s="273">
        <v>408.149994</v>
      </c>
      <c r="E307" s="273">
        <v>409.559998</v>
      </c>
      <c r="F307" s="273">
        <v>409.559998</v>
      </c>
      <c r="G307" s="273">
        <v>3.5848964E7</v>
      </c>
      <c r="H307" s="278" t="s">
        <v>395</v>
      </c>
      <c r="I307" s="273">
        <v>76.089996</v>
      </c>
      <c r="J307" s="273">
        <v>76.389</v>
      </c>
      <c r="K307" s="273">
        <v>75.254997</v>
      </c>
      <c r="L307" s="273">
        <v>75.779999</v>
      </c>
      <c r="M307" s="273">
        <v>75.779999</v>
      </c>
      <c r="N307" s="273">
        <v>3132173.0</v>
      </c>
      <c r="O307" s="273"/>
      <c r="P307" s="249">
        <f t="shared" si="31"/>
        <v>1939722.744</v>
      </c>
      <c r="Q307" s="249">
        <f>Q306*K307/K306</f>
        <v>495180.3682</v>
      </c>
      <c r="R307" s="249">
        <f>R306*(1+$S$5/2/12)</f>
        <v>1323989.42</v>
      </c>
      <c r="S307" s="249">
        <f t="shared" si="34"/>
        <v>-924739.9698</v>
      </c>
      <c r="T307" s="249">
        <f t="shared" si="35"/>
        <v>-329810.7809</v>
      </c>
      <c r="U307" s="267">
        <f t="shared" si="21"/>
        <v>0.7795071169</v>
      </c>
      <c r="V307" s="277"/>
      <c r="W307" s="249">
        <f t="shared" si="22"/>
        <v>-1254550.751</v>
      </c>
      <c r="X307" s="252">
        <f t="shared" si="23"/>
        <v>2.601498713</v>
      </c>
      <c r="Y307" s="249">
        <f t="shared" si="24"/>
        <v>2628835.763</v>
      </c>
      <c r="Z307" s="249">
        <f t="shared" si="25"/>
        <v>1374285.013</v>
      </c>
      <c r="AA307" s="254">
        <f t="shared" si="26"/>
        <v>3758892.532</v>
      </c>
      <c r="AB307" s="252">
        <f t="shared" si="27"/>
        <v>4.176547257</v>
      </c>
      <c r="AC307" s="270">
        <f t="shared" si="28"/>
        <v>2504341.781</v>
      </c>
      <c r="AD307" s="252">
        <f t="shared" si="29"/>
        <v>2.504341781</v>
      </c>
      <c r="AE307" s="175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6"/>
      <c r="AT307" s="176"/>
      <c r="AU307" s="176"/>
      <c r="AV307" s="176"/>
      <c r="AW307" s="177"/>
    </row>
    <row r="308" ht="19.5" customHeight="1">
      <c r="A308" s="286"/>
      <c r="B308" s="287"/>
      <c r="C308" s="287"/>
      <c r="D308" s="287"/>
      <c r="E308" s="287"/>
      <c r="F308" s="287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7"/>
      <c r="W308" s="288"/>
      <c r="X308" s="287"/>
      <c r="Y308" s="288"/>
      <c r="Z308" s="288"/>
      <c r="AA308" s="289"/>
      <c r="AB308" s="287"/>
      <c r="AC308" s="290"/>
      <c r="AD308" s="291"/>
      <c r="AE308" s="292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6"/>
      <c r="AT308" s="176"/>
      <c r="AU308" s="176"/>
      <c r="AV308" s="176"/>
      <c r="AW308" s="177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5"/>
      <c r="X309" s="294"/>
      <c r="Y309" s="295"/>
      <c r="Z309" s="295"/>
      <c r="AA309" s="296"/>
      <c r="AB309" s="294"/>
      <c r="AC309" s="297"/>
      <c r="AD309" s="298"/>
      <c r="AE309" s="292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6"/>
      <c r="AT309" s="176"/>
      <c r="AU309" s="176"/>
      <c r="AV309" s="176"/>
      <c r="AW309" s="177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4"/>
      <c r="W310" s="295"/>
      <c r="X310" s="294"/>
      <c r="Y310" s="295"/>
      <c r="Z310" s="295"/>
      <c r="AA310" s="296"/>
      <c r="AB310" s="294"/>
      <c r="AC310" s="297"/>
      <c r="AD310" s="298"/>
      <c r="AE310" s="292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6"/>
      <c r="AT310" s="176"/>
      <c r="AU310" s="176"/>
      <c r="AV310" s="176"/>
      <c r="AW310" s="177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4"/>
      <c r="W311" s="295"/>
      <c r="X311" s="294"/>
      <c r="Y311" s="295"/>
      <c r="Z311" s="295"/>
      <c r="AA311" s="296"/>
      <c r="AB311" s="294"/>
      <c r="AC311" s="297"/>
      <c r="AD311" s="298"/>
      <c r="AE311" s="292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7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4"/>
      <c r="W312" s="295"/>
      <c r="X312" s="294"/>
      <c r="Y312" s="295"/>
      <c r="Z312" s="295"/>
      <c r="AA312" s="296"/>
      <c r="AB312" s="294"/>
      <c r="AC312" s="297"/>
      <c r="AD312" s="298"/>
      <c r="AE312" s="292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7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4"/>
      <c r="W313" s="295"/>
      <c r="X313" s="294"/>
      <c r="Y313" s="295"/>
      <c r="Z313" s="295"/>
      <c r="AA313" s="296"/>
      <c r="AB313" s="294"/>
      <c r="AC313" s="297"/>
      <c r="AD313" s="298"/>
      <c r="AE313" s="292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7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4"/>
      <c r="W314" s="295"/>
      <c r="X314" s="294"/>
      <c r="Y314" s="295"/>
      <c r="Z314" s="295"/>
      <c r="AA314" s="296"/>
      <c r="AB314" s="294"/>
      <c r="AC314" s="297"/>
      <c r="AD314" s="298"/>
      <c r="AE314" s="292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7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4"/>
      <c r="W315" s="295"/>
      <c r="X315" s="294"/>
      <c r="Y315" s="295"/>
      <c r="Z315" s="295"/>
      <c r="AA315" s="296"/>
      <c r="AB315" s="294"/>
      <c r="AC315" s="297"/>
      <c r="AD315" s="298"/>
      <c r="AE315" s="292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6"/>
      <c r="AT315" s="176"/>
      <c r="AU315" s="176"/>
      <c r="AV315" s="176"/>
      <c r="AW315" s="177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4"/>
      <c r="W316" s="295"/>
      <c r="X316" s="294"/>
      <c r="Y316" s="295"/>
      <c r="Z316" s="295"/>
      <c r="AA316" s="296"/>
      <c r="AB316" s="294"/>
      <c r="AC316" s="297"/>
      <c r="AD316" s="298"/>
      <c r="AE316" s="292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7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4"/>
      <c r="W317" s="295"/>
      <c r="X317" s="294"/>
      <c r="Y317" s="295"/>
      <c r="Z317" s="295"/>
      <c r="AA317" s="296"/>
      <c r="AB317" s="294"/>
      <c r="AC317" s="297"/>
      <c r="AD317" s="298"/>
      <c r="AE317" s="292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7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4"/>
      <c r="W318" s="295"/>
      <c r="X318" s="294"/>
      <c r="Y318" s="295"/>
      <c r="Z318" s="295"/>
      <c r="AA318" s="296"/>
      <c r="AB318" s="294"/>
      <c r="AC318" s="297"/>
      <c r="AD318" s="298"/>
      <c r="AE318" s="292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7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4"/>
      <c r="W319" s="295"/>
      <c r="X319" s="294"/>
      <c r="Y319" s="295"/>
      <c r="Z319" s="295"/>
      <c r="AA319" s="296"/>
      <c r="AB319" s="294"/>
      <c r="AC319" s="297"/>
      <c r="AD319" s="298"/>
      <c r="AE319" s="292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7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4"/>
      <c r="W320" s="295"/>
      <c r="X320" s="294"/>
      <c r="Y320" s="295"/>
      <c r="Z320" s="295"/>
      <c r="AA320" s="296"/>
      <c r="AB320" s="294"/>
      <c r="AC320" s="297"/>
      <c r="AD320" s="298"/>
      <c r="AE320" s="292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7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4"/>
      <c r="W321" s="295"/>
      <c r="X321" s="294"/>
      <c r="Y321" s="295"/>
      <c r="Z321" s="295"/>
      <c r="AA321" s="296"/>
      <c r="AB321" s="294"/>
      <c r="AC321" s="297"/>
      <c r="AD321" s="298"/>
      <c r="AE321" s="292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7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4"/>
      <c r="W322" s="295"/>
      <c r="X322" s="294"/>
      <c r="Y322" s="295"/>
      <c r="Z322" s="295"/>
      <c r="AA322" s="296"/>
      <c r="AB322" s="294"/>
      <c r="AC322" s="297"/>
      <c r="AD322" s="298"/>
      <c r="AE322" s="292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7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4"/>
      <c r="W323" s="295"/>
      <c r="X323" s="294"/>
      <c r="Y323" s="295"/>
      <c r="Z323" s="295"/>
      <c r="AA323" s="296"/>
      <c r="AB323" s="294"/>
      <c r="AC323" s="297"/>
      <c r="AD323" s="298"/>
      <c r="AE323" s="292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7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4"/>
      <c r="W324" s="295"/>
      <c r="X324" s="294"/>
      <c r="Y324" s="295"/>
      <c r="Z324" s="295"/>
      <c r="AA324" s="296"/>
      <c r="AB324" s="294"/>
      <c r="AC324" s="297"/>
      <c r="AD324" s="298"/>
      <c r="AE324" s="292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7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4"/>
      <c r="W325" s="295"/>
      <c r="X325" s="294"/>
      <c r="Y325" s="295"/>
      <c r="Z325" s="295"/>
      <c r="AA325" s="296"/>
      <c r="AB325" s="294"/>
      <c r="AC325" s="297"/>
      <c r="AD325" s="298"/>
      <c r="AE325" s="292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7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4"/>
      <c r="W326" s="295"/>
      <c r="X326" s="294"/>
      <c r="Y326" s="295"/>
      <c r="Z326" s="295"/>
      <c r="AA326" s="296"/>
      <c r="AB326" s="294"/>
      <c r="AC326" s="297"/>
      <c r="AD326" s="298"/>
      <c r="AE326" s="292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6"/>
      <c r="AT326" s="176"/>
      <c r="AU326" s="176"/>
      <c r="AV326" s="176"/>
      <c r="AW326" s="177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4"/>
      <c r="W327" s="295"/>
      <c r="X327" s="294"/>
      <c r="Y327" s="295"/>
      <c r="Z327" s="295"/>
      <c r="AA327" s="296"/>
      <c r="AB327" s="294"/>
      <c r="AC327" s="297"/>
      <c r="AD327" s="298"/>
      <c r="AE327" s="292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6"/>
      <c r="AT327" s="176"/>
      <c r="AU327" s="176"/>
      <c r="AV327" s="176"/>
      <c r="AW327" s="177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4"/>
      <c r="W328" s="295"/>
      <c r="X328" s="294"/>
      <c r="Y328" s="295"/>
      <c r="Z328" s="295"/>
      <c r="AA328" s="296"/>
      <c r="AB328" s="294"/>
      <c r="AC328" s="297"/>
      <c r="AD328" s="298"/>
      <c r="AE328" s="292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7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4"/>
      <c r="W329" s="295"/>
      <c r="X329" s="294"/>
      <c r="Y329" s="295"/>
      <c r="Z329" s="295"/>
      <c r="AA329" s="296"/>
      <c r="AB329" s="294"/>
      <c r="AC329" s="297"/>
      <c r="AD329" s="298"/>
      <c r="AE329" s="292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7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4"/>
      <c r="W330" s="295"/>
      <c r="X330" s="294"/>
      <c r="Y330" s="295"/>
      <c r="Z330" s="295"/>
      <c r="AA330" s="296"/>
      <c r="AB330" s="294"/>
      <c r="AC330" s="297"/>
      <c r="AD330" s="298"/>
      <c r="AE330" s="292"/>
      <c r="AF330" s="176"/>
      <c r="AG330" s="176"/>
      <c r="AH330" s="176"/>
      <c r="AI330" s="176"/>
      <c r="AJ330" s="176"/>
      <c r="AK330" s="176"/>
      <c r="AL330" s="176"/>
      <c r="AM330" s="176"/>
      <c r="AN330" s="176"/>
      <c r="AO330" s="176"/>
      <c r="AP330" s="176"/>
      <c r="AQ330" s="176"/>
      <c r="AR330" s="176"/>
      <c r="AS330" s="176"/>
      <c r="AT330" s="176"/>
      <c r="AU330" s="176"/>
      <c r="AV330" s="176"/>
      <c r="AW330" s="177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4"/>
      <c r="W331" s="295"/>
      <c r="X331" s="294"/>
      <c r="Y331" s="295"/>
      <c r="Z331" s="295"/>
      <c r="AA331" s="296"/>
      <c r="AB331" s="294"/>
      <c r="AC331" s="297"/>
      <c r="AD331" s="298"/>
      <c r="AE331" s="292"/>
      <c r="AF331" s="176"/>
      <c r="AG331" s="176"/>
      <c r="AH331" s="176"/>
      <c r="AI331" s="176"/>
      <c r="AJ331" s="176"/>
      <c r="AK331" s="176"/>
      <c r="AL331" s="176"/>
      <c r="AM331" s="176"/>
      <c r="AN331" s="176"/>
      <c r="AO331" s="176"/>
      <c r="AP331" s="176"/>
      <c r="AQ331" s="176"/>
      <c r="AR331" s="176"/>
      <c r="AS331" s="176"/>
      <c r="AT331" s="176"/>
      <c r="AU331" s="176"/>
      <c r="AV331" s="176"/>
      <c r="AW331" s="177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4"/>
      <c r="W332" s="295"/>
      <c r="X332" s="294"/>
      <c r="Y332" s="295"/>
      <c r="Z332" s="295"/>
      <c r="AA332" s="296"/>
      <c r="AB332" s="294"/>
      <c r="AC332" s="297"/>
      <c r="AD332" s="298"/>
      <c r="AE332" s="292"/>
      <c r="AF332" s="176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176"/>
      <c r="AT332" s="176"/>
      <c r="AU332" s="176"/>
      <c r="AV332" s="176"/>
      <c r="AW332" s="177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4"/>
      <c r="W333" s="295"/>
      <c r="X333" s="294"/>
      <c r="Y333" s="295"/>
      <c r="Z333" s="295"/>
      <c r="AA333" s="296"/>
      <c r="AB333" s="294"/>
      <c r="AC333" s="297"/>
      <c r="AD333" s="298"/>
      <c r="AE333" s="292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176"/>
      <c r="AT333" s="176"/>
      <c r="AU333" s="176"/>
      <c r="AV333" s="176"/>
      <c r="AW333" s="177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4"/>
      <c r="W334" s="295"/>
      <c r="X334" s="294"/>
      <c r="Y334" s="295"/>
      <c r="Z334" s="295"/>
      <c r="AA334" s="296"/>
      <c r="AB334" s="294"/>
      <c r="AC334" s="297"/>
      <c r="AD334" s="298"/>
      <c r="AE334" s="292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7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4"/>
      <c r="W335" s="295"/>
      <c r="X335" s="294"/>
      <c r="Y335" s="295"/>
      <c r="Z335" s="295"/>
      <c r="AA335" s="296"/>
      <c r="AB335" s="294"/>
      <c r="AC335" s="297"/>
      <c r="AD335" s="298"/>
      <c r="AE335" s="292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7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4"/>
      <c r="W336" s="295"/>
      <c r="X336" s="294"/>
      <c r="Y336" s="295"/>
      <c r="Z336" s="295"/>
      <c r="AA336" s="296"/>
      <c r="AB336" s="294"/>
      <c r="AC336" s="297"/>
      <c r="AD336" s="298"/>
      <c r="AE336" s="292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7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4"/>
      <c r="W337" s="295"/>
      <c r="X337" s="294"/>
      <c r="Y337" s="295"/>
      <c r="Z337" s="295"/>
      <c r="AA337" s="296"/>
      <c r="AB337" s="294"/>
      <c r="AC337" s="297"/>
      <c r="AD337" s="298"/>
      <c r="AE337" s="292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7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4"/>
      <c r="W338" s="295"/>
      <c r="X338" s="294"/>
      <c r="Y338" s="295"/>
      <c r="Z338" s="295"/>
      <c r="AA338" s="296"/>
      <c r="AB338" s="294"/>
      <c r="AC338" s="297"/>
      <c r="AD338" s="298"/>
      <c r="AE338" s="292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7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4"/>
      <c r="W339" s="295"/>
      <c r="X339" s="294"/>
      <c r="Y339" s="295"/>
      <c r="Z339" s="295"/>
      <c r="AA339" s="296"/>
      <c r="AB339" s="294"/>
      <c r="AC339" s="297"/>
      <c r="AD339" s="298"/>
      <c r="AE339" s="292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7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4"/>
      <c r="W340" s="295"/>
      <c r="X340" s="294"/>
      <c r="Y340" s="295"/>
      <c r="Z340" s="295"/>
      <c r="AA340" s="296"/>
      <c r="AB340" s="294"/>
      <c r="AC340" s="297"/>
      <c r="AD340" s="298"/>
      <c r="AE340" s="292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7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4"/>
      <c r="W341" s="295"/>
      <c r="X341" s="294"/>
      <c r="Y341" s="295"/>
      <c r="Z341" s="295"/>
      <c r="AA341" s="296"/>
      <c r="AB341" s="294"/>
      <c r="AC341" s="297"/>
      <c r="AD341" s="298"/>
      <c r="AE341" s="292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7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5"/>
      <c r="X342" s="294"/>
      <c r="Y342" s="295"/>
      <c r="Z342" s="295"/>
      <c r="AA342" s="296"/>
      <c r="AB342" s="294"/>
      <c r="AC342" s="297"/>
      <c r="AD342" s="298"/>
      <c r="AE342" s="292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7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5"/>
      <c r="X343" s="294"/>
      <c r="Y343" s="295"/>
      <c r="Z343" s="295"/>
      <c r="AA343" s="296"/>
      <c r="AB343" s="294"/>
      <c r="AC343" s="297"/>
      <c r="AD343" s="298"/>
      <c r="AE343" s="292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7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5"/>
      <c r="X344" s="294"/>
      <c r="Y344" s="295"/>
      <c r="Z344" s="295"/>
      <c r="AA344" s="296"/>
      <c r="AB344" s="294"/>
      <c r="AC344" s="297"/>
      <c r="AD344" s="298"/>
      <c r="AE344" s="292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7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5"/>
      <c r="X345" s="294"/>
      <c r="Y345" s="295"/>
      <c r="Z345" s="295"/>
      <c r="AA345" s="296"/>
      <c r="AB345" s="294"/>
      <c r="AC345" s="297"/>
      <c r="AD345" s="298"/>
      <c r="AE345" s="292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7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5"/>
      <c r="X346" s="294"/>
      <c r="Y346" s="295"/>
      <c r="Z346" s="295"/>
      <c r="AA346" s="296"/>
      <c r="AB346" s="294"/>
      <c r="AC346" s="297"/>
      <c r="AD346" s="298"/>
      <c r="AE346" s="292"/>
      <c r="AF346" s="176"/>
      <c r="AG346" s="176"/>
      <c r="AH346" s="176"/>
      <c r="AI346" s="176"/>
      <c r="AJ346" s="176"/>
      <c r="AK346" s="176"/>
      <c r="AL346" s="176"/>
      <c r="AM346" s="176"/>
      <c r="AN346" s="176"/>
      <c r="AO346" s="176"/>
      <c r="AP346" s="176"/>
      <c r="AQ346" s="176"/>
      <c r="AR346" s="176"/>
      <c r="AS346" s="176"/>
      <c r="AT346" s="176"/>
      <c r="AU346" s="176"/>
      <c r="AV346" s="176"/>
      <c r="AW346" s="177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5"/>
      <c r="X347" s="294"/>
      <c r="Y347" s="295"/>
      <c r="Z347" s="295"/>
      <c r="AA347" s="296"/>
      <c r="AB347" s="294"/>
      <c r="AC347" s="297"/>
      <c r="AD347" s="298"/>
      <c r="AE347" s="292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7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5"/>
      <c r="X348" s="294"/>
      <c r="Y348" s="295"/>
      <c r="Z348" s="295"/>
      <c r="AA348" s="296"/>
      <c r="AB348" s="294"/>
      <c r="AC348" s="297"/>
      <c r="AD348" s="298"/>
      <c r="AE348" s="292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6"/>
      <c r="AT348" s="176"/>
      <c r="AU348" s="176"/>
      <c r="AV348" s="176"/>
      <c r="AW348" s="177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5"/>
      <c r="X349" s="294"/>
      <c r="Y349" s="295"/>
      <c r="Z349" s="295"/>
      <c r="AA349" s="296"/>
      <c r="AB349" s="294"/>
      <c r="AC349" s="297"/>
      <c r="AD349" s="298"/>
      <c r="AE349" s="292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6"/>
      <c r="AT349" s="176"/>
      <c r="AU349" s="176"/>
      <c r="AV349" s="176"/>
      <c r="AW349" s="177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4"/>
      <c r="W350" s="295"/>
      <c r="X350" s="294"/>
      <c r="Y350" s="295"/>
      <c r="Z350" s="295"/>
      <c r="AA350" s="296"/>
      <c r="AB350" s="294"/>
      <c r="AC350" s="297"/>
      <c r="AD350" s="298"/>
      <c r="AE350" s="292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7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4"/>
      <c r="W351" s="295"/>
      <c r="X351" s="294"/>
      <c r="Y351" s="295"/>
      <c r="Z351" s="295"/>
      <c r="AA351" s="296"/>
      <c r="AB351" s="294"/>
      <c r="AC351" s="297"/>
      <c r="AD351" s="298"/>
      <c r="AE351" s="292"/>
      <c r="AF351" s="176"/>
      <c r="AG351" s="176"/>
      <c r="AH351" s="176"/>
      <c r="AI351" s="176"/>
      <c r="AJ351" s="176"/>
      <c r="AK351" s="176"/>
      <c r="AL351" s="176"/>
      <c r="AM351" s="176"/>
      <c r="AN351" s="176"/>
      <c r="AO351" s="176"/>
      <c r="AP351" s="176"/>
      <c r="AQ351" s="176"/>
      <c r="AR351" s="176"/>
      <c r="AS351" s="176"/>
      <c r="AT351" s="176"/>
      <c r="AU351" s="176"/>
      <c r="AV351" s="176"/>
      <c r="AW351" s="177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4"/>
      <c r="W352" s="295"/>
      <c r="X352" s="294"/>
      <c r="Y352" s="295"/>
      <c r="Z352" s="295"/>
      <c r="AA352" s="296"/>
      <c r="AB352" s="294"/>
      <c r="AC352" s="297"/>
      <c r="AD352" s="298"/>
      <c r="AE352" s="292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7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4"/>
      <c r="W353" s="295"/>
      <c r="X353" s="294"/>
      <c r="Y353" s="295"/>
      <c r="Z353" s="295"/>
      <c r="AA353" s="296"/>
      <c r="AB353" s="294"/>
      <c r="AC353" s="297"/>
      <c r="AD353" s="298"/>
      <c r="AE353" s="292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7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4"/>
      <c r="W354" s="295"/>
      <c r="X354" s="294"/>
      <c r="Y354" s="295"/>
      <c r="Z354" s="295"/>
      <c r="AA354" s="296"/>
      <c r="AB354" s="294"/>
      <c r="AC354" s="297"/>
      <c r="AD354" s="298"/>
      <c r="AE354" s="292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7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4"/>
      <c r="W355" s="295"/>
      <c r="X355" s="294"/>
      <c r="Y355" s="295"/>
      <c r="Z355" s="295"/>
      <c r="AA355" s="296"/>
      <c r="AB355" s="294"/>
      <c r="AC355" s="297"/>
      <c r="AD355" s="298"/>
      <c r="AE355" s="292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7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4"/>
      <c r="W356" s="295"/>
      <c r="X356" s="294"/>
      <c r="Y356" s="295"/>
      <c r="Z356" s="295"/>
      <c r="AA356" s="296"/>
      <c r="AB356" s="294"/>
      <c r="AC356" s="297"/>
      <c r="AD356" s="298"/>
      <c r="AE356" s="292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7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4"/>
      <c r="W357" s="295"/>
      <c r="X357" s="294"/>
      <c r="Y357" s="295"/>
      <c r="Z357" s="295"/>
      <c r="AA357" s="296"/>
      <c r="AB357" s="294"/>
      <c r="AC357" s="297"/>
      <c r="AD357" s="298"/>
      <c r="AE357" s="292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7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4"/>
      <c r="W358" s="295"/>
      <c r="X358" s="294"/>
      <c r="Y358" s="295"/>
      <c r="Z358" s="295"/>
      <c r="AA358" s="296"/>
      <c r="AB358" s="294"/>
      <c r="AC358" s="297"/>
      <c r="AD358" s="298"/>
      <c r="AE358" s="292"/>
      <c r="AF358" s="176"/>
      <c r="AG358" s="176"/>
      <c r="AH358" s="176"/>
      <c r="AI358" s="176"/>
      <c r="AJ358" s="176"/>
      <c r="AK358" s="176"/>
      <c r="AL358" s="176"/>
      <c r="AM358" s="176"/>
      <c r="AN358" s="176"/>
      <c r="AO358" s="176"/>
      <c r="AP358" s="176"/>
      <c r="AQ358" s="176"/>
      <c r="AR358" s="176"/>
      <c r="AS358" s="176"/>
      <c r="AT358" s="176"/>
      <c r="AU358" s="176"/>
      <c r="AV358" s="176"/>
      <c r="AW358" s="177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4"/>
      <c r="W359" s="295"/>
      <c r="X359" s="294"/>
      <c r="Y359" s="295"/>
      <c r="Z359" s="295"/>
      <c r="AA359" s="296"/>
      <c r="AB359" s="294"/>
      <c r="AC359" s="297"/>
      <c r="AD359" s="298"/>
      <c r="AE359" s="292"/>
      <c r="AF359" s="176"/>
      <c r="AG359" s="176"/>
      <c r="AH359" s="176"/>
      <c r="AI359" s="176"/>
      <c r="AJ359" s="176"/>
      <c r="AK359" s="176"/>
      <c r="AL359" s="176"/>
      <c r="AM359" s="176"/>
      <c r="AN359" s="176"/>
      <c r="AO359" s="176"/>
      <c r="AP359" s="176"/>
      <c r="AQ359" s="176"/>
      <c r="AR359" s="176"/>
      <c r="AS359" s="176"/>
      <c r="AT359" s="176"/>
      <c r="AU359" s="176"/>
      <c r="AV359" s="176"/>
      <c r="AW359" s="177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4"/>
      <c r="W360" s="295"/>
      <c r="X360" s="294"/>
      <c r="Y360" s="295"/>
      <c r="Z360" s="295"/>
      <c r="AA360" s="296"/>
      <c r="AB360" s="294"/>
      <c r="AC360" s="297"/>
      <c r="AD360" s="298"/>
      <c r="AE360" s="292"/>
      <c r="AF360" s="176"/>
      <c r="AG360" s="176"/>
      <c r="AH360" s="176"/>
      <c r="AI360" s="176"/>
      <c r="AJ360" s="176"/>
      <c r="AK360" s="176"/>
      <c r="AL360" s="176"/>
      <c r="AM360" s="176"/>
      <c r="AN360" s="176"/>
      <c r="AO360" s="176"/>
      <c r="AP360" s="176"/>
      <c r="AQ360" s="176"/>
      <c r="AR360" s="176"/>
      <c r="AS360" s="176"/>
      <c r="AT360" s="176"/>
      <c r="AU360" s="176"/>
      <c r="AV360" s="176"/>
      <c r="AW360" s="177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4"/>
      <c r="W361" s="295"/>
      <c r="X361" s="294"/>
      <c r="Y361" s="295"/>
      <c r="Z361" s="295"/>
      <c r="AA361" s="296"/>
      <c r="AB361" s="294"/>
      <c r="AC361" s="297"/>
      <c r="AD361" s="298"/>
      <c r="AE361" s="292"/>
      <c r="AF361" s="176"/>
      <c r="AG361" s="176"/>
      <c r="AH361" s="176"/>
      <c r="AI361" s="176"/>
      <c r="AJ361" s="176"/>
      <c r="AK361" s="176"/>
      <c r="AL361" s="176"/>
      <c r="AM361" s="176"/>
      <c r="AN361" s="176"/>
      <c r="AO361" s="176"/>
      <c r="AP361" s="176"/>
      <c r="AQ361" s="176"/>
      <c r="AR361" s="176"/>
      <c r="AS361" s="176"/>
      <c r="AT361" s="176"/>
      <c r="AU361" s="176"/>
      <c r="AV361" s="176"/>
      <c r="AW361" s="177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4"/>
      <c r="W362" s="295"/>
      <c r="X362" s="294"/>
      <c r="Y362" s="295"/>
      <c r="Z362" s="295"/>
      <c r="AA362" s="296"/>
      <c r="AB362" s="294"/>
      <c r="AC362" s="297"/>
      <c r="AD362" s="298"/>
      <c r="AE362" s="292"/>
      <c r="AF362" s="176"/>
      <c r="AG362" s="176"/>
      <c r="AH362" s="176"/>
      <c r="AI362" s="176"/>
      <c r="AJ362" s="176"/>
      <c r="AK362" s="176"/>
      <c r="AL362" s="176"/>
      <c r="AM362" s="176"/>
      <c r="AN362" s="176"/>
      <c r="AO362" s="176"/>
      <c r="AP362" s="176"/>
      <c r="AQ362" s="176"/>
      <c r="AR362" s="176"/>
      <c r="AS362" s="176"/>
      <c r="AT362" s="176"/>
      <c r="AU362" s="176"/>
      <c r="AV362" s="176"/>
      <c r="AW362" s="177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4"/>
      <c r="W363" s="295"/>
      <c r="X363" s="294"/>
      <c r="Y363" s="295"/>
      <c r="Z363" s="295"/>
      <c r="AA363" s="296"/>
      <c r="AB363" s="294"/>
      <c r="AC363" s="297"/>
      <c r="AD363" s="298"/>
      <c r="AE363" s="292"/>
      <c r="AF363" s="176"/>
      <c r="AG363" s="176"/>
      <c r="AH363" s="176"/>
      <c r="AI363" s="176"/>
      <c r="AJ363" s="176"/>
      <c r="AK363" s="176"/>
      <c r="AL363" s="176"/>
      <c r="AM363" s="176"/>
      <c r="AN363" s="176"/>
      <c r="AO363" s="176"/>
      <c r="AP363" s="176"/>
      <c r="AQ363" s="176"/>
      <c r="AR363" s="176"/>
      <c r="AS363" s="176"/>
      <c r="AT363" s="176"/>
      <c r="AU363" s="176"/>
      <c r="AV363" s="176"/>
      <c r="AW363" s="177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4"/>
      <c r="W364" s="295"/>
      <c r="X364" s="294"/>
      <c r="Y364" s="295"/>
      <c r="Z364" s="295"/>
      <c r="AA364" s="296"/>
      <c r="AB364" s="294"/>
      <c r="AC364" s="297"/>
      <c r="AD364" s="298"/>
      <c r="AE364" s="292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6"/>
      <c r="AT364" s="176"/>
      <c r="AU364" s="176"/>
      <c r="AV364" s="176"/>
      <c r="AW364" s="177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4"/>
      <c r="W365" s="295"/>
      <c r="X365" s="294"/>
      <c r="Y365" s="295"/>
      <c r="Z365" s="295"/>
      <c r="AA365" s="296"/>
      <c r="AB365" s="294"/>
      <c r="AC365" s="297"/>
      <c r="AD365" s="298"/>
      <c r="AE365" s="292"/>
      <c r="AF365" s="176"/>
      <c r="AG365" s="176"/>
      <c r="AH365" s="176"/>
      <c r="AI365" s="176"/>
      <c r="AJ365" s="176"/>
      <c r="AK365" s="176"/>
      <c r="AL365" s="176"/>
      <c r="AM365" s="176"/>
      <c r="AN365" s="176"/>
      <c r="AO365" s="176"/>
      <c r="AP365" s="176"/>
      <c r="AQ365" s="176"/>
      <c r="AR365" s="176"/>
      <c r="AS365" s="176"/>
      <c r="AT365" s="176"/>
      <c r="AU365" s="176"/>
      <c r="AV365" s="176"/>
      <c r="AW365" s="177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4"/>
      <c r="W366" s="295"/>
      <c r="X366" s="294"/>
      <c r="Y366" s="295"/>
      <c r="Z366" s="295"/>
      <c r="AA366" s="296"/>
      <c r="AB366" s="294"/>
      <c r="AC366" s="297"/>
      <c r="AD366" s="298"/>
      <c r="AE366" s="292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6"/>
      <c r="AT366" s="176"/>
      <c r="AU366" s="176"/>
      <c r="AV366" s="176"/>
      <c r="AW366" s="177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4"/>
      <c r="W367" s="295"/>
      <c r="X367" s="294"/>
      <c r="Y367" s="295"/>
      <c r="Z367" s="295"/>
      <c r="AA367" s="296"/>
      <c r="AB367" s="294"/>
      <c r="AC367" s="297"/>
      <c r="AD367" s="298"/>
      <c r="AE367" s="292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6"/>
      <c r="AT367" s="176"/>
      <c r="AU367" s="176"/>
      <c r="AV367" s="176"/>
      <c r="AW367" s="177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4"/>
      <c r="W368" s="295"/>
      <c r="X368" s="294"/>
      <c r="Y368" s="295"/>
      <c r="Z368" s="295"/>
      <c r="AA368" s="296"/>
      <c r="AB368" s="294"/>
      <c r="AC368" s="297"/>
      <c r="AD368" s="298"/>
      <c r="AE368" s="292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76"/>
      <c r="AT368" s="176"/>
      <c r="AU368" s="176"/>
      <c r="AV368" s="176"/>
      <c r="AW368" s="177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4"/>
      <c r="W369" s="295"/>
      <c r="X369" s="294"/>
      <c r="Y369" s="295"/>
      <c r="Z369" s="295"/>
      <c r="AA369" s="296"/>
      <c r="AB369" s="294"/>
      <c r="AC369" s="297"/>
      <c r="AD369" s="298"/>
      <c r="AE369" s="292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76"/>
      <c r="AT369" s="176"/>
      <c r="AU369" s="176"/>
      <c r="AV369" s="176"/>
      <c r="AW369" s="177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4"/>
      <c r="W370" s="295"/>
      <c r="X370" s="294"/>
      <c r="Y370" s="295"/>
      <c r="Z370" s="295"/>
      <c r="AA370" s="296"/>
      <c r="AB370" s="294"/>
      <c r="AC370" s="297"/>
      <c r="AD370" s="298"/>
      <c r="AE370" s="292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6"/>
      <c r="AT370" s="176"/>
      <c r="AU370" s="176"/>
      <c r="AV370" s="176"/>
      <c r="AW370" s="177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4"/>
      <c r="W371" s="295"/>
      <c r="X371" s="294"/>
      <c r="Y371" s="295"/>
      <c r="Z371" s="295"/>
      <c r="AA371" s="296"/>
      <c r="AB371" s="294"/>
      <c r="AC371" s="297"/>
      <c r="AD371" s="298"/>
      <c r="AE371" s="292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6"/>
      <c r="AT371" s="176"/>
      <c r="AU371" s="176"/>
      <c r="AV371" s="176"/>
      <c r="AW371" s="177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4"/>
      <c r="W372" s="295"/>
      <c r="X372" s="294"/>
      <c r="Y372" s="295"/>
      <c r="Z372" s="295"/>
      <c r="AA372" s="296"/>
      <c r="AB372" s="294"/>
      <c r="AC372" s="297"/>
      <c r="AD372" s="298"/>
      <c r="AE372" s="292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6"/>
      <c r="AT372" s="176"/>
      <c r="AU372" s="176"/>
      <c r="AV372" s="176"/>
      <c r="AW372" s="177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4"/>
      <c r="W373" s="295"/>
      <c r="X373" s="294"/>
      <c r="Y373" s="295"/>
      <c r="Z373" s="295"/>
      <c r="AA373" s="296"/>
      <c r="AB373" s="294"/>
      <c r="AC373" s="297"/>
      <c r="AD373" s="298"/>
      <c r="AE373" s="292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6"/>
      <c r="AT373" s="176"/>
      <c r="AU373" s="176"/>
      <c r="AV373" s="176"/>
      <c r="AW373" s="177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4"/>
      <c r="W374" s="295"/>
      <c r="X374" s="294"/>
      <c r="Y374" s="295"/>
      <c r="Z374" s="295"/>
      <c r="AA374" s="296"/>
      <c r="AB374" s="294"/>
      <c r="AC374" s="297"/>
      <c r="AD374" s="298"/>
      <c r="AE374" s="292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7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4"/>
      <c r="W375" s="295"/>
      <c r="X375" s="294"/>
      <c r="Y375" s="295"/>
      <c r="Z375" s="295"/>
      <c r="AA375" s="296"/>
      <c r="AB375" s="294"/>
      <c r="AC375" s="297"/>
      <c r="AD375" s="298"/>
      <c r="AE375" s="292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7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4"/>
      <c r="W376" s="295"/>
      <c r="X376" s="294"/>
      <c r="Y376" s="295"/>
      <c r="Z376" s="295"/>
      <c r="AA376" s="296"/>
      <c r="AB376" s="294"/>
      <c r="AC376" s="297"/>
      <c r="AD376" s="298"/>
      <c r="AE376" s="292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7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4"/>
      <c r="W377" s="295"/>
      <c r="X377" s="294"/>
      <c r="Y377" s="295"/>
      <c r="Z377" s="295"/>
      <c r="AA377" s="296"/>
      <c r="AB377" s="294"/>
      <c r="AC377" s="297"/>
      <c r="AD377" s="298"/>
      <c r="AE377" s="292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6"/>
      <c r="AT377" s="176"/>
      <c r="AU377" s="176"/>
      <c r="AV377" s="176"/>
      <c r="AW377" s="177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4"/>
      <c r="W378" s="295"/>
      <c r="X378" s="294"/>
      <c r="Y378" s="295"/>
      <c r="Z378" s="295"/>
      <c r="AA378" s="296"/>
      <c r="AB378" s="294"/>
      <c r="AC378" s="297"/>
      <c r="AD378" s="298"/>
      <c r="AE378" s="292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6"/>
      <c r="AT378" s="176"/>
      <c r="AU378" s="176"/>
      <c r="AV378" s="176"/>
      <c r="AW378" s="177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4"/>
      <c r="W379" s="295"/>
      <c r="X379" s="294"/>
      <c r="Y379" s="295"/>
      <c r="Z379" s="295"/>
      <c r="AA379" s="296"/>
      <c r="AB379" s="294"/>
      <c r="AC379" s="297"/>
      <c r="AD379" s="298"/>
      <c r="AE379" s="292"/>
      <c r="AF379" s="176"/>
      <c r="AG379" s="176"/>
      <c r="AH379" s="176"/>
      <c r="AI379" s="176"/>
      <c r="AJ379" s="176"/>
      <c r="AK379" s="176"/>
      <c r="AL379" s="176"/>
      <c r="AM379" s="176"/>
      <c r="AN379" s="176"/>
      <c r="AO379" s="176"/>
      <c r="AP379" s="176"/>
      <c r="AQ379" s="176"/>
      <c r="AR379" s="176"/>
      <c r="AS379" s="176"/>
      <c r="AT379" s="176"/>
      <c r="AU379" s="176"/>
      <c r="AV379" s="176"/>
      <c r="AW379" s="177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4"/>
      <c r="W380" s="295"/>
      <c r="X380" s="294"/>
      <c r="Y380" s="295"/>
      <c r="Z380" s="295"/>
      <c r="AA380" s="296"/>
      <c r="AB380" s="294"/>
      <c r="AC380" s="297"/>
      <c r="AD380" s="298"/>
      <c r="AE380" s="292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6"/>
      <c r="AT380" s="176"/>
      <c r="AU380" s="176"/>
      <c r="AV380" s="176"/>
      <c r="AW380" s="177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4"/>
      <c r="W381" s="295"/>
      <c r="X381" s="294"/>
      <c r="Y381" s="295"/>
      <c r="Z381" s="295"/>
      <c r="AA381" s="296"/>
      <c r="AB381" s="294"/>
      <c r="AC381" s="297"/>
      <c r="AD381" s="298"/>
      <c r="AE381" s="292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7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4"/>
      <c r="W382" s="295"/>
      <c r="X382" s="294"/>
      <c r="Y382" s="295"/>
      <c r="Z382" s="295"/>
      <c r="AA382" s="296"/>
      <c r="AB382" s="294"/>
      <c r="AC382" s="297"/>
      <c r="AD382" s="298"/>
      <c r="AE382" s="292"/>
      <c r="AF382" s="176"/>
      <c r="AG382" s="176"/>
      <c r="AH382" s="176"/>
      <c r="AI382" s="176"/>
      <c r="AJ382" s="176"/>
      <c r="AK382" s="176"/>
      <c r="AL382" s="176"/>
      <c r="AM382" s="176"/>
      <c r="AN382" s="176"/>
      <c r="AO382" s="176"/>
      <c r="AP382" s="176"/>
      <c r="AQ382" s="176"/>
      <c r="AR382" s="176"/>
      <c r="AS382" s="176"/>
      <c r="AT382" s="176"/>
      <c r="AU382" s="176"/>
      <c r="AV382" s="176"/>
      <c r="AW382" s="177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4"/>
      <c r="W383" s="295"/>
      <c r="X383" s="294"/>
      <c r="Y383" s="295"/>
      <c r="Z383" s="295"/>
      <c r="AA383" s="296"/>
      <c r="AB383" s="294"/>
      <c r="AC383" s="297"/>
      <c r="AD383" s="298"/>
      <c r="AE383" s="292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7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4"/>
      <c r="W384" s="295"/>
      <c r="X384" s="294"/>
      <c r="Y384" s="295"/>
      <c r="Z384" s="295"/>
      <c r="AA384" s="296"/>
      <c r="AB384" s="294"/>
      <c r="AC384" s="297"/>
      <c r="AD384" s="298"/>
      <c r="AE384" s="292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7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4"/>
      <c r="W385" s="295"/>
      <c r="X385" s="294"/>
      <c r="Y385" s="295"/>
      <c r="Z385" s="295"/>
      <c r="AA385" s="296"/>
      <c r="AB385" s="294"/>
      <c r="AC385" s="297"/>
      <c r="AD385" s="298"/>
      <c r="AE385" s="292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6"/>
      <c r="AT385" s="176"/>
      <c r="AU385" s="176"/>
      <c r="AV385" s="176"/>
      <c r="AW385" s="177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4"/>
      <c r="W386" s="295"/>
      <c r="X386" s="294"/>
      <c r="Y386" s="295"/>
      <c r="Z386" s="295"/>
      <c r="AA386" s="296"/>
      <c r="AB386" s="294"/>
      <c r="AC386" s="297"/>
      <c r="AD386" s="298"/>
      <c r="AE386" s="292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7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4"/>
      <c r="W387" s="295"/>
      <c r="X387" s="294"/>
      <c r="Y387" s="295"/>
      <c r="Z387" s="295"/>
      <c r="AA387" s="296"/>
      <c r="AB387" s="294"/>
      <c r="AC387" s="297"/>
      <c r="AD387" s="298"/>
      <c r="AE387" s="292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7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4"/>
      <c r="W388" s="295"/>
      <c r="X388" s="294"/>
      <c r="Y388" s="295"/>
      <c r="Z388" s="295"/>
      <c r="AA388" s="296"/>
      <c r="AB388" s="294"/>
      <c r="AC388" s="297"/>
      <c r="AD388" s="298"/>
      <c r="AE388" s="292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6"/>
      <c r="AT388" s="176"/>
      <c r="AU388" s="176"/>
      <c r="AV388" s="176"/>
      <c r="AW388" s="177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4"/>
      <c r="W389" s="295"/>
      <c r="X389" s="294"/>
      <c r="Y389" s="295"/>
      <c r="Z389" s="295"/>
      <c r="AA389" s="296"/>
      <c r="AB389" s="294"/>
      <c r="AC389" s="297"/>
      <c r="AD389" s="298"/>
      <c r="AE389" s="292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7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4"/>
      <c r="W390" s="295"/>
      <c r="X390" s="294"/>
      <c r="Y390" s="295"/>
      <c r="Z390" s="295"/>
      <c r="AA390" s="296"/>
      <c r="AB390" s="294"/>
      <c r="AC390" s="297"/>
      <c r="AD390" s="298"/>
      <c r="AE390" s="292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7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4"/>
      <c r="W391" s="295"/>
      <c r="X391" s="294"/>
      <c r="Y391" s="295"/>
      <c r="Z391" s="295"/>
      <c r="AA391" s="296"/>
      <c r="AB391" s="294"/>
      <c r="AC391" s="297"/>
      <c r="AD391" s="298"/>
      <c r="AE391" s="292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7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4"/>
      <c r="W392" s="295"/>
      <c r="X392" s="294"/>
      <c r="Y392" s="295"/>
      <c r="Z392" s="295"/>
      <c r="AA392" s="296"/>
      <c r="AB392" s="294"/>
      <c r="AC392" s="297"/>
      <c r="AD392" s="298"/>
      <c r="AE392" s="292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7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4"/>
      <c r="W393" s="295"/>
      <c r="X393" s="294"/>
      <c r="Y393" s="295"/>
      <c r="Z393" s="295"/>
      <c r="AA393" s="296"/>
      <c r="AB393" s="294"/>
      <c r="AC393" s="297"/>
      <c r="AD393" s="298"/>
      <c r="AE393" s="292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6"/>
      <c r="AT393" s="176"/>
      <c r="AU393" s="176"/>
      <c r="AV393" s="176"/>
      <c r="AW393" s="177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4"/>
      <c r="W394" s="295"/>
      <c r="X394" s="294"/>
      <c r="Y394" s="295"/>
      <c r="Z394" s="295"/>
      <c r="AA394" s="296"/>
      <c r="AB394" s="294"/>
      <c r="AC394" s="297"/>
      <c r="AD394" s="298"/>
      <c r="AE394" s="292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7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4"/>
      <c r="W395" s="295"/>
      <c r="X395" s="294"/>
      <c r="Y395" s="295"/>
      <c r="Z395" s="295"/>
      <c r="AA395" s="296"/>
      <c r="AB395" s="294"/>
      <c r="AC395" s="297"/>
      <c r="AD395" s="298"/>
      <c r="AE395" s="292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7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4"/>
      <c r="W396" s="295"/>
      <c r="X396" s="294"/>
      <c r="Y396" s="295"/>
      <c r="Z396" s="295"/>
      <c r="AA396" s="296"/>
      <c r="AB396" s="294"/>
      <c r="AC396" s="297"/>
      <c r="AD396" s="298"/>
      <c r="AE396" s="292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7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4"/>
      <c r="W397" s="295"/>
      <c r="X397" s="294"/>
      <c r="Y397" s="295"/>
      <c r="Z397" s="295"/>
      <c r="AA397" s="296"/>
      <c r="AB397" s="294"/>
      <c r="AC397" s="297"/>
      <c r="AD397" s="298"/>
      <c r="AE397" s="292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7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4"/>
      <c r="W398" s="295"/>
      <c r="X398" s="294"/>
      <c r="Y398" s="295"/>
      <c r="Z398" s="295"/>
      <c r="AA398" s="296"/>
      <c r="AB398" s="294"/>
      <c r="AC398" s="297"/>
      <c r="AD398" s="298"/>
      <c r="AE398" s="292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7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4"/>
      <c r="W399" s="295"/>
      <c r="X399" s="294"/>
      <c r="Y399" s="295"/>
      <c r="Z399" s="295"/>
      <c r="AA399" s="296"/>
      <c r="AB399" s="294"/>
      <c r="AC399" s="297"/>
      <c r="AD399" s="298"/>
      <c r="AE399" s="292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7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4"/>
      <c r="W400" s="295"/>
      <c r="X400" s="294"/>
      <c r="Y400" s="295"/>
      <c r="Z400" s="295"/>
      <c r="AA400" s="296"/>
      <c r="AB400" s="294"/>
      <c r="AC400" s="297"/>
      <c r="AD400" s="298"/>
      <c r="AE400" s="292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7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4"/>
      <c r="W401" s="295"/>
      <c r="X401" s="294"/>
      <c r="Y401" s="295"/>
      <c r="Z401" s="295"/>
      <c r="AA401" s="296"/>
      <c r="AB401" s="294"/>
      <c r="AC401" s="297"/>
      <c r="AD401" s="298"/>
      <c r="AE401" s="292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6"/>
      <c r="AT401" s="176"/>
      <c r="AU401" s="176"/>
      <c r="AV401" s="176"/>
      <c r="AW401" s="177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4"/>
      <c r="W402" s="295"/>
      <c r="X402" s="294"/>
      <c r="Y402" s="295"/>
      <c r="Z402" s="295"/>
      <c r="AA402" s="296"/>
      <c r="AB402" s="294"/>
      <c r="AC402" s="297"/>
      <c r="AD402" s="298"/>
      <c r="AE402" s="292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7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4"/>
      <c r="W403" s="295"/>
      <c r="X403" s="294"/>
      <c r="Y403" s="295"/>
      <c r="Z403" s="295"/>
      <c r="AA403" s="296"/>
      <c r="AB403" s="294"/>
      <c r="AC403" s="297"/>
      <c r="AD403" s="298"/>
      <c r="AE403" s="292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6"/>
      <c r="AT403" s="176"/>
      <c r="AU403" s="176"/>
      <c r="AV403" s="176"/>
      <c r="AW403" s="177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4"/>
      <c r="W404" s="295"/>
      <c r="X404" s="294"/>
      <c r="Y404" s="295"/>
      <c r="Z404" s="295"/>
      <c r="AA404" s="296"/>
      <c r="AB404" s="294"/>
      <c r="AC404" s="297"/>
      <c r="AD404" s="298"/>
      <c r="AE404" s="292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6"/>
      <c r="AT404" s="176"/>
      <c r="AU404" s="176"/>
      <c r="AV404" s="176"/>
      <c r="AW404" s="177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4"/>
      <c r="W405" s="295"/>
      <c r="X405" s="294"/>
      <c r="Y405" s="295"/>
      <c r="Z405" s="295"/>
      <c r="AA405" s="296"/>
      <c r="AB405" s="294"/>
      <c r="AC405" s="297"/>
      <c r="AD405" s="298"/>
      <c r="AE405" s="292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6"/>
      <c r="AT405" s="176"/>
      <c r="AU405" s="176"/>
      <c r="AV405" s="176"/>
      <c r="AW405" s="177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4"/>
      <c r="W406" s="295"/>
      <c r="X406" s="294"/>
      <c r="Y406" s="295"/>
      <c r="Z406" s="295"/>
      <c r="AA406" s="296"/>
      <c r="AB406" s="294"/>
      <c r="AC406" s="297"/>
      <c r="AD406" s="298"/>
      <c r="AE406" s="292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6"/>
      <c r="AT406" s="176"/>
      <c r="AU406" s="176"/>
      <c r="AV406" s="176"/>
      <c r="AW406" s="177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4"/>
      <c r="W407" s="295"/>
      <c r="X407" s="294"/>
      <c r="Y407" s="295"/>
      <c r="Z407" s="295"/>
      <c r="AA407" s="296"/>
      <c r="AB407" s="294"/>
      <c r="AC407" s="297"/>
      <c r="AD407" s="298"/>
      <c r="AE407" s="292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176"/>
      <c r="AT407" s="176"/>
      <c r="AU407" s="176"/>
      <c r="AV407" s="176"/>
      <c r="AW407" s="177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4"/>
      <c r="W408" s="295"/>
      <c r="X408" s="294"/>
      <c r="Y408" s="295"/>
      <c r="Z408" s="295"/>
      <c r="AA408" s="296"/>
      <c r="AB408" s="294"/>
      <c r="AC408" s="297"/>
      <c r="AD408" s="298"/>
      <c r="AE408" s="292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7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4"/>
      <c r="W409" s="295"/>
      <c r="X409" s="294"/>
      <c r="Y409" s="295"/>
      <c r="Z409" s="295"/>
      <c r="AA409" s="296"/>
      <c r="AB409" s="294"/>
      <c r="AC409" s="297"/>
      <c r="AD409" s="298"/>
      <c r="AE409" s="292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7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4"/>
      <c r="W410" s="295"/>
      <c r="X410" s="294"/>
      <c r="Y410" s="295"/>
      <c r="Z410" s="295"/>
      <c r="AA410" s="296"/>
      <c r="AB410" s="294"/>
      <c r="AC410" s="297"/>
      <c r="AD410" s="298"/>
      <c r="AE410" s="292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7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4"/>
      <c r="W411" s="295"/>
      <c r="X411" s="294"/>
      <c r="Y411" s="295"/>
      <c r="Z411" s="295"/>
      <c r="AA411" s="296"/>
      <c r="AB411" s="294"/>
      <c r="AC411" s="297"/>
      <c r="AD411" s="298"/>
      <c r="AE411" s="292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7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4"/>
      <c r="W412" s="295"/>
      <c r="X412" s="294"/>
      <c r="Y412" s="295"/>
      <c r="Z412" s="295"/>
      <c r="AA412" s="296"/>
      <c r="AB412" s="294"/>
      <c r="AC412" s="297"/>
      <c r="AD412" s="298"/>
      <c r="AE412" s="292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7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4"/>
      <c r="W413" s="295"/>
      <c r="X413" s="294"/>
      <c r="Y413" s="295"/>
      <c r="Z413" s="295"/>
      <c r="AA413" s="296"/>
      <c r="AB413" s="294"/>
      <c r="AC413" s="297"/>
      <c r="AD413" s="298"/>
      <c r="AE413" s="292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7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4"/>
      <c r="W414" s="295"/>
      <c r="X414" s="294"/>
      <c r="Y414" s="295"/>
      <c r="Z414" s="295"/>
      <c r="AA414" s="296"/>
      <c r="AB414" s="294"/>
      <c r="AC414" s="297"/>
      <c r="AD414" s="298"/>
      <c r="AE414" s="292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7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4"/>
      <c r="W415" s="295"/>
      <c r="X415" s="294"/>
      <c r="Y415" s="295"/>
      <c r="Z415" s="295"/>
      <c r="AA415" s="296"/>
      <c r="AB415" s="294"/>
      <c r="AC415" s="297"/>
      <c r="AD415" s="298"/>
      <c r="AE415" s="292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7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4"/>
      <c r="W416" s="295"/>
      <c r="X416" s="294"/>
      <c r="Y416" s="295"/>
      <c r="Z416" s="295"/>
      <c r="AA416" s="296"/>
      <c r="AB416" s="294"/>
      <c r="AC416" s="297"/>
      <c r="AD416" s="298"/>
      <c r="AE416" s="292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6"/>
      <c r="AT416" s="176"/>
      <c r="AU416" s="176"/>
      <c r="AV416" s="176"/>
      <c r="AW416" s="177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4"/>
      <c r="W417" s="295"/>
      <c r="X417" s="294"/>
      <c r="Y417" s="295"/>
      <c r="Z417" s="295"/>
      <c r="AA417" s="296"/>
      <c r="AB417" s="294"/>
      <c r="AC417" s="297"/>
      <c r="AD417" s="298"/>
      <c r="AE417" s="292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7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4"/>
      <c r="W418" s="295"/>
      <c r="X418" s="294"/>
      <c r="Y418" s="295"/>
      <c r="Z418" s="295"/>
      <c r="AA418" s="296"/>
      <c r="AB418" s="294"/>
      <c r="AC418" s="297"/>
      <c r="AD418" s="298"/>
      <c r="AE418" s="292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6"/>
      <c r="AT418" s="176"/>
      <c r="AU418" s="176"/>
      <c r="AV418" s="176"/>
      <c r="AW418" s="177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4"/>
      <c r="W419" s="295"/>
      <c r="X419" s="294"/>
      <c r="Y419" s="295"/>
      <c r="Z419" s="295"/>
      <c r="AA419" s="296"/>
      <c r="AB419" s="294"/>
      <c r="AC419" s="297"/>
      <c r="AD419" s="298"/>
      <c r="AE419" s="292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76"/>
      <c r="AT419" s="176"/>
      <c r="AU419" s="176"/>
      <c r="AV419" s="176"/>
      <c r="AW419" s="177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4"/>
      <c r="W420" s="295"/>
      <c r="X420" s="294"/>
      <c r="Y420" s="295"/>
      <c r="Z420" s="295"/>
      <c r="AA420" s="296"/>
      <c r="AB420" s="294"/>
      <c r="AC420" s="297"/>
      <c r="AD420" s="298"/>
      <c r="AE420" s="292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76"/>
      <c r="AT420" s="176"/>
      <c r="AU420" s="176"/>
      <c r="AV420" s="176"/>
      <c r="AW420" s="177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4"/>
      <c r="W421" s="295"/>
      <c r="X421" s="294"/>
      <c r="Y421" s="295"/>
      <c r="Z421" s="295"/>
      <c r="AA421" s="296"/>
      <c r="AB421" s="294"/>
      <c r="AC421" s="297"/>
      <c r="AD421" s="298"/>
      <c r="AE421" s="292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76"/>
      <c r="AT421" s="176"/>
      <c r="AU421" s="176"/>
      <c r="AV421" s="176"/>
      <c r="AW421" s="177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4"/>
      <c r="W422" s="295"/>
      <c r="X422" s="294"/>
      <c r="Y422" s="295"/>
      <c r="Z422" s="295"/>
      <c r="AA422" s="296"/>
      <c r="AB422" s="294"/>
      <c r="AC422" s="297"/>
      <c r="AD422" s="298"/>
      <c r="AE422" s="292"/>
      <c r="AF422" s="176"/>
      <c r="AG422" s="176"/>
      <c r="AH422" s="176"/>
      <c r="AI422" s="176"/>
      <c r="AJ422" s="176"/>
      <c r="AK422" s="176"/>
      <c r="AL422" s="176"/>
      <c r="AM422" s="176"/>
      <c r="AN422" s="176"/>
      <c r="AO422" s="176"/>
      <c r="AP422" s="176"/>
      <c r="AQ422" s="176"/>
      <c r="AR422" s="176"/>
      <c r="AS422" s="176"/>
      <c r="AT422" s="176"/>
      <c r="AU422" s="176"/>
      <c r="AV422" s="176"/>
      <c r="AW422" s="177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4"/>
      <c r="W423" s="295"/>
      <c r="X423" s="294"/>
      <c r="Y423" s="295"/>
      <c r="Z423" s="295"/>
      <c r="AA423" s="296"/>
      <c r="AB423" s="294"/>
      <c r="AC423" s="297"/>
      <c r="AD423" s="298"/>
      <c r="AE423" s="292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6"/>
      <c r="AT423" s="176"/>
      <c r="AU423" s="176"/>
      <c r="AV423" s="176"/>
      <c r="AW423" s="177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4"/>
      <c r="W424" s="295"/>
      <c r="X424" s="294"/>
      <c r="Y424" s="295"/>
      <c r="Z424" s="295"/>
      <c r="AA424" s="296"/>
      <c r="AB424" s="294"/>
      <c r="AC424" s="297"/>
      <c r="AD424" s="298"/>
      <c r="AE424" s="292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6"/>
      <c r="AT424" s="176"/>
      <c r="AU424" s="176"/>
      <c r="AV424" s="176"/>
      <c r="AW424" s="177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4"/>
      <c r="W425" s="295"/>
      <c r="X425" s="294"/>
      <c r="Y425" s="295"/>
      <c r="Z425" s="295"/>
      <c r="AA425" s="296"/>
      <c r="AB425" s="294"/>
      <c r="AC425" s="297"/>
      <c r="AD425" s="298"/>
      <c r="AE425" s="292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6"/>
      <c r="AT425" s="176"/>
      <c r="AU425" s="176"/>
      <c r="AV425" s="176"/>
      <c r="AW425" s="177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4"/>
      <c r="W426" s="295"/>
      <c r="X426" s="294"/>
      <c r="Y426" s="295"/>
      <c r="Z426" s="295"/>
      <c r="AA426" s="296"/>
      <c r="AB426" s="294"/>
      <c r="AC426" s="297"/>
      <c r="AD426" s="298"/>
      <c r="AE426" s="292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7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4"/>
      <c r="W427" s="295"/>
      <c r="X427" s="294"/>
      <c r="Y427" s="295"/>
      <c r="Z427" s="295"/>
      <c r="AA427" s="296"/>
      <c r="AB427" s="294"/>
      <c r="AC427" s="297"/>
      <c r="AD427" s="298"/>
      <c r="AE427" s="292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7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4"/>
      <c r="W428" s="295"/>
      <c r="X428" s="294"/>
      <c r="Y428" s="295"/>
      <c r="Z428" s="295"/>
      <c r="AA428" s="296"/>
      <c r="AB428" s="294"/>
      <c r="AC428" s="297"/>
      <c r="AD428" s="298"/>
      <c r="AE428" s="292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7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4"/>
      <c r="W429" s="295"/>
      <c r="X429" s="294"/>
      <c r="Y429" s="295"/>
      <c r="Z429" s="295"/>
      <c r="AA429" s="296"/>
      <c r="AB429" s="294"/>
      <c r="AC429" s="297"/>
      <c r="AD429" s="298"/>
      <c r="AE429" s="292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7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4"/>
      <c r="W430" s="295"/>
      <c r="X430" s="294"/>
      <c r="Y430" s="295"/>
      <c r="Z430" s="295"/>
      <c r="AA430" s="296"/>
      <c r="AB430" s="294"/>
      <c r="AC430" s="297"/>
      <c r="AD430" s="298"/>
      <c r="AE430" s="292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176"/>
      <c r="AT430" s="176"/>
      <c r="AU430" s="176"/>
      <c r="AV430" s="176"/>
      <c r="AW430" s="177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4"/>
      <c r="W431" s="295"/>
      <c r="X431" s="294"/>
      <c r="Y431" s="295"/>
      <c r="Z431" s="295"/>
      <c r="AA431" s="296"/>
      <c r="AB431" s="294"/>
      <c r="AC431" s="297"/>
      <c r="AD431" s="298"/>
      <c r="AE431" s="292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6"/>
      <c r="AT431" s="176"/>
      <c r="AU431" s="176"/>
      <c r="AV431" s="176"/>
      <c r="AW431" s="177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4"/>
      <c r="W432" s="295"/>
      <c r="X432" s="294"/>
      <c r="Y432" s="295"/>
      <c r="Z432" s="295"/>
      <c r="AA432" s="296"/>
      <c r="AB432" s="294"/>
      <c r="AC432" s="297"/>
      <c r="AD432" s="298"/>
      <c r="AE432" s="292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6"/>
      <c r="AT432" s="176"/>
      <c r="AU432" s="176"/>
      <c r="AV432" s="176"/>
      <c r="AW432" s="177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4"/>
      <c r="W433" s="295"/>
      <c r="X433" s="294"/>
      <c r="Y433" s="295"/>
      <c r="Z433" s="295"/>
      <c r="AA433" s="296"/>
      <c r="AB433" s="294"/>
      <c r="AC433" s="297"/>
      <c r="AD433" s="298"/>
      <c r="AE433" s="292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6"/>
      <c r="AT433" s="176"/>
      <c r="AU433" s="176"/>
      <c r="AV433" s="176"/>
      <c r="AW433" s="177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4"/>
      <c r="W434" s="295"/>
      <c r="X434" s="294"/>
      <c r="Y434" s="295"/>
      <c r="Z434" s="295"/>
      <c r="AA434" s="296"/>
      <c r="AB434" s="294"/>
      <c r="AC434" s="297"/>
      <c r="AD434" s="298"/>
      <c r="AE434" s="292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6"/>
      <c r="AT434" s="176"/>
      <c r="AU434" s="176"/>
      <c r="AV434" s="176"/>
      <c r="AW434" s="177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4"/>
      <c r="W435" s="295"/>
      <c r="X435" s="294"/>
      <c r="Y435" s="295"/>
      <c r="Z435" s="295"/>
      <c r="AA435" s="296"/>
      <c r="AB435" s="294"/>
      <c r="AC435" s="297"/>
      <c r="AD435" s="298"/>
      <c r="AE435" s="292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6"/>
      <c r="AT435" s="176"/>
      <c r="AU435" s="176"/>
      <c r="AV435" s="176"/>
      <c r="AW435" s="177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4"/>
      <c r="W436" s="295"/>
      <c r="X436" s="294"/>
      <c r="Y436" s="295"/>
      <c r="Z436" s="295"/>
      <c r="AA436" s="296"/>
      <c r="AB436" s="294"/>
      <c r="AC436" s="297"/>
      <c r="AD436" s="298"/>
      <c r="AE436" s="292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7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4"/>
      <c r="W437" s="295"/>
      <c r="X437" s="294"/>
      <c r="Y437" s="295"/>
      <c r="Z437" s="295"/>
      <c r="AA437" s="296"/>
      <c r="AB437" s="294"/>
      <c r="AC437" s="297"/>
      <c r="AD437" s="298"/>
      <c r="AE437" s="292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76"/>
      <c r="AT437" s="176"/>
      <c r="AU437" s="176"/>
      <c r="AV437" s="176"/>
      <c r="AW437" s="177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4"/>
      <c r="W438" s="295"/>
      <c r="X438" s="294"/>
      <c r="Y438" s="295"/>
      <c r="Z438" s="295"/>
      <c r="AA438" s="296"/>
      <c r="AB438" s="294"/>
      <c r="AC438" s="297"/>
      <c r="AD438" s="298"/>
      <c r="AE438" s="292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7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4"/>
      <c r="W439" s="295"/>
      <c r="X439" s="294"/>
      <c r="Y439" s="295"/>
      <c r="Z439" s="295"/>
      <c r="AA439" s="296"/>
      <c r="AB439" s="294"/>
      <c r="AC439" s="297"/>
      <c r="AD439" s="298"/>
      <c r="AE439" s="292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7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4"/>
      <c r="W440" s="295"/>
      <c r="X440" s="294"/>
      <c r="Y440" s="295"/>
      <c r="Z440" s="295"/>
      <c r="AA440" s="296"/>
      <c r="AB440" s="294"/>
      <c r="AC440" s="297"/>
      <c r="AD440" s="298"/>
      <c r="AE440" s="292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7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4"/>
      <c r="W441" s="295"/>
      <c r="X441" s="294"/>
      <c r="Y441" s="295"/>
      <c r="Z441" s="295"/>
      <c r="AA441" s="296"/>
      <c r="AB441" s="294"/>
      <c r="AC441" s="297"/>
      <c r="AD441" s="298"/>
      <c r="AE441" s="292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7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4"/>
      <c r="W442" s="295"/>
      <c r="X442" s="294"/>
      <c r="Y442" s="295"/>
      <c r="Z442" s="295"/>
      <c r="AA442" s="296"/>
      <c r="AB442" s="294"/>
      <c r="AC442" s="297"/>
      <c r="AD442" s="298"/>
      <c r="AE442" s="292"/>
      <c r="AF442" s="176"/>
      <c r="AG442" s="176"/>
      <c r="AH442" s="176"/>
      <c r="AI442" s="176"/>
      <c r="AJ442" s="176"/>
      <c r="AK442" s="176"/>
      <c r="AL442" s="176"/>
      <c r="AM442" s="176"/>
      <c r="AN442" s="176"/>
      <c r="AO442" s="176"/>
      <c r="AP442" s="176"/>
      <c r="AQ442" s="176"/>
      <c r="AR442" s="176"/>
      <c r="AS442" s="176"/>
      <c r="AT442" s="176"/>
      <c r="AU442" s="176"/>
      <c r="AV442" s="176"/>
      <c r="AW442" s="177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4"/>
      <c r="W443" s="295"/>
      <c r="X443" s="294"/>
      <c r="Y443" s="295"/>
      <c r="Z443" s="295"/>
      <c r="AA443" s="296"/>
      <c r="AB443" s="294"/>
      <c r="AC443" s="297"/>
      <c r="AD443" s="298"/>
      <c r="AE443" s="292"/>
      <c r="AF443" s="176"/>
      <c r="AG443" s="176"/>
      <c r="AH443" s="176"/>
      <c r="AI443" s="176"/>
      <c r="AJ443" s="176"/>
      <c r="AK443" s="176"/>
      <c r="AL443" s="176"/>
      <c r="AM443" s="176"/>
      <c r="AN443" s="176"/>
      <c r="AO443" s="176"/>
      <c r="AP443" s="176"/>
      <c r="AQ443" s="176"/>
      <c r="AR443" s="176"/>
      <c r="AS443" s="176"/>
      <c r="AT443" s="176"/>
      <c r="AU443" s="176"/>
      <c r="AV443" s="176"/>
      <c r="AW443" s="177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4"/>
      <c r="W444" s="295"/>
      <c r="X444" s="294"/>
      <c r="Y444" s="295"/>
      <c r="Z444" s="295"/>
      <c r="AA444" s="296"/>
      <c r="AB444" s="294"/>
      <c r="AC444" s="297"/>
      <c r="AD444" s="298"/>
      <c r="AE444" s="292"/>
      <c r="AF444" s="176"/>
      <c r="AG444" s="176"/>
      <c r="AH444" s="176"/>
      <c r="AI444" s="176"/>
      <c r="AJ444" s="176"/>
      <c r="AK444" s="176"/>
      <c r="AL444" s="176"/>
      <c r="AM444" s="176"/>
      <c r="AN444" s="176"/>
      <c r="AO444" s="176"/>
      <c r="AP444" s="176"/>
      <c r="AQ444" s="176"/>
      <c r="AR444" s="176"/>
      <c r="AS444" s="176"/>
      <c r="AT444" s="176"/>
      <c r="AU444" s="176"/>
      <c r="AV444" s="176"/>
      <c r="AW444" s="177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4"/>
      <c r="W445" s="295"/>
      <c r="X445" s="294"/>
      <c r="Y445" s="295"/>
      <c r="Z445" s="295"/>
      <c r="AA445" s="296"/>
      <c r="AB445" s="294"/>
      <c r="AC445" s="297"/>
      <c r="AD445" s="298"/>
      <c r="AE445" s="292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7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4"/>
      <c r="W446" s="295"/>
      <c r="X446" s="294"/>
      <c r="Y446" s="295"/>
      <c r="Z446" s="295"/>
      <c r="AA446" s="296"/>
      <c r="AB446" s="294"/>
      <c r="AC446" s="297"/>
      <c r="AD446" s="298"/>
      <c r="AE446" s="292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7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4"/>
      <c r="W447" s="295"/>
      <c r="X447" s="294"/>
      <c r="Y447" s="295"/>
      <c r="Z447" s="295"/>
      <c r="AA447" s="296"/>
      <c r="AB447" s="294"/>
      <c r="AC447" s="297"/>
      <c r="AD447" s="298"/>
      <c r="AE447" s="292"/>
      <c r="AF447" s="176"/>
      <c r="AG447" s="176"/>
      <c r="AH447" s="176"/>
      <c r="AI447" s="176"/>
      <c r="AJ447" s="176"/>
      <c r="AK447" s="176"/>
      <c r="AL447" s="176"/>
      <c r="AM447" s="176"/>
      <c r="AN447" s="176"/>
      <c r="AO447" s="176"/>
      <c r="AP447" s="176"/>
      <c r="AQ447" s="176"/>
      <c r="AR447" s="176"/>
      <c r="AS447" s="176"/>
      <c r="AT447" s="176"/>
      <c r="AU447" s="176"/>
      <c r="AV447" s="176"/>
      <c r="AW447" s="177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4"/>
      <c r="W448" s="295"/>
      <c r="X448" s="294"/>
      <c r="Y448" s="295"/>
      <c r="Z448" s="295"/>
      <c r="AA448" s="296"/>
      <c r="AB448" s="294"/>
      <c r="AC448" s="297"/>
      <c r="AD448" s="298"/>
      <c r="AE448" s="292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7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4"/>
      <c r="W449" s="295"/>
      <c r="X449" s="294"/>
      <c r="Y449" s="295"/>
      <c r="Z449" s="295"/>
      <c r="AA449" s="296"/>
      <c r="AB449" s="294"/>
      <c r="AC449" s="297"/>
      <c r="AD449" s="298"/>
      <c r="AE449" s="292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6"/>
      <c r="AT449" s="176"/>
      <c r="AU449" s="176"/>
      <c r="AV449" s="176"/>
      <c r="AW449" s="177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4"/>
      <c r="W450" s="295"/>
      <c r="X450" s="294"/>
      <c r="Y450" s="295"/>
      <c r="Z450" s="295"/>
      <c r="AA450" s="296"/>
      <c r="AB450" s="294"/>
      <c r="AC450" s="297"/>
      <c r="AD450" s="298"/>
      <c r="AE450" s="292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6"/>
      <c r="AT450" s="176"/>
      <c r="AU450" s="176"/>
      <c r="AV450" s="176"/>
      <c r="AW450" s="177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4"/>
      <c r="W451" s="295"/>
      <c r="X451" s="294"/>
      <c r="Y451" s="295"/>
      <c r="Z451" s="295"/>
      <c r="AA451" s="296"/>
      <c r="AB451" s="294"/>
      <c r="AC451" s="297"/>
      <c r="AD451" s="298"/>
      <c r="AE451" s="292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7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4"/>
      <c r="W452" s="295"/>
      <c r="X452" s="294"/>
      <c r="Y452" s="295"/>
      <c r="Z452" s="295"/>
      <c r="AA452" s="296"/>
      <c r="AB452" s="294"/>
      <c r="AC452" s="297"/>
      <c r="AD452" s="298"/>
      <c r="AE452" s="292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6"/>
      <c r="AT452" s="176"/>
      <c r="AU452" s="176"/>
      <c r="AV452" s="176"/>
      <c r="AW452" s="177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4"/>
      <c r="W453" s="295"/>
      <c r="X453" s="294"/>
      <c r="Y453" s="295"/>
      <c r="Z453" s="295"/>
      <c r="AA453" s="296"/>
      <c r="AB453" s="294"/>
      <c r="AC453" s="297"/>
      <c r="AD453" s="298"/>
      <c r="AE453" s="292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7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4"/>
      <c r="W454" s="295"/>
      <c r="X454" s="294"/>
      <c r="Y454" s="295"/>
      <c r="Z454" s="295"/>
      <c r="AA454" s="296"/>
      <c r="AB454" s="294"/>
      <c r="AC454" s="297"/>
      <c r="AD454" s="298"/>
      <c r="AE454" s="292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7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4"/>
      <c r="W455" s="295"/>
      <c r="X455" s="294"/>
      <c r="Y455" s="295"/>
      <c r="Z455" s="295"/>
      <c r="AA455" s="296"/>
      <c r="AB455" s="294"/>
      <c r="AC455" s="297"/>
      <c r="AD455" s="298"/>
      <c r="AE455" s="292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76"/>
      <c r="AT455" s="176"/>
      <c r="AU455" s="176"/>
      <c r="AV455" s="176"/>
      <c r="AW455" s="177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4"/>
      <c r="W456" s="295"/>
      <c r="X456" s="294"/>
      <c r="Y456" s="295"/>
      <c r="Z456" s="295"/>
      <c r="AA456" s="296"/>
      <c r="AB456" s="294"/>
      <c r="AC456" s="297"/>
      <c r="AD456" s="298"/>
      <c r="AE456" s="292"/>
      <c r="AF456" s="176"/>
      <c r="AG456" s="176"/>
      <c r="AH456" s="176"/>
      <c r="AI456" s="176"/>
      <c r="AJ456" s="176"/>
      <c r="AK456" s="176"/>
      <c r="AL456" s="176"/>
      <c r="AM456" s="176"/>
      <c r="AN456" s="176"/>
      <c r="AO456" s="176"/>
      <c r="AP456" s="176"/>
      <c r="AQ456" s="176"/>
      <c r="AR456" s="176"/>
      <c r="AS456" s="176"/>
      <c r="AT456" s="176"/>
      <c r="AU456" s="176"/>
      <c r="AV456" s="176"/>
      <c r="AW456" s="177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4"/>
      <c r="W457" s="295"/>
      <c r="X457" s="294"/>
      <c r="Y457" s="295"/>
      <c r="Z457" s="295"/>
      <c r="AA457" s="296"/>
      <c r="AB457" s="294"/>
      <c r="AC457" s="297"/>
      <c r="AD457" s="298"/>
      <c r="AE457" s="292"/>
      <c r="AF457" s="176"/>
      <c r="AG457" s="176"/>
      <c r="AH457" s="176"/>
      <c r="AI457" s="176"/>
      <c r="AJ457" s="176"/>
      <c r="AK457" s="176"/>
      <c r="AL457" s="176"/>
      <c r="AM457" s="176"/>
      <c r="AN457" s="176"/>
      <c r="AO457" s="176"/>
      <c r="AP457" s="176"/>
      <c r="AQ457" s="176"/>
      <c r="AR457" s="176"/>
      <c r="AS457" s="176"/>
      <c r="AT457" s="176"/>
      <c r="AU457" s="176"/>
      <c r="AV457" s="176"/>
      <c r="AW457" s="177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4"/>
      <c r="W458" s="295"/>
      <c r="X458" s="294"/>
      <c r="Y458" s="295"/>
      <c r="Z458" s="295"/>
      <c r="AA458" s="296"/>
      <c r="AB458" s="294"/>
      <c r="AC458" s="297"/>
      <c r="AD458" s="298"/>
      <c r="AE458" s="292"/>
      <c r="AF458" s="176"/>
      <c r="AG458" s="176"/>
      <c r="AH458" s="176"/>
      <c r="AI458" s="176"/>
      <c r="AJ458" s="176"/>
      <c r="AK458" s="176"/>
      <c r="AL458" s="176"/>
      <c r="AM458" s="176"/>
      <c r="AN458" s="176"/>
      <c r="AO458" s="176"/>
      <c r="AP458" s="176"/>
      <c r="AQ458" s="176"/>
      <c r="AR458" s="176"/>
      <c r="AS458" s="176"/>
      <c r="AT458" s="176"/>
      <c r="AU458" s="176"/>
      <c r="AV458" s="176"/>
      <c r="AW458" s="177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4"/>
      <c r="W459" s="295"/>
      <c r="X459" s="294"/>
      <c r="Y459" s="295"/>
      <c r="Z459" s="295"/>
      <c r="AA459" s="296"/>
      <c r="AB459" s="294"/>
      <c r="AC459" s="297"/>
      <c r="AD459" s="298"/>
      <c r="AE459" s="292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7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4"/>
      <c r="W460" s="295"/>
      <c r="X460" s="294"/>
      <c r="Y460" s="295"/>
      <c r="Z460" s="295"/>
      <c r="AA460" s="296"/>
      <c r="AB460" s="294"/>
      <c r="AC460" s="297"/>
      <c r="AD460" s="298"/>
      <c r="AE460" s="292"/>
      <c r="AF460" s="176"/>
      <c r="AG460" s="176"/>
      <c r="AH460" s="176"/>
      <c r="AI460" s="176"/>
      <c r="AJ460" s="176"/>
      <c r="AK460" s="176"/>
      <c r="AL460" s="176"/>
      <c r="AM460" s="176"/>
      <c r="AN460" s="176"/>
      <c r="AO460" s="176"/>
      <c r="AP460" s="176"/>
      <c r="AQ460" s="176"/>
      <c r="AR460" s="176"/>
      <c r="AS460" s="176"/>
      <c r="AT460" s="176"/>
      <c r="AU460" s="176"/>
      <c r="AV460" s="176"/>
      <c r="AW460" s="177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4"/>
      <c r="W461" s="295"/>
      <c r="X461" s="294"/>
      <c r="Y461" s="295"/>
      <c r="Z461" s="295"/>
      <c r="AA461" s="296"/>
      <c r="AB461" s="294"/>
      <c r="AC461" s="297"/>
      <c r="AD461" s="298"/>
      <c r="AE461" s="292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7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4"/>
      <c r="W462" s="295"/>
      <c r="X462" s="294"/>
      <c r="Y462" s="295"/>
      <c r="Z462" s="295"/>
      <c r="AA462" s="296"/>
      <c r="AB462" s="294"/>
      <c r="AC462" s="297"/>
      <c r="AD462" s="298"/>
      <c r="AE462" s="292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7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4"/>
      <c r="W463" s="295"/>
      <c r="X463" s="294"/>
      <c r="Y463" s="295"/>
      <c r="Z463" s="295"/>
      <c r="AA463" s="296"/>
      <c r="AB463" s="294"/>
      <c r="AC463" s="297"/>
      <c r="AD463" s="298"/>
      <c r="AE463" s="292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7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4"/>
      <c r="W464" s="295"/>
      <c r="X464" s="294"/>
      <c r="Y464" s="295"/>
      <c r="Z464" s="295"/>
      <c r="AA464" s="296"/>
      <c r="AB464" s="294"/>
      <c r="AC464" s="297"/>
      <c r="AD464" s="298"/>
      <c r="AE464" s="292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7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4"/>
      <c r="W465" s="295"/>
      <c r="X465" s="294"/>
      <c r="Y465" s="295"/>
      <c r="Z465" s="295"/>
      <c r="AA465" s="296"/>
      <c r="AB465" s="294"/>
      <c r="AC465" s="297"/>
      <c r="AD465" s="298"/>
      <c r="AE465" s="292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6"/>
      <c r="AT465" s="176"/>
      <c r="AU465" s="176"/>
      <c r="AV465" s="176"/>
      <c r="AW465" s="177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4"/>
      <c r="W466" s="295"/>
      <c r="X466" s="294"/>
      <c r="Y466" s="295"/>
      <c r="Z466" s="295"/>
      <c r="AA466" s="296"/>
      <c r="AB466" s="294"/>
      <c r="AC466" s="297"/>
      <c r="AD466" s="298"/>
      <c r="AE466" s="292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7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4"/>
      <c r="W467" s="295"/>
      <c r="X467" s="294"/>
      <c r="Y467" s="295"/>
      <c r="Z467" s="295"/>
      <c r="AA467" s="296"/>
      <c r="AB467" s="294"/>
      <c r="AC467" s="297"/>
      <c r="AD467" s="298"/>
      <c r="AE467" s="292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7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4"/>
      <c r="W468" s="295"/>
      <c r="X468" s="294"/>
      <c r="Y468" s="295"/>
      <c r="Z468" s="295"/>
      <c r="AA468" s="296"/>
      <c r="AB468" s="294"/>
      <c r="AC468" s="297"/>
      <c r="AD468" s="298"/>
      <c r="AE468" s="292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7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4"/>
      <c r="W469" s="295"/>
      <c r="X469" s="294"/>
      <c r="Y469" s="295"/>
      <c r="Z469" s="295"/>
      <c r="AA469" s="296"/>
      <c r="AB469" s="294"/>
      <c r="AC469" s="297"/>
      <c r="AD469" s="298"/>
      <c r="AE469" s="292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7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4"/>
      <c r="W470" s="295"/>
      <c r="X470" s="294"/>
      <c r="Y470" s="295"/>
      <c r="Z470" s="295"/>
      <c r="AA470" s="296"/>
      <c r="AB470" s="294"/>
      <c r="AC470" s="297"/>
      <c r="AD470" s="298"/>
      <c r="AE470" s="292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7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4"/>
      <c r="W471" s="295"/>
      <c r="X471" s="294"/>
      <c r="Y471" s="295"/>
      <c r="Z471" s="295"/>
      <c r="AA471" s="296"/>
      <c r="AB471" s="294"/>
      <c r="AC471" s="297"/>
      <c r="AD471" s="298"/>
      <c r="AE471" s="292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7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4"/>
      <c r="W472" s="295"/>
      <c r="X472" s="294"/>
      <c r="Y472" s="295"/>
      <c r="Z472" s="295"/>
      <c r="AA472" s="296"/>
      <c r="AB472" s="294"/>
      <c r="AC472" s="297"/>
      <c r="AD472" s="298"/>
      <c r="AE472" s="292"/>
      <c r="AF472" s="176"/>
      <c r="AG472" s="176"/>
      <c r="AH472" s="176"/>
      <c r="AI472" s="176"/>
      <c r="AJ472" s="176"/>
      <c r="AK472" s="176"/>
      <c r="AL472" s="176"/>
      <c r="AM472" s="176"/>
      <c r="AN472" s="176"/>
      <c r="AO472" s="176"/>
      <c r="AP472" s="176"/>
      <c r="AQ472" s="176"/>
      <c r="AR472" s="176"/>
      <c r="AS472" s="176"/>
      <c r="AT472" s="176"/>
      <c r="AU472" s="176"/>
      <c r="AV472" s="176"/>
      <c r="AW472" s="177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4"/>
      <c r="W473" s="295"/>
      <c r="X473" s="294"/>
      <c r="Y473" s="295"/>
      <c r="Z473" s="295"/>
      <c r="AA473" s="296"/>
      <c r="AB473" s="294"/>
      <c r="AC473" s="297"/>
      <c r="AD473" s="298"/>
      <c r="AE473" s="292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7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4"/>
      <c r="W474" s="295"/>
      <c r="X474" s="294"/>
      <c r="Y474" s="295"/>
      <c r="Z474" s="295"/>
      <c r="AA474" s="296"/>
      <c r="AB474" s="294"/>
      <c r="AC474" s="297"/>
      <c r="AD474" s="298"/>
      <c r="AE474" s="292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7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4"/>
      <c r="W475" s="295"/>
      <c r="X475" s="294"/>
      <c r="Y475" s="295"/>
      <c r="Z475" s="295"/>
      <c r="AA475" s="296"/>
      <c r="AB475" s="294"/>
      <c r="AC475" s="297"/>
      <c r="AD475" s="298"/>
      <c r="AE475" s="292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7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4"/>
      <c r="W476" s="295"/>
      <c r="X476" s="294"/>
      <c r="Y476" s="295"/>
      <c r="Z476" s="295"/>
      <c r="AA476" s="296"/>
      <c r="AB476" s="294"/>
      <c r="AC476" s="297"/>
      <c r="AD476" s="298"/>
      <c r="AE476" s="292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7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4"/>
      <c r="W477" s="295"/>
      <c r="X477" s="294"/>
      <c r="Y477" s="295"/>
      <c r="Z477" s="295"/>
      <c r="AA477" s="296"/>
      <c r="AB477" s="294"/>
      <c r="AC477" s="297"/>
      <c r="AD477" s="298"/>
      <c r="AE477" s="292"/>
      <c r="AF477" s="176"/>
      <c r="AG477" s="176"/>
      <c r="AH477" s="176"/>
      <c r="AI477" s="176"/>
      <c r="AJ477" s="176"/>
      <c r="AK477" s="176"/>
      <c r="AL477" s="176"/>
      <c r="AM477" s="176"/>
      <c r="AN477" s="176"/>
      <c r="AO477" s="176"/>
      <c r="AP477" s="176"/>
      <c r="AQ477" s="176"/>
      <c r="AR477" s="176"/>
      <c r="AS477" s="176"/>
      <c r="AT477" s="176"/>
      <c r="AU477" s="176"/>
      <c r="AV477" s="176"/>
      <c r="AW477" s="177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4"/>
      <c r="W478" s="295"/>
      <c r="X478" s="294"/>
      <c r="Y478" s="295"/>
      <c r="Z478" s="295"/>
      <c r="AA478" s="296"/>
      <c r="AB478" s="294"/>
      <c r="AC478" s="297"/>
      <c r="AD478" s="298"/>
      <c r="AE478" s="292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7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4"/>
      <c r="W479" s="295"/>
      <c r="X479" s="294"/>
      <c r="Y479" s="295"/>
      <c r="Z479" s="295"/>
      <c r="AA479" s="296"/>
      <c r="AB479" s="294"/>
      <c r="AC479" s="297"/>
      <c r="AD479" s="298"/>
      <c r="AE479" s="292"/>
      <c r="AF479" s="176"/>
      <c r="AG479" s="176"/>
      <c r="AH479" s="176"/>
      <c r="AI479" s="176"/>
      <c r="AJ479" s="176"/>
      <c r="AK479" s="176"/>
      <c r="AL479" s="176"/>
      <c r="AM479" s="176"/>
      <c r="AN479" s="176"/>
      <c r="AO479" s="176"/>
      <c r="AP479" s="176"/>
      <c r="AQ479" s="176"/>
      <c r="AR479" s="176"/>
      <c r="AS479" s="176"/>
      <c r="AT479" s="176"/>
      <c r="AU479" s="176"/>
      <c r="AV479" s="176"/>
      <c r="AW479" s="177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4"/>
      <c r="W480" s="295"/>
      <c r="X480" s="294"/>
      <c r="Y480" s="295"/>
      <c r="Z480" s="295"/>
      <c r="AA480" s="296"/>
      <c r="AB480" s="294"/>
      <c r="AC480" s="297"/>
      <c r="AD480" s="298"/>
      <c r="AE480" s="292"/>
      <c r="AF480" s="176"/>
      <c r="AG480" s="176"/>
      <c r="AH480" s="176"/>
      <c r="AI480" s="176"/>
      <c r="AJ480" s="176"/>
      <c r="AK480" s="176"/>
      <c r="AL480" s="176"/>
      <c r="AM480" s="176"/>
      <c r="AN480" s="176"/>
      <c r="AO480" s="176"/>
      <c r="AP480" s="176"/>
      <c r="AQ480" s="176"/>
      <c r="AR480" s="176"/>
      <c r="AS480" s="176"/>
      <c r="AT480" s="176"/>
      <c r="AU480" s="176"/>
      <c r="AV480" s="176"/>
      <c r="AW480" s="177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4"/>
      <c r="W481" s="295"/>
      <c r="X481" s="294"/>
      <c r="Y481" s="295"/>
      <c r="Z481" s="295"/>
      <c r="AA481" s="296"/>
      <c r="AB481" s="294"/>
      <c r="AC481" s="297"/>
      <c r="AD481" s="298"/>
      <c r="AE481" s="292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7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4"/>
      <c r="W482" s="295"/>
      <c r="X482" s="294"/>
      <c r="Y482" s="295"/>
      <c r="Z482" s="295"/>
      <c r="AA482" s="296"/>
      <c r="AB482" s="294"/>
      <c r="AC482" s="297"/>
      <c r="AD482" s="298"/>
      <c r="AE482" s="292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7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4"/>
      <c r="W483" s="295"/>
      <c r="X483" s="294"/>
      <c r="Y483" s="295"/>
      <c r="Z483" s="295"/>
      <c r="AA483" s="296"/>
      <c r="AB483" s="294"/>
      <c r="AC483" s="297"/>
      <c r="AD483" s="298"/>
      <c r="AE483" s="292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7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4"/>
      <c r="W484" s="295"/>
      <c r="X484" s="294"/>
      <c r="Y484" s="295"/>
      <c r="Z484" s="295"/>
      <c r="AA484" s="296"/>
      <c r="AB484" s="294"/>
      <c r="AC484" s="297"/>
      <c r="AD484" s="298"/>
      <c r="AE484" s="292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7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4"/>
      <c r="W485" s="295"/>
      <c r="X485" s="294"/>
      <c r="Y485" s="295"/>
      <c r="Z485" s="295"/>
      <c r="AA485" s="296"/>
      <c r="AB485" s="294"/>
      <c r="AC485" s="297"/>
      <c r="AD485" s="298"/>
      <c r="AE485" s="292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7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4"/>
      <c r="W486" s="295"/>
      <c r="X486" s="294"/>
      <c r="Y486" s="295"/>
      <c r="Z486" s="295"/>
      <c r="AA486" s="296"/>
      <c r="AB486" s="294"/>
      <c r="AC486" s="297"/>
      <c r="AD486" s="298"/>
      <c r="AE486" s="292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7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4"/>
      <c r="W487" s="295"/>
      <c r="X487" s="294"/>
      <c r="Y487" s="295"/>
      <c r="Z487" s="295"/>
      <c r="AA487" s="296"/>
      <c r="AB487" s="294"/>
      <c r="AC487" s="297"/>
      <c r="AD487" s="298"/>
      <c r="AE487" s="292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7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4"/>
      <c r="W488" s="295"/>
      <c r="X488" s="294"/>
      <c r="Y488" s="295"/>
      <c r="Z488" s="295"/>
      <c r="AA488" s="296"/>
      <c r="AB488" s="294"/>
      <c r="AC488" s="297"/>
      <c r="AD488" s="298"/>
      <c r="AE488" s="292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7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4"/>
      <c r="W489" s="295"/>
      <c r="X489" s="294"/>
      <c r="Y489" s="295"/>
      <c r="Z489" s="295"/>
      <c r="AA489" s="296"/>
      <c r="AB489" s="294"/>
      <c r="AC489" s="297"/>
      <c r="AD489" s="298"/>
      <c r="AE489" s="292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7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4"/>
      <c r="W490" s="295"/>
      <c r="X490" s="294"/>
      <c r="Y490" s="295"/>
      <c r="Z490" s="295"/>
      <c r="AA490" s="296"/>
      <c r="AB490" s="294"/>
      <c r="AC490" s="297"/>
      <c r="AD490" s="298"/>
      <c r="AE490" s="292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7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4"/>
      <c r="W491" s="295"/>
      <c r="X491" s="294"/>
      <c r="Y491" s="295"/>
      <c r="Z491" s="295"/>
      <c r="AA491" s="296"/>
      <c r="AB491" s="294"/>
      <c r="AC491" s="297"/>
      <c r="AD491" s="298"/>
      <c r="AE491" s="292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7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4"/>
      <c r="W492" s="295"/>
      <c r="X492" s="294"/>
      <c r="Y492" s="295"/>
      <c r="Z492" s="295"/>
      <c r="AA492" s="296"/>
      <c r="AB492" s="294"/>
      <c r="AC492" s="297"/>
      <c r="AD492" s="298"/>
      <c r="AE492" s="292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7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4"/>
      <c r="W493" s="295"/>
      <c r="X493" s="294"/>
      <c r="Y493" s="295"/>
      <c r="Z493" s="295"/>
      <c r="AA493" s="296"/>
      <c r="AB493" s="294"/>
      <c r="AC493" s="297"/>
      <c r="AD493" s="298"/>
      <c r="AE493" s="292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7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4"/>
      <c r="W494" s="295"/>
      <c r="X494" s="294"/>
      <c r="Y494" s="295"/>
      <c r="Z494" s="295"/>
      <c r="AA494" s="296"/>
      <c r="AB494" s="294"/>
      <c r="AC494" s="297"/>
      <c r="AD494" s="298"/>
      <c r="AE494" s="292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7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4"/>
      <c r="W495" s="295"/>
      <c r="X495" s="294"/>
      <c r="Y495" s="295"/>
      <c r="Z495" s="295"/>
      <c r="AA495" s="296"/>
      <c r="AB495" s="294"/>
      <c r="AC495" s="297"/>
      <c r="AD495" s="298"/>
      <c r="AE495" s="292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7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4"/>
      <c r="W496" s="295"/>
      <c r="X496" s="294"/>
      <c r="Y496" s="295"/>
      <c r="Z496" s="295"/>
      <c r="AA496" s="296"/>
      <c r="AB496" s="294"/>
      <c r="AC496" s="297"/>
      <c r="AD496" s="298"/>
      <c r="AE496" s="292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7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4"/>
      <c r="W497" s="295"/>
      <c r="X497" s="294"/>
      <c r="Y497" s="295"/>
      <c r="Z497" s="295"/>
      <c r="AA497" s="296"/>
      <c r="AB497" s="294"/>
      <c r="AC497" s="297"/>
      <c r="AD497" s="298"/>
      <c r="AE497" s="292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6"/>
      <c r="AT497" s="176"/>
      <c r="AU497" s="176"/>
      <c r="AV497" s="176"/>
      <c r="AW497" s="177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4"/>
      <c r="W498" s="295"/>
      <c r="X498" s="294"/>
      <c r="Y498" s="295"/>
      <c r="Z498" s="295"/>
      <c r="AA498" s="296"/>
      <c r="AB498" s="294"/>
      <c r="AC498" s="297"/>
      <c r="AD498" s="298"/>
      <c r="AE498" s="292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6"/>
      <c r="AT498" s="176"/>
      <c r="AU498" s="176"/>
      <c r="AV498" s="176"/>
      <c r="AW498" s="177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4"/>
      <c r="W499" s="295"/>
      <c r="X499" s="294"/>
      <c r="Y499" s="295"/>
      <c r="Z499" s="295"/>
      <c r="AA499" s="296"/>
      <c r="AB499" s="294"/>
      <c r="AC499" s="297"/>
      <c r="AD499" s="298"/>
      <c r="AE499" s="292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6"/>
      <c r="AT499" s="176"/>
      <c r="AU499" s="176"/>
      <c r="AV499" s="176"/>
      <c r="AW499" s="177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4"/>
      <c r="W500" s="295"/>
      <c r="X500" s="294"/>
      <c r="Y500" s="295"/>
      <c r="Z500" s="295"/>
      <c r="AA500" s="296"/>
      <c r="AB500" s="294"/>
      <c r="AC500" s="297"/>
      <c r="AD500" s="298"/>
      <c r="AE500" s="292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6"/>
      <c r="AT500" s="176"/>
      <c r="AU500" s="176"/>
      <c r="AV500" s="176"/>
      <c r="AW500" s="177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4"/>
      <c r="W501" s="295"/>
      <c r="X501" s="294"/>
      <c r="Y501" s="295"/>
      <c r="Z501" s="295"/>
      <c r="AA501" s="296"/>
      <c r="AB501" s="294"/>
      <c r="AC501" s="297"/>
      <c r="AD501" s="298"/>
      <c r="AE501" s="292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7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4"/>
      <c r="W502" s="295"/>
      <c r="X502" s="294"/>
      <c r="Y502" s="295"/>
      <c r="Z502" s="295"/>
      <c r="AA502" s="296"/>
      <c r="AB502" s="294"/>
      <c r="AC502" s="297"/>
      <c r="AD502" s="298"/>
      <c r="AE502" s="292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7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4"/>
      <c r="W503" s="295"/>
      <c r="X503" s="294"/>
      <c r="Y503" s="295"/>
      <c r="Z503" s="295"/>
      <c r="AA503" s="296"/>
      <c r="AB503" s="294"/>
      <c r="AC503" s="297"/>
      <c r="AD503" s="298"/>
      <c r="AE503" s="292"/>
      <c r="AF503" s="176"/>
      <c r="AG503" s="176"/>
      <c r="AH503" s="176"/>
      <c r="AI503" s="176"/>
      <c r="AJ503" s="176"/>
      <c r="AK503" s="176"/>
      <c r="AL503" s="176"/>
      <c r="AM503" s="176"/>
      <c r="AN503" s="176"/>
      <c r="AO503" s="176"/>
      <c r="AP503" s="176"/>
      <c r="AQ503" s="176"/>
      <c r="AR503" s="176"/>
      <c r="AS503" s="176"/>
      <c r="AT503" s="176"/>
      <c r="AU503" s="176"/>
      <c r="AV503" s="176"/>
      <c r="AW503" s="177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4"/>
      <c r="W504" s="295"/>
      <c r="X504" s="294"/>
      <c r="Y504" s="295"/>
      <c r="Z504" s="295"/>
      <c r="AA504" s="296"/>
      <c r="AB504" s="294"/>
      <c r="AC504" s="297"/>
      <c r="AD504" s="298"/>
      <c r="AE504" s="292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7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4"/>
      <c r="W505" s="295"/>
      <c r="X505" s="294"/>
      <c r="Y505" s="295"/>
      <c r="Z505" s="295"/>
      <c r="AA505" s="296"/>
      <c r="AB505" s="294"/>
      <c r="AC505" s="297"/>
      <c r="AD505" s="298"/>
      <c r="AE505" s="292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7"/>
    </row>
    <row r="506" ht="19.5" customHeight="1">
      <c r="A506" s="293"/>
      <c r="B506" s="294"/>
      <c r="C506" s="294"/>
      <c r="D506" s="294"/>
      <c r="E506" s="294"/>
      <c r="F506" s="294"/>
      <c r="G506" s="294"/>
      <c r="H506" s="294"/>
      <c r="I506" s="294"/>
      <c r="J506" s="294"/>
      <c r="K506" s="294"/>
      <c r="L506" s="294"/>
      <c r="M506" s="294"/>
      <c r="N506" s="294"/>
      <c r="O506" s="294"/>
      <c r="P506" s="294"/>
      <c r="Q506" s="294"/>
      <c r="R506" s="294"/>
      <c r="S506" s="294"/>
      <c r="T506" s="294"/>
      <c r="U506" s="294"/>
      <c r="V506" s="294"/>
      <c r="W506" s="295"/>
      <c r="X506" s="294"/>
      <c r="Y506" s="295"/>
      <c r="Z506" s="295"/>
      <c r="AA506" s="296"/>
      <c r="AB506" s="294"/>
      <c r="AC506" s="297"/>
      <c r="AD506" s="298"/>
      <c r="AE506" s="292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7"/>
    </row>
    <row r="507" ht="19.5" customHeight="1">
      <c r="A507" s="293"/>
      <c r="B507" s="294"/>
      <c r="C507" s="294"/>
      <c r="D507" s="294"/>
      <c r="E507" s="294"/>
      <c r="F507" s="294"/>
      <c r="G507" s="294"/>
      <c r="H507" s="294"/>
      <c r="I507" s="294"/>
      <c r="J507" s="294"/>
      <c r="K507" s="294"/>
      <c r="L507" s="294"/>
      <c r="M507" s="294"/>
      <c r="N507" s="294"/>
      <c r="O507" s="294"/>
      <c r="P507" s="294"/>
      <c r="Q507" s="294"/>
      <c r="R507" s="294"/>
      <c r="S507" s="294"/>
      <c r="T507" s="294"/>
      <c r="U507" s="294"/>
      <c r="V507" s="294"/>
      <c r="W507" s="295"/>
      <c r="X507" s="294"/>
      <c r="Y507" s="295"/>
      <c r="Z507" s="295"/>
      <c r="AA507" s="296"/>
      <c r="AB507" s="294"/>
      <c r="AC507" s="297"/>
      <c r="AD507" s="298"/>
      <c r="AE507" s="292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7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2" width="17.14"/>
    <col customWidth="1" min="3" max="3" width="13.43"/>
    <col customWidth="1" min="4" max="4" width="12.29"/>
    <col customWidth="1" min="5" max="5" width="15.43"/>
    <col customWidth="1" min="6" max="6" width="11.29"/>
    <col customWidth="1" min="7" max="7" width="16.43"/>
    <col customWidth="1" min="8" max="8" width="18.86"/>
    <col customWidth="1" min="9" max="9" width="19.43"/>
    <col customWidth="1" min="10" max="10" width="9.86"/>
    <col customWidth="1" min="11" max="11" width="9.71"/>
    <col customWidth="1" min="12" max="12" width="13.14"/>
    <col customWidth="1" min="13" max="14" width="10.14"/>
    <col customWidth="1" min="15" max="15" width="9.86"/>
    <col customWidth="1" min="16" max="26" width="16.43"/>
  </cols>
  <sheetData>
    <row r="1" ht="25.5" customHeight="1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4"/>
      <c r="R2" s="4"/>
      <c r="S2" s="4"/>
      <c r="T2" s="4"/>
      <c r="U2" s="4"/>
      <c r="V2" s="4"/>
      <c r="W2" s="4"/>
      <c r="X2" s="4"/>
      <c r="Y2" s="4"/>
      <c r="Z2" s="4"/>
    </row>
    <row r="3" ht="24.0" customHeight="1">
      <c r="A3" s="22"/>
      <c r="B3" s="23" t="s">
        <v>24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26" t="s">
        <v>25</v>
      </c>
      <c r="B4" s="27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30"/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9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34"/>
      <c r="B6" s="35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29.25" customHeight="1">
      <c r="A7" s="36"/>
      <c r="B7" s="37" t="s">
        <v>26</v>
      </c>
      <c r="C7" s="38"/>
      <c r="D7" s="39"/>
      <c r="E7" s="40"/>
      <c r="F7" s="41"/>
      <c r="G7" s="41"/>
      <c r="H7" s="41"/>
      <c r="I7" s="41"/>
      <c r="J7" s="41"/>
      <c r="K7" s="32"/>
      <c r="L7" s="33"/>
      <c r="M7" s="33"/>
      <c r="N7" s="33"/>
      <c r="O7" s="33"/>
      <c r="P7" s="29"/>
      <c r="Q7" s="4"/>
      <c r="R7" s="4"/>
      <c r="S7" s="4"/>
      <c r="T7" s="4"/>
      <c r="U7" s="4"/>
      <c r="V7" s="4"/>
      <c r="W7" s="4"/>
      <c r="X7" s="4"/>
      <c r="Y7" s="4"/>
      <c r="Z7" s="4"/>
    </row>
    <row r="8" ht="18.0" customHeight="1">
      <c r="A8" s="42" t="s">
        <v>27</v>
      </c>
      <c r="B8" s="43" t="s">
        <v>28</v>
      </c>
      <c r="C8" s="43" t="s">
        <v>29</v>
      </c>
      <c r="D8" s="43" t="s">
        <v>30</v>
      </c>
      <c r="E8" s="44" t="s">
        <v>31</v>
      </c>
      <c r="F8" s="45" t="s">
        <v>32</v>
      </c>
      <c r="G8" s="46"/>
      <c r="H8" s="46"/>
      <c r="I8" s="46"/>
      <c r="J8" s="46"/>
      <c r="K8" s="46"/>
      <c r="L8" s="46"/>
      <c r="M8" s="46"/>
      <c r="N8" s="47"/>
      <c r="O8" s="47"/>
      <c r="P8" s="48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49" t="s">
        <v>33</v>
      </c>
      <c r="B9" s="50">
        <f>'狀況一上漲年槓桿基金轉的部分轉轉50%(7)'!$P$8</f>
        <v>600000</v>
      </c>
      <c r="C9" s="50">
        <f>'狀況一上漲年槓桿基金轉的部分轉轉50%(7)'!$Q$8</f>
        <v>200000</v>
      </c>
      <c r="D9" s="50">
        <f>'狀況一上漲年槓桿基金轉的部分轉轉50%(7)'!$R$8</f>
        <v>200000</v>
      </c>
      <c r="E9" s="51">
        <f>'狀況一上漲年槓桿基金轉的部分轉轉50%(7)'!$S$8</f>
        <v>20000</v>
      </c>
      <c r="F9" s="52">
        <f t="shared" ref="F9:F11" si="1">E9/12</f>
        <v>1666.666667</v>
      </c>
      <c r="G9" s="53"/>
      <c r="H9" s="53"/>
      <c r="I9" s="53"/>
      <c r="J9" s="53"/>
      <c r="K9" s="41"/>
      <c r="L9" s="4"/>
      <c r="M9" s="4"/>
      <c r="N9" s="54"/>
      <c r="O9" s="53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9" t="s">
        <v>34</v>
      </c>
      <c r="B10" s="50">
        <f>'狀況二上漲年槓桿基金轉的部分轉轉50%(7)'!$P$8</f>
        <v>500000</v>
      </c>
      <c r="C10" s="50">
        <f>'狀況二上漲年槓桿基金轉的部分轉轉50%(7)'!$Q$8</f>
        <v>250000</v>
      </c>
      <c r="D10" s="50">
        <f>'狀況二上漲年槓桿基金轉的部分轉轉50%(7)'!$R$8</f>
        <v>250000</v>
      </c>
      <c r="E10" s="51">
        <f>'狀況二上漲年槓桿基金轉的部分轉轉50%(7)'!$S$8</f>
        <v>20000</v>
      </c>
      <c r="F10" s="52">
        <f t="shared" si="1"/>
        <v>1666.666667</v>
      </c>
      <c r="G10" s="55"/>
      <c r="H10" s="55"/>
      <c r="I10" s="55"/>
      <c r="J10" s="55"/>
      <c r="K10" s="41"/>
      <c r="L10" s="4"/>
      <c r="M10" s="4"/>
      <c r="N10" s="56"/>
      <c r="O10" s="55"/>
      <c r="P10" s="28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57" t="s">
        <v>35</v>
      </c>
      <c r="B11" s="58">
        <f>'狀況三上漲年槓桿基金轉的部分轉轉50% (7)'!$P$8</f>
        <v>400000</v>
      </c>
      <c r="C11" s="58">
        <f>'狀況三上漲年槓桿基金轉的部分轉轉50% (7)'!$Q$8</f>
        <v>300000</v>
      </c>
      <c r="D11" s="58">
        <f>'狀況三上漲年槓桿基金轉的部分轉轉50% (7)'!$R$8</f>
        <v>300000</v>
      </c>
      <c r="E11" s="59">
        <f>'狀況三上漲年槓桿基金轉的部分轉轉50% (7)'!$S$8</f>
        <v>20000</v>
      </c>
      <c r="F11" s="60">
        <f t="shared" si="1"/>
        <v>1666.666667</v>
      </c>
      <c r="G11" s="55"/>
      <c r="H11" s="55"/>
      <c r="I11" s="55"/>
      <c r="J11" s="55"/>
      <c r="K11" s="41"/>
      <c r="L11" s="4"/>
      <c r="M11" s="4"/>
      <c r="N11" s="56"/>
      <c r="O11" s="55"/>
      <c r="P11" s="28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61"/>
      <c r="B12" s="62"/>
      <c r="C12" s="32"/>
      <c r="D12" s="33"/>
      <c r="E12" s="33"/>
      <c r="F12" s="33"/>
      <c r="G12" s="33"/>
      <c r="H12" s="33"/>
      <c r="I12" s="33"/>
      <c r="J12" s="33"/>
      <c r="K12" s="63"/>
      <c r="L12" s="29"/>
      <c r="M12" s="29"/>
      <c r="N12" s="29"/>
      <c r="O12" s="29"/>
      <c r="P12" s="29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6.0" customHeight="1">
      <c r="A13" s="64" t="s">
        <v>36</v>
      </c>
      <c r="B13" s="65" t="s">
        <v>37</v>
      </c>
      <c r="C13" s="66" t="s">
        <v>38</v>
      </c>
      <c r="D13" s="66" t="s">
        <v>39</v>
      </c>
      <c r="E13" s="66" t="s">
        <v>40</v>
      </c>
      <c r="F13" s="66" t="s">
        <v>41</v>
      </c>
      <c r="G13" s="66" t="s">
        <v>42</v>
      </c>
      <c r="H13" s="66" t="s">
        <v>43</v>
      </c>
      <c r="I13" s="66" t="s">
        <v>44</v>
      </c>
      <c r="J13" s="66" t="s">
        <v>45</v>
      </c>
      <c r="K13" s="67" t="s">
        <v>46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68" t="s">
        <v>33</v>
      </c>
      <c r="B14" s="69">
        <f>'狀況一上漲年槓桿基金轉的部分轉轉50%(7)'!$AC$18</f>
        <v>3062879.675</v>
      </c>
      <c r="C14" s="69">
        <f>'狀況一上漲年槓桿基金轉的部分轉轉50%(7)'!$AC$17</f>
        <v>3083945.596</v>
      </c>
      <c r="D14" s="70">
        <f>'狀況一上漲年槓桿基金轉的部分轉轉50%(7)'!$AC$19</f>
        <v>164858.604</v>
      </c>
      <c r="E14" s="69">
        <f>'狀況一上漲年槓桿基金轉的部分轉轉50%(7)'!$W$18</f>
        <v>-924739.9698</v>
      </c>
      <c r="F14" s="71">
        <f>'狀況一上漲年槓桿基金轉的部分轉轉50%(7)'!$X$19</f>
        <v>1.568759178</v>
      </c>
      <c r="G14" s="69">
        <f>'狀況一上漲年槓桿基金轉的部分轉轉50%(7)'!$Z$19</f>
        <v>76466.22741</v>
      </c>
      <c r="H14" s="71">
        <f>'狀況一上漲年槓桿基金轉的部分轉轉50%(7)'!$AD$19</f>
        <v>0.164858604</v>
      </c>
      <c r="I14" s="71">
        <f>'狀況一上漲年槓桿基金轉的部分轉轉50%(7)'!$AD$18</f>
        <v>3.062879675</v>
      </c>
      <c r="J14" s="72">
        <f>'狀況一上漲年槓桿基金轉的部分轉轉50%(7)'!$U$17</f>
        <v>1.021982135</v>
      </c>
      <c r="K14" s="73">
        <f>'狀況一上漲年槓桿基金轉的部分轉轉50%(7)'!$U$19</f>
        <v>0.4676619248</v>
      </c>
      <c r="L14" s="74"/>
      <c r="M14" s="75"/>
      <c r="N14" s="29"/>
      <c r="O14" s="29"/>
      <c r="P14" s="29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76" t="s">
        <v>34</v>
      </c>
      <c r="B15" s="77">
        <f>'狀況二上漲年槓桿基金轉的部分轉轉50%(7)'!$AC$18</f>
        <v>2792815.326</v>
      </c>
      <c r="C15" s="77">
        <f>'狀況二上漲年槓桿基金轉的部分轉轉50%(7)'!$AC$17</f>
        <v>2833899.922</v>
      </c>
      <c r="D15" s="78">
        <f>'狀況二上漲年槓桿基金轉的部分轉轉50%(7)'!$AC$19</f>
        <v>206460.806</v>
      </c>
      <c r="E15" s="77">
        <f>'狀況二上漲年槓桿基金轉的部分轉轉50%(7)'!$W$18</f>
        <v>-924739.9698</v>
      </c>
      <c r="F15" s="79">
        <f>'狀況二上漲年槓桿基金轉的部分轉轉50%(7)'!$X$19</f>
        <v>1.745241265</v>
      </c>
      <c r="G15" s="77">
        <f>'狀況二上漲年槓桿基金轉的部分轉轉50%(7)'!$Z$19</f>
        <v>121921.181</v>
      </c>
      <c r="H15" s="79">
        <f>'狀況二上漲年槓桿基金轉的部分轉轉50%(7)'!$AD$19</f>
        <v>0.206460806</v>
      </c>
      <c r="I15" s="79">
        <f>'狀況二上漲年槓桿基金轉的部分轉轉50%(7)'!$AD$18</f>
        <v>2.792815326</v>
      </c>
      <c r="J15" s="80">
        <f>'狀況二上漲年槓桿基金轉的部分轉轉50%(7)'!$U$17</f>
        <v>1.001203506</v>
      </c>
      <c r="K15" s="81">
        <f>'狀況二上漲年槓桿基金轉的部分轉轉50%(7)'!$U$19</f>
        <v>0.3707602639</v>
      </c>
      <c r="L15" s="28"/>
      <c r="M15" s="29"/>
      <c r="N15" s="29"/>
      <c r="O15" s="29"/>
      <c r="P15" s="29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82" t="s">
        <v>35</v>
      </c>
      <c r="B16" s="83">
        <f>'狀況三上漲年槓桿基金轉的部分轉轉50% (7)'!$AC$18</f>
        <v>2522750.976</v>
      </c>
      <c r="C16" s="83">
        <f>'狀況三上漲年槓桿基金轉的部分轉轉50% (7)'!$AC$17</f>
        <v>2583854.248</v>
      </c>
      <c r="D16" s="84">
        <f>'狀況三上漲年槓桿基金轉的部分轉轉50% (7)'!$AC$19</f>
        <v>248063.0079</v>
      </c>
      <c r="E16" s="83">
        <f>'狀況三上漲年槓桿基金轉的部分轉轉50% (7)'!$W$18</f>
        <v>-924739.9698</v>
      </c>
      <c r="F16" s="85">
        <f>'狀況三上漲年槓桿基金轉的部分轉轉50% (7)'!$X$19</f>
        <v>1.848011722</v>
      </c>
      <c r="G16" s="83">
        <f>'狀況三上漲年槓桿基金轉的部分轉轉50% (7)'!$Z$19</f>
        <v>167376.1346</v>
      </c>
      <c r="H16" s="85">
        <f>'狀況三上漲年槓桿基金轉的部分轉轉50% (7)'!$AD$19</f>
        <v>0.2480630079</v>
      </c>
      <c r="I16" s="85">
        <f>'狀況三上漲年槓桿基金轉的部分轉轉50% (7)'!$AD$18</f>
        <v>2.522750976</v>
      </c>
      <c r="J16" s="86">
        <f>'狀況三上漲年槓桿基金轉的部分轉轉50% (7)'!$U$17</f>
        <v>1</v>
      </c>
      <c r="K16" s="87">
        <f>'狀況三上漲年槓桿基金轉的部分轉轉50% (7)'!$U$19</f>
        <v>0.2908491341</v>
      </c>
      <c r="L16" s="28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69.75" customHeight="1">
      <c r="A17" s="88"/>
      <c r="B17" s="89"/>
      <c r="C17" s="90"/>
      <c r="D17" s="91"/>
      <c r="E17" s="91"/>
      <c r="F17" s="92" t="s">
        <v>47</v>
      </c>
      <c r="G17" s="93" t="s">
        <v>48</v>
      </c>
      <c r="H17" s="91"/>
      <c r="I17" s="91"/>
      <c r="J17" s="91"/>
      <c r="K17" s="91"/>
      <c r="L17" s="29"/>
      <c r="M17" s="29"/>
      <c r="N17" s="29"/>
      <c r="O17" s="29"/>
      <c r="P17" s="29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62.25" customHeight="1">
      <c r="A18" s="94"/>
      <c r="B18" s="95"/>
      <c r="C18" s="28"/>
      <c r="D18" s="29"/>
      <c r="E18" s="29"/>
      <c r="F18" s="96" t="s">
        <v>49</v>
      </c>
      <c r="G18" s="97"/>
      <c r="H18" s="29"/>
      <c r="I18" s="29"/>
      <c r="J18" s="29"/>
      <c r="K18" s="29"/>
      <c r="L18" s="29"/>
      <c r="M18" s="29"/>
      <c r="N18" s="29"/>
      <c r="O18" s="29"/>
      <c r="P18" s="29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K1"/>
    <mergeCell ref="B7:D7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2" width="16.43"/>
    <col customWidth="1" min="3" max="3" width="15.14"/>
    <col customWidth="1" min="4" max="4" width="13.57"/>
    <col customWidth="1" min="5" max="5" width="15.57"/>
    <col customWidth="1" min="6" max="6" width="12.14"/>
    <col customWidth="1" min="7" max="7" width="13.14"/>
    <col customWidth="1" min="8" max="8" width="19.43"/>
    <col customWidth="1" min="9" max="9" width="19.57"/>
    <col customWidth="1" min="10" max="10" width="9.29"/>
    <col customWidth="1" min="11" max="11" width="9.71"/>
    <col customWidth="1" min="12" max="12" width="13.14"/>
    <col customWidth="1" min="13" max="14" width="10.14"/>
    <col customWidth="1" min="15" max="15" width="9.86"/>
    <col customWidth="1" min="16" max="26" width="16.43"/>
  </cols>
  <sheetData>
    <row r="1" ht="30.0" customHeight="1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4"/>
      <c r="R2" s="4"/>
      <c r="S2" s="4"/>
      <c r="T2" s="4"/>
      <c r="U2" s="4"/>
      <c r="V2" s="4"/>
      <c r="W2" s="4"/>
      <c r="X2" s="4"/>
      <c r="Y2" s="4"/>
      <c r="Z2" s="4"/>
    </row>
    <row r="3" ht="23.25" customHeight="1">
      <c r="A3" s="22"/>
      <c r="B3" s="23" t="s">
        <v>24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98" t="s">
        <v>25</v>
      </c>
      <c r="B4" s="99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00" t="s">
        <v>50</v>
      </c>
      <c r="B5" s="101">
        <v>100000.0</v>
      </c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29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30"/>
      <c r="B6" s="102"/>
      <c r="C6" s="41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03"/>
      <c r="B7" s="104"/>
      <c r="C7" s="105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29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hidden="1" customHeight="1">
      <c r="A8" s="106"/>
      <c r="B8" s="107"/>
      <c r="C8" s="4"/>
      <c r="D8" s="4"/>
      <c r="E8" s="4"/>
      <c r="F8" s="4"/>
      <c r="G8" s="4"/>
      <c r="H8" s="4"/>
      <c r="I8" s="4"/>
      <c r="J8" s="4"/>
      <c r="K8" s="32"/>
      <c r="L8" s="33"/>
      <c r="M8" s="33"/>
      <c r="N8" s="33"/>
      <c r="O8" s="33"/>
      <c r="P8" s="29"/>
      <c r="Q8" s="4"/>
      <c r="R8" s="4"/>
      <c r="S8" s="4"/>
      <c r="T8" s="4"/>
      <c r="U8" s="4"/>
      <c r="V8" s="4"/>
      <c r="W8" s="4"/>
      <c r="X8" s="4"/>
      <c r="Y8" s="4"/>
      <c r="Z8" s="4"/>
    </row>
    <row r="9" ht="29.25" customHeight="1">
      <c r="A9" s="36"/>
      <c r="B9" s="37" t="s">
        <v>26</v>
      </c>
      <c r="C9" s="38"/>
      <c r="D9" s="39"/>
      <c r="E9" s="40"/>
      <c r="F9" s="41"/>
      <c r="G9" s="41"/>
      <c r="H9" s="41"/>
      <c r="I9" s="41"/>
      <c r="J9" s="41"/>
      <c r="K9" s="32"/>
      <c r="L9" s="33"/>
      <c r="M9" s="33"/>
      <c r="N9" s="33"/>
      <c r="O9" s="33"/>
      <c r="P9" s="29"/>
      <c r="Q9" s="4"/>
      <c r="R9" s="4"/>
      <c r="S9" s="4"/>
      <c r="T9" s="4"/>
      <c r="U9" s="4"/>
      <c r="V9" s="4"/>
      <c r="W9" s="4"/>
      <c r="X9" s="4"/>
      <c r="Y9" s="4"/>
      <c r="Z9" s="4"/>
    </row>
    <row r="10" ht="34.5" customHeight="1">
      <c r="A10" s="42" t="s">
        <v>51</v>
      </c>
      <c r="B10" s="43" t="s">
        <v>28</v>
      </c>
      <c r="C10" s="43" t="s">
        <v>29</v>
      </c>
      <c r="D10" s="43" t="s">
        <v>30</v>
      </c>
      <c r="E10" s="44" t="s">
        <v>31</v>
      </c>
      <c r="F10" s="45" t="s">
        <v>32</v>
      </c>
      <c r="G10" s="46"/>
      <c r="H10" s="46"/>
      <c r="I10" s="46"/>
      <c r="J10" s="46"/>
      <c r="K10" s="46"/>
      <c r="L10" s="46"/>
      <c r="M10" s="46"/>
      <c r="N10" s="47"/>
      <c r="O10" s="47"/>
      <c r="P10" s="48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49" t="s">
        <v>52</v>
      </c>
      <c r="B11" s="50">
        <f>'狀況八一開始質押借款再投資,上漲年槓桿基金轉的部分轉50%,2'!$P$8</f>
        <v>540000</v>
      </c>
      <c r="C11" s="50">
        <f>'狀況八一開始質押借款再投資,上漲年槓桿基金轉的部分轉50%,2'!$Q$8</f>
        <v>180000</v>
      </c>
      <c r="D11" s="50">
        <f>'狀況八一開始質押借款再投資,上漲年槓桿基金轉的部分轉50%,2'!$R$8</f>
        <v>380000</v>
      </c>
      <c r="E11" s="51">
        <f>'狀況八一開始質押借款再投資,上漲年槓桿基金轉的部分轉50%,2'!S8</f>
        <v>22000</v>
      </c>
      <c r="F11" s="52">
        <f t="shared" ref="F11:F12" si="1">E11/12</f>
        <v>1833.333333</v>
      </c>
      <c r="G11" s="55"/>
      <c r="H11" s="55"/>
      <c r="I11" s="55"/>
      <c r="J11" s="55"/>
      <c r="K11" s="41"/>
      <c r="L11" s="4"/>
      <c r="M11" s="4"/>
      <c r="N11" s="56"/>
      <c r="O11" s="55"/>
      <c r="P11" s="28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57" t="s">
        <v>53</v>
      </c>
      <c r="B12" s="58">
        <f>'狀況九已質押一開始借款花掉,上漲年槓桿基金轉的部分轉50%,2'!$P$8</f>
        <v>480000</v>
      </c>
      <c r="C12" s="58">
        <f>'狀況九已質押一開始借款花掉,上漲年槓桿基金轉的部分轉50%,2'!$Q$8</f>
        <v>160000</v>
      </c>
      <c r="D12" s="58">
        <f>'狀況九已質押一開始借款花掉,上漲年槓桿基金轉的部分轉50%,2'!$R$8</f>
        <v>360000</v>
      </c>
      <c r="E12" s="108">
        <f>'狀況九已質押一開始借款花掉,上漲年槓桿基金轉的部分轉50%,2'!S8</f>
        <v>20000</v>
      </c>
      <c r="F12" s="52">
        <f t="shared" si="1"/>
        <v>1666.666667</v>
      </c>
      <c r="G12" s="55"/>
      <c r="H12" s="55"/>
      <c r="I12" s="55"/>
      <c r="J12" s="55"/>
      <c r="K12" s="41"/>
      <c r="L12" s="4"/>
      <c r="M12" s="4"/>
      <c r="N12" s="56"/>
      <c r="O12" s="55"/>
      <c r="P12" s="28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61"/>
      <c r="B13" s="62"/>
      <c r="C13" s="32"/>
      <c r="D13" s="33"/>
      <c r="E13" s="33"/>
      <c r="F13" s="33"/>
      <c r="G13" s="33"/>
      <c r="H13" s="33"/>
      <c r="I13" s="33"/>
      <c r="J13" s="33"/>
      <c r="K13" s="63"/>
      <c r="L13" s="29"/>
      <c r="M13" s="29"/>
      <c r="N13" s="29"/>
      <c r="O13" s="29"/>
      <c r="P13" s="29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30.0" customHeight="1">
      <c r="A14" s="64" t="s">
        <v>36</v>
      </c>
      <c r="B14" s="65" t="s">
        <v>37</v>
      </c>
      <c r="C14" s="66" t="s">
        <v>38</v>
      </c>
      <c r="D14" s="66" t="s">
        <v>39</v>
      </c>
      <c r="E14" s="66" t="s">
        <v>40</v>
      </c>
      <c r="F14" s="66" t="s">
        <v>41</v>
      </c>
      <c r="G14" s="66" t="s">
        <v>42</v>
      </c>
      <c r="H14" s="66" t="s">
        <v>43</v>
      </c>
      <c r="I14" s="66" t="s">
        <v>44</v>
      </c>
      <c r="J14" s="66" t="s">
        <v>45</v>
      </c>
      <c r="K14" s="67" t="s">
        <v>46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09" t="s">
        <v>52</v>
      </c>
      <c r="B15" s="77">
        <f>'狀況八一開始質押借款再投資,上漲年槓桿基金轉的部分轉50%,2'!$AC$18</f>
        <v>2810629.749</v>
      </c>
      <c r="C15" s="77">
        <f>'狀況八一開始質押借款再投資,上漲年槓桿基金轉的部分轉50%,2'!$AC$17</f>
        <v>2879942.223</v>
      </c>
      <c r="D15" s="78">
        <f>'狀況八一開始質押借款再投資,上漲年槓桿基金轉的部分轉50%,2'!$AC$19</f>
        <v>191031.4935</v>
      </c>
      <c r="E15" s="77">
        <f>'狀況八一開始質押借款再投資,上漲年槓桿基金轉的部分轉50%,2'!$W$18</f>
        <v>-1347024.748</v>
      </c>
      <c r="F15" s="79">
        <f>'狀況八一開始質押借款再投資,上漲年槓桿基金轉的部分轉50%,2'!$X$19</f>
        <v>1.376744988</v>
      </c>
      <c r="G15" s="77">
        <f>'狀況八一開始質押借款再投資,上漲年槓桿基金轉的部分轉50%,2'!$Z$19</f>
        <v>95927.18277</v>
      </c>
      <c r="H15" s="79">
        <f>'狀況八一開始質押借款再投資,上漲年槓桿基金轉的部分轉50%,2'!$AD$19</f>
        <v>0.1736649941</v>
      </c>
      <c r="I15" s="79">
        <f>'狀況八一開始質押借款再投資,上漲年槓桿基金轉的部分轉50%,2'!$AD$18</f>
        <v>2.555117953</v>
      </c>
      <c r="J15" s="80">
        <f>'狀況八一開始質押借款再投資,上漲年槓桿基金轉的部分轉50%,2'!$U$17</f>
        <v>0.9540492427</v>
      </c>
      <c r="K15" s="81">
        <f>'狀況八一開始質押借款再投資,上漲年槓桿基金轉的部分轉50%,2'!$U$19</f>
        <v>0.2844820627</v>
      </c>
      <c r="L15" s="28"/>
      <c r="M15" s="29"/>
      <c r="N15" s="29"/>
      <c r="O15" s="29"/>
      <c r="P15" s="29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82" t="s">
        <v>53</v>
      </c>
      <c r="B16" s="83">
        <f>'狀況九已質押一開始借款花掉,上漲年槓桿基金轉的部分轉50%,2'!$AC$18</f>
        <v>2504341.781</v>
      </c>
      <c r="C16" s="83">
        <f>'狀況九已質押一開始借款花掉,上漲年槓桿基金轉的部分轉50%,2'!$AC$17</f>
        <v>2571547.663</v>
      </c>
      <c r="D16" s="84">
        <f>'狀況九已質押一開始借款花掉,上漲年槓桿基金轉的部分轉50%,2'!$AC$19</f>
        <v>174545.6331</v>
      </c>
      <c r="E16" s="83">
        <f>'狀況九已質押一開始借款花掉,上漲年槓桿基金轉的部分轉50%,2'!$W$18</f>
        <v>-1254550.751</v>
      </c>
      <c r="F16" s="85">
        <f>'狀況九已質押一開始借款花掉,上漲年槓桿基金轉的部分轉50%,2'!$X$19</f>
        <v>1.365337085</v>
      </c>
      <c r="G16" s="83">
        <f>'狀況九已質押一開始借款花掉,上漲年槓桿基金轉的部分轉50%,2'!$Z$19</f>
        <v>88280.56003</v>
      </c>
      <c r="H16" s="85">
        <f>'狀況九已質押一開始借款花掉,上漲年槓桿基金轉的部分轉50%,2'!$AD$19</f>
        <v>0.1745456331</v>
      </c>
      <c r="I16" s="85">
        <f>'狀況九已質押一開始借款花掉,上漲年槓桿基金轉的部分轉50%,2'!$AD$18</f>
        <v>2.504341781</v>
      </c>
      <c r="J16" s="86">
        <f>'狀況九已質押一開始借款花掉,上漲年槓桿基金轉的部分轉50%,2'!$U$17</f>
        <v>0.9468509851</v>
      </c>
      <c r="K16" s="87">
        <f>'狀況九已質押一開始借款花掉,上漲年槓桿基金轉的部分轉50%,2'!$U$19</f>
        <v>0.2707707104</v>
      </c>
      <c r="L16" s="28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69.75" customHeight="1">
      <c r="A17" s="88"/>
      <c r="B17" s="89"/>
      <c r="C17" s="90"/>
      <c r="D17" s="92"/>
      <c r="E17" s="110"/>
      <c r="F17" s="92" t="s">
        <v>47</v>
      </c>
      <c r="G17" s="93" t="s">
        <v>48</v>
      </c>
      <c r="H17" s="91"/>
      <c r="I17" s="91"/>
      <c r="J17" s="91"/>
      <c r="K17" s="91"/>
      <c r="L17" s="29"/>
      <c r="M17" s="29"/>
      <c r="N17" s="29"/>
      <c r="O17" s="29"/>
      <c r="P17" s="29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69.0" customHeight="1">
      <c r="A18" s="94"/>
      <c r="B18" s="95"/>
      <c r="C18" s="28"/>
      <c r="D18" s="96"/>
      <c r="E18" s="97"/>
      <c r="F18" s="96" t="s">
        <v>49</v>
      </c>
      <c r="G18" s="97"/>
      <c r="H18" s="29"/>
      <c r="I18" s="29"/>
      <c r="J18" s="29"/>
      <c r="K18" s="29"/>
      <c r="L18" s="29"/>
      <c r="M18" s="29"/>
      <c r="N18" s="29"/>
      <c r="O18" s="29"/>
      <c r="P18" s="29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K1"/>
    <mergeCell ref="B9:D9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9.14"/>
    <col customWidth="1" min="2" max="2" width="29.57"/>
    <col customWidth="1" min="3" max="26" width="16.43"/>
  </cols>
  <sheetData>
    <row r="1" ht="30.0" customHeight="1">
      <c r="A1" s="17" t="s">
        <v>23</v>
      </c>
      <c r="B1" s="18"/>
      <c r="C1" s="18"/>
      <c r="D1" s="18"/>
      <c r="E1" s="18"/>
      <c r="F1" s="18"/>
      <c r="G1" s="18"/>
      <c r="H1" s="18"/>
      <c r="I1" s="111"/>
      <c r="J1" s="111"/>
      <c r="K1" s="111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9.25" customHeight="1">
      <c r="A3" s="22"/>
      <c r="B3" s="23" t="s">
        <v>24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98" t="s">
        <v>25</v>
      </c>
      <c r="B4" s="112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13"/>
      <c r="B5" s="114"/>
      <c r="C5" s="62"/>
      <c r="D5" s="33"/>
      <c r="E5" s="33"/>
      <c r="F5" s="33"/>
      <c r="G5" s="33"/>
      <c r="H5" s="33"/>
      <c r="I5" s="33"/>
      <c r="J5" s="33"/>
      <c r="K5" s="33"/>
      <c r="L5" s="2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9.25" customHeight="1">
      <c r="A6" s="36"/>
      <c r="B6" s="115" t="s">
        <v>26</v>
      </c>
      <c r="C6" s="116"/>
      <c r="D6" s="117"/>
      <c r="E6" s="40"/>
      <c r="F6" s="41"/>
      <c r="G6" s="41"/>
      <c r="H6" s="41"/>
      <c r="I6" s="41"/>
      <c r="J6" s="41"/>
      <c r="K6" s="32"/>
      <c r="L6" s="33"/>
      <c r="M6" s="33"/>
      <c r="N6" s="33"/>
      <c r="O6" s="33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30.75" customHeight="1">
      <c r="A7" s="118" t="s">
        <v>51</v>
      </c>
      <c r="B7" s="119" t="s">
        <v>28</v>
      </c>
      <c r="C7" s="119" t="s">
        <v>30</v>
      </c>
      <c r="D7" s="44" t="s">
        <v>31</v>
      </c>
      <c r="E7" s="120" t="s">
        <v>32</v>
      </c>
      <c r="F7" s="53"/>
      <c r="G7" s="53"/>
      <c r="H7" s="53"/>
      <c r="I7" s="53"/>
      <c r="J7" s="54"/>
      <c r="K7" s="53"/>
      <c r="L7" s="2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21" t="s">
        <v>54</v>
      </c>
      <c r="B8" s="122">
        <f>'狀況六100萬 年花2%(兩萬),80QQQ;20現金 (6)'!P8</f>
        <v>800000</v>
      </c>
      <c r="C8" s="122">
        <f>'狀況六100萬 年花2%(兩萬),80QQQ;20現金 (6)'!R8</f>
        <v>200000</v>
      </c>
      <c r="D8" s="123">
        <f>'狀況六100萬 年花2%(兩萬),80QQQ;20現金 (6)'!S8</f>
        <v>20000</v>
      </c>
      <c r="E8" s="52">
        <f t="shared" ref="E8:E9" si="1">D8/12</f>
        <v>1666.666667</v>
      </c>
      <c r="F8" s="56"/>
      <c r="G8" s="55"/>
      <c r="H8" s="41"/>
      <c r="I8" s="55"/>
      <c r="J8" s="54"/>
      <c r="K8" s="41"/>
      <c r="L8" s="2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24" t="s">
        <v>55</v>
      </c>
      <c r="B9" s="125">
        <f>'狀況七、100%投資QQQ，每月賣股票生活(6)'!P8</f>
        <v>1000000</v>
      </c>
      <c r="C9" s="125">
        <f>'狀況七、100%投資QQQ，每月賣股票生活(6)'!R8</f>
        <v>0</v>
      </c>
      <c r="D9" s="126">
        <f>'狀況七、100%投資QQQ，每月賣股票生活(6)'!S8</f>
        <v>20000</v>
      </c>
      <c r="E9" s="52">
        <f t="shared" si="1"/>
        <v>1666.666667</v>
      </c>
      <c r="F9" s="56"/>
      <c r="G9" s="55"/>
      <c r="H9" s="41"/>
      <c r="I9" s="55"/>
      <c r="J9" s="41"/>
      <c r="K9" s="53"/>
      <c r="L9" s="2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127"/>
      <c r="B10" s="4"/>
      <c r="C10" s="128"/>
      <c r="D10" s="63"/>
      <c r="E10" s="63"/>
      <c r="F10" s="63"/>
      <c r="G10" s="63"/>
      <c r="H10" s="63"/>
      <c r="I10" s="63"/>
      <c r="J10" s="63"/>
      <c r="K10" s="63"/>
      <c r="L10" s="2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129" t="s">
        <v>36</v>
      </c>
      <c r="B11" s="43" t="s">
        <v>37</v>
      </c>
      <c r="C11" s="43" t="s">
        <v>38</v>
      </c>
      <c r="D11" s="43" t="s">
        <v>39</v>
      </c>
      <c r="E11" s="43" t="s">
        <v>56</v>
      </c>
      <c r="F11" s="43" t="s">
        <v>57</v>
      </c>
      <c r="G11" s="43" t="s">
        <v>45</v>
      </c>
      <c r="H11" s="130" t="s">
        <v>46</v>
      </c>
      <c r="I11" s="131"/>
      <c r="J11" s="41"/>
      <c r="K11" s="4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2" t="s">
        <v>54</v>
      </c>
      <c r="B12" s="133">
        <f>'狀況六100萬 年花2%(兩萬),80QQQ;20現金 (6)'!Z18</f>
        <v>1398739.327</v>
      </c>
      <c r="C12" s="133">
        <f>'狀況六100萬 年花2%(兩萬),80QQQ;20現金 (6)'!Z17</f>
        <v>1398739.327</v>
      </c>
      <c r="D12" s="133">
        <f>'狀況六100萬 年花2%(兩萬),80QQQ;20現金 (6)'!Z19</f>
        <v>228973.5097</v>
      </c>
      <c r="E12" s="134">
        <f>'狀況六100萬 年花2%(兩萬),80QQQ;20現金 (6)'!AA19</f>
        <v>0.2289735097</v>
      </c>
      <c r="F12" s="134">
        <f>'狀況六100萬 年花2%(兩萬),80QQQ;20現金 (6)'!AA18</f>
        <v>1.398739327</v>
      </c>
      <c r="G12" s="135">
        <f>'狀況六100萬 年花2%(兩萬),80QQQ;20現金 (6)'!U17</f>
        <v>0.916523098</v>
      </c>
      <c r="H12" s="136">
        <f>'狀況六100萬 年花2%(兩萬),80QQQ;20現金 (6)'!U19</f>
        <v>0.6955945673</v>
      </c>
      <c r="I12" s="131"/>
      <c r="J12" s="41"/>
      <c r="K12" s="4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37" t="s">
        <v>55</v>
      </c>
      <c r="B13" s="138">
        <f>'狀況七、100%投資QQQ，每月賣股票生活(6)'!Z18</f>
        <v>717594.4654</v>
      </c>
      <c r="C13" s="138">
        <f>'狀況七、100%投資QQQ，每月賣股票生活(6)'!Z17</f>
        <v>998333.3333</v>
      </c>
      <c r="D13" s="138">
        <f>'狀況七、100%投資QQQ，每月賣股票生活(6)'!Z19</f>
        <v>124565.4959</v>
      </c>
      <c r="E13" s="139">
        <f>'狀況七、100%投資QQQ，每月賣股票生活(6)'!AA19</f>
        <v>0.1245654959</v>
      </c>
      <c r="F13" s="139">
        <f>'狀況七、100%投資QQQ，每月賣股票生活(6)'!AA18</f>
        <v>0.7175944654</v>
      </c>
      <c r="G13" s="140">
        <v>1.0</v>
      </c>
      <c r="H13" s="141">
        <v>1.0</v>
      </c>
      <c r="I13" s="131"/>
      <c r="J13" s="41"/>
      <c r="K13" s="4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42"/>
      <c r="B14" s="143"/>
      <c r="C14" s="89"/>
      <c r="D14" s="91"/>
      <c r="E14" s="91"/>
      <c r="F14" s="91"/>
      <c r="G14" s="91"/>
      <c r="H14" s="91"/>
      <c r="I14" s="91"/>
      <c r="J14" s="91"/>
      <c r="K14" s="91"/>
      <c r="L14" s="91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44"/>
      <c r="B15" s="145"/>
      <c r="C15" s="95"/>
      <c r="D15" s="29"/>
      <c r="E15" s="29"/>
      <c r="F15" s="29"/>
      <c r="G15" s="29"/>
      <c r="H15" s="29"/>
      <c r="I15" s="29"/>
      <c r="J15" s="29"/>
      <c r="K15" s="29"/>
      <c r="L15" s="2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94"/>
      <c r="B16" s="48"/>
      <c r="C16" s="95"/>
      <c r="D16" s="29"/>
      <c r="E16" s="29"/>
      <c r="F16" s="29"/>
      <c r="G16" s="29"/>
      <c r="H16" s="29"/>
      <c r="I16" s="29"/>
      <c r="J16" s="29"/>
      <c r="K16" s="29"/>
      <c r="L16" s="2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94"/>
      <c r="B17" s="48"/>
      <c r="C17" s="95"/>
      <c r="D17" s="29"/>
      <c r="E17" s="29"/>
      <c r="F17" s="29"/>
      <c r="G17" s="29"/>
      <c r="H17" s="29"/>
      <c r="I17" s="29"/>
      <c r="J17" s="29"/>
      <c r="K17" s="29"/>
      <c r="L17" s="2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H1"/>
    <mergeCell ref="B6:D6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6" t="s">
        <v>58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  <c r="W1" s="149"/>
      <c r="X1" s="150"/>
      <c r="Y1" s="151"/>
      <c r="Z1" s="151"/>
      <c r="AA1" s="152"/>
      <c r="AB1" s="151"/>
      <c r="AC1" s="153"/>
      <c r="AD1" s="154"/>
      <c r="AE1" s="155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7"/>
    </row>
    <row r="2" ht="21.75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2"/>
      <c r="O2" s="163" t="s">
        <v>61</v>
      </c>
      <c r="P2" s="164" t="s">
        <v>62</v>
      </c>
      <c r="Q2" s="165">
        <v>0.0</v>
      </c>
      <c r="R2" s="164" t="s">
        <v>63</v>
      </c>
      <c r="S2" s="166">
        <f>O3*Q2</f>
        <v>0</v>
      </c>
      <c r="T2" s="167"/>
      <c r="U2" s="167"/>
      <c r="V2" s="168"/>
      <c r="W2" s="169"/>
      <c r="X2" s="170"/>
      <c r="Y2" s="171"/>
      <c r="Z2" s="171"/>
      <c r="AA2" s="172"/>
      <c r="AB2" s="173"/>
      <c r="AC2" s="174"/>
      <c r="AD2" s="173"/>
      <c r="AE2" s="175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7"/>
    </row>
    <row r="3" ht="21.75" customHeight="1">
      <c r="A3" s="178"/>
      <c r="B3" s="179"/>
      <c r="C3" s="179"/>
      <c r="D3" s="179"/>
      <c r="E3" s="179"/>
      <c r="F3" s="179"/>
      <c r="G3" s="180"/>
      <c r="H3" s="181"/>
      <c r="I3" s="182"/>
      <c r="J3" s="182"/>
      <c r="K3" s="182"/>
      <c r="L3" s="182"/>
      <c r="M3" s="182"/>
      <c r="N3" s="183"/>
      <c r="O3" s="184">
        <f>'狀況1~3 資料與模擬結果'!B4</f>
        <v>1000000</v>
      </c>
      <c r="P3" s="185" t="s">
        <v>64</v>
      </c>
      <c r="Q3" s="186">
        <v>0.5</v>
      </c>
      <c r="R3" s="187" t="s">
        <v>65</v>
      </c>
      <c r="S3" s="188">
        <f>S8</f>
        <v>20000</v>
      </c>
      <c r="T3" s="189" t="s">
        <v>66</v>
      </c>
      <c r="U3" s="189" t="s">
        <v>67</v>
      </c>
      <c r="V3" s="190"/>
      <c r="W3" s="191"/>
      <c r="X3" s="192"/>
      <c r="Y3" s="171"/>
      <c r="Z3" s="171"/>
      <c r="AA3" s="172"/>
      <c r="AB3" s="173"/>
      <c r="AC3" s="174"/>
      <c r="AD3" s="173"/>
      <c r="AE3" s="175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7"/>
    </row>
    <row r="4" ht="33.0" customHeight="1">
      <c r="A4" s="193" t="s">
        <v>68</v>
      </c>
      <c r="B4" s="193" t="s">
        <v>69</v>
      </c>
      <c r="C4" s="193" t="s">
        <v>70</v>
      </c>
      <c r="D4" s="193" t="s">
        <v>71</v>
      </c>
      <c r="E4" s="193" t="s">
        <v>72</v>
      </c>
      <c r="F4" s="193" t="s">
        <v>73</v>
      </c>
      <c r="G4" s="193" t="s">
        <v>74</v>
      </c>
      <c r="H4" s="194" t="s">
        <v>68</v>
      </c>
      <c r="I4" s="194" t="s">
        <v>69</v>
      </c>
      <c r="J4" s="194" t="s">
        <v>70</v>
      </c>
      <c r="K4" s="194" t="s">
        <v>71</v>
      </c>
      <c r="L4" s="194" t="s">
        <v>72</v>
      </c>
      <c r="M4" s="194" t="s">
        <v>73</v>
      </c>
      <c r="N4" s="194" t="s">
        <v>74</v>
      </c>
      <c r="O4" s="4"/>
      <c r="P4" s="195"/>
      <c r="Q4" s="196"/>
      <c r="R4" s="197"/>
      <c r="S4" s="189" t="s">
        <v>75</v>
      </c>
      <c r="T4" s="198">
        <f>0</f>
        <v>0</v>
      </c>
      <c r="U4" s="199"/>
      <c r="V4" s="200" t="s">
        <v>76</v>
      </c>
      <c r="W4" s="201" t="s">
        <v>77</v>
      </c>
      <c r="X4" s="201" t="s">
        <v>78</v>
      </c>
      <c r="Y4" s="201" t="s">
        <v>79</v>
      </c>
      <c r="Z4" s="201" t="s">
        <v>80</v>
      </c>
      <c r="AA4" s="202" t="s">
        <v>81</v>
      </c>
      <c r="AB4" s="201" t="s">
        <v>82</v>
      </c>
      <c r="AC4" s="203" t="s">
        <v>83</v>
      </c>
      <c r="AD4" s="201" t="s">
        <v>84</v>
      </c>
      <c r="AE4" s="175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7"/>
    </row>
    <row r="5" ht="19.5" customHeight="1">
      <c r="A5" s="193"/>
      <c r="B5" s="193"/>
      <c r="C5" s="193"/>
      <c r="D5" s="193"/>
      <c r="E5" s="193"/>
      <c r="F5" s="193"/>
      <c r="G5" s="193"/>
      <c r="H5" s="194"/>
      <c r="I5" s="194"/>
      <c r="J5" s="194"/>
      <c r="K5" s="194"/>
      <c r="L5" s="194"/>
      <c r="M5" s="194"/>
      <c r="N5" s="204"/>
      <c r="O5" s="205" t="s">
        <v>85</v>
      </c>
      <c r="P5" s="206" t="s">
        <v>86</v>
      </c>
      <c r="Q5" s="206" t="s">
        <v>87</v>
      </c>
      <c r="R5" s="207" t="s">
        <v>88</v>
      </c>
      <c r="S5" s="208">
        <v>0.05</v>
      </c>
      <c r="T5" s="209"/>
      <c r="U5" s="209"/>
      <c r="V5" s="210"/>
      <c r="W5" s="171"/>
      <c r="X5" s="201"/>
      <c r="Y5" s="171"/>
      <c r="Z5" s="171"/>
      <c r="AA5" s="172"/>
      <c r="AB5" s="201"/>
      <c r="AC5" s="203"/>
      <c r="AD5" s="201"/>
      <c r="AE5" s="175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7"/>
    </row>
    <row r="6" ht="20.25" customHeight="1">
      <c r="A6" s="193"/>
      <c r="B6" s="193"/>
      <c r="C6" s="193"/>
      <c r="D6" s="193"/>
      <c r="E6" s="193"/>
      <c r="F6" s="193"/>
      <c r="G6" s="193"/>
      <c r="H6" s="194"/>
      <c r="I6" s="194"/>
      <c r="J6" s="194"/>
      <c r="K6" s="194"/>
      <c r="L6" s="194"/>
      <c r="M6" s="194"/>
      <c r="N6" s="204"/>
      <c r="O6" s="211">
        <v>1.0</v>
      </c>
      <c r="P6" s="212" t="s">
        <v>89</v>
      </c>
      <c r="Q6" s="212" t="s">
        <v>90</v>
      </c>
      <c r="R6" s="213" t="s">
        <v>91</v>
      </c>
      <c r="S6" s="189" t="s">
        <v>92</v>
      </c>
      <c r="T6" s="214"/>
      <c r="U6" s="215"/>
      <c r="V6" s="210"/>
      <c r="W6" s="171"/>
      <c r="X6" s="201"/>
      <c r="Y6" s="171"/>
      <c r="Z6" s="171"/>
      <c r="AA6" s="172"/>
      <c r="AB6" s="201"/>
      <c r="AC6" s="203"/>
      <c r="AD6" s="201"/>
      <c r="AE6" s="175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7"/>
    </row>
    <row r="7" ht="20.25" customHeight="1">
      <c r="A7" s="193"/>
      <c r="B7" s="193"/>
      <c r="C7" s="193"/>
      <c r="D7" s="193"/>
      <c r="E7" s="193"/>
      <c r="F7" s="193"/>
      <c r="G7" s="193"/>
      <c r="H7" s="194"/>
      <c r="I7" s="194"/>
      <c r="J7" s="194"/>
      <c r="K7" s="194"/>
      <c r="L7" s="194"/>
      <c r="M7" s="194"/>
      <c r="N7" s="204"/>
      <c r="O7" s="216"/>
      <c r="P7" s="217"/>
      <c r="Q7" s="217"/>
      <c r="R7" s="218"/>
      <c r="S7" s="219">
        <v>0.02</v>
      </c>
      <c r="T7" s="214" t="s">
        <v>93</v>
      </c>
      <c r="U7" s="215"/>
      <c r="V7" s="210"/>
      <c r="W7" s="171"/>
      <c r="X7" s="201"/>
      <c r="Y7" s="171"/>
      <c r="Z7" s="171"/>
      <c r="AA7" s="172"/>
      <c r="AB7" s="201"/>
      <c r="AC7" s="203"/>
      <c r="AD7" s="201"/>
      <c r="AE7" s="175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7"/>
    </row>
    <row r="8" ht="21.0" customHeight="1">
      <c r="A8" s="220"/>
      <c r="B8" s="220"/>
      <c r="C8" s="220"/>
      <c r="D8" s="220"/>
      <c r="E8" s="220"/>
      <c r="F8" s="220"/>
      <c r="G8" s="220"/>
      <c r="H8" s="221"/>
      <c r="I8" s="221"/>
      <c r="J8" s="221"/>
      <c r="K8" s="221"/>
      <c r="L8" s="221"/>
      <c r="M8" s="221"/>
      <c r="N8" s="222"/>
      <c r="O8" s="223">
        <f>O3+S2</f>
        <v>1000000</v>
      </c>
      <c r="P8" s="224">
        <f>(O8+T20*(2*T8))*P6</f>
        <v>600000</v>
      </c>
      <c r="Q8" s="224">
        <f>(O8+T4*(2*T8))*Q6</f>
        <v>200000</v>
      </c>
      <c r="R8" s="225">
        <f>(O8+T4*(2*T8))*R6-T4*(2*T8)</f>
        <v>200000</v>
      </c>
      <c r="S8" s="226">
        <f>O8*S7</f>
        <v>20000</v>
      </c>
      <c r="T8" s="227">
        <v>0.0</v>
      </c>
      <c r="U8" s="228"/>
      <c r="V8" s="229"/>
      <c r="W8" s="230"/>
      <c r="X8" s="231"/>
      <c r="Y8" s="230"/>
      <c r="Z8" s="230"/>
      <c r="AA8" s="232"/>
      <c r="AB8" s="231"/>
      <c r="AC8" s="233"/>
      <c r="AD8" s="231"/>
      <c r="AE8" s="175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7"/>
    </row>
    <row r="9" ht="20.25" customHeight="1">
      <c r="A9" s="234" t="s">
        <v>94</v>
      </c>
      <c r="B9" s="235">
        <v>54.0</v>
      </c>
      <c r="C9" s="236">
        <v>57.28125</v>
      </c>
      <c r="D9" s="236">
        <v>48.84375</v>
      </c>
      <c r="E9" s="236">
        <v>53.71875</v>
      </c>
      <c r="F9" s="236">
        <v>45.873295</v>
      </c>
      <c r="G9" s="236">
        <v>2.563664E8</v>
      </c>
      <c r="H9" s="236"/>
      <c r="I9" s="236">
        <f t="shared" ref="I9:N9" si="1">(I10/B10*B9)/B10*B9</f>
        <v>4.386246722</v>
      </c>
      <c r="J9" s="236">
        <f t="shared" si="1"/>
        <v>4.931286174</v>
      </c>
      <c r="K9" s="236">
        <f t="shared" si="1"/>
        <v>3.582794021</v>
      </c>
      <c r="L9" s="236">
        <f t="shared" si="1"/>
        <v>4.307744225</v>
      </c>
      <c r="M9" s="236">
        <f t="shared" si="1"/>
        <v>3.662290705</v>
      </c>
      <c r="N9" s="236">
        <f t="shared" si="1"/>
        <v>1456309.017</v>
      </c>
      <c r="O9" s="237"/>
      <c r="P9" s="238"/>
      <c r="Q9" s="238"/>
      <c r="R9" s="239"/>
      <c r="S9" s="240"/>
      <c r="T9" s="240"/>
      <c r="U9" s="240"/>
      <c r="V9" s="241"/>
      <c r="W9" s="242"/>
      <c r="X9" s="243"/>
      <c r="Y9" s="242"/>
      <c r="Z9" s="242"/>
      <c r="AA9" s="244"/>
      <c r="AB9" s="243"/>
      <c r="AC9" s="245"/>
      <c r="AD9" s="243"/>
      <c r="AE9" s="175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7"/>
    </row>
    <row r="10" ht="19.5" customHeight="1">
      <c r="A10" s="246" t="s">
        <v>95</v>
      </c>
      <c r="B10" s="247">
        <v>53.5625</v>
      </c>
      <c r="C10" s="248">
        <v>56.0</v>
      </c>
      <c r="D10" s="248">
        <v>48.9375</v>
      </c>
      <c r="E10" s="248">
        <v>52.03125</v>
      </c>
      <c r="F10" s="248">
        <v>44.432236</v>
      </c>
      <c r="G10" s="248">
        <v>2.593E8</v>
      </c>
      <c r="H10" s="248"/>
      <c r="I10" s="248">
        <f t="shared" ref="I10:N10" si="2">(I11/B11*B10)/B11*B10</f>
        <v>4.315461193</v>
      </c>
      <c r="J10" s="248">
        <f t="shared" si="2"/>
        <v>4.713150275</v>
      </c>
      <c r="K10" s="248">
        <f t="shared" si="2"/>
        <v>3.596560748</v>
      </c>
      <c r="L10" s="248">
        <f t="shared" si="2"/>
        <v>4.041351555</v>
      </c>
      <c r="M10" s="248">
        <f t="shared" si="2"/>
        <v>3.435811123</v>
      </c>
      <c r="N10" s="248">
        <f t="shared" si="2"/>
        <v>1489828.79</v>
      </c>
      <c r="O10" s="248"/>
      <c r="P10" s="249"/>
      <c r="Q10" s="249"/>
      <c r="R10" s="249"/>
      <c r="S10" s="250"/>
      <c r="T10" s="168"/>
      <c r="U10" s="251"/>
      <c r="V10" s="252"/>
      <c r="W10" s="249"/>
      <c r="X10" s="253"/>
      <c r="Y10" s="249"/>
      <c r="Z10" s="249"/>
      <c r="AA10" s="254"/>
      <c r="AB10" s="253"/>
      <c r="AC10" s="255"/>
      <c r="AD10" s="253"/>
      <c r="AE10" s="175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7"/>
    </row>
    <row r="11" ht="19.5" customHeight="1">
      <c r="A11" s="246" t="s">
        <v>96</v>
      </c>
      <c r="B11" s="247">
        <v>51.9375</v>
      </c>
      <c r="C11" s="248">
        <v>59.9375</v>
      </c>
      <c r="D11" s="248">
        <v>49.570313</v>
      </c>
      <c r="E11" s="248">
        <v>57.625</v>
      </c>
      <c r="F11" s="248">
        <v>49.209061</v>
      </c>
      <c r="G11" s="248">
        <v>2.478722E8</v>
      </c>
      <c r="H11" s="248"/>
      <c r="I11" s="248">
        <f t="shared" ref="I11:N11" si="3">(I12/B12*B11)/B12*B11</f>
        <v>4.057584934</v>
      </c>
      <c r="J11" s="248">
        <f t="shared" si="3"/>
        <v>5.399238129</v>
      </c>
      <c r="K11" s="248">
        <f t="shared" si="3"/>
        <v>3.690176711</v>
      </c>
      <c r="L11" s="248">
        <f t="shared" si="3"/>
        <v>4.957012213</v>
      </c>
      <c r="M11" s="248">
        <f t="shared" si="3"/>
        <v>4.214277204</v>
      </c>
      <c r="N11" s="248">
        <f t="shared" si="3"/>
        <v>1361403.841</v>
      </c>
      <c r="O11" s="248"/>
      <c r="P11" s="249"/>
      <c r="Q11" s="249"/>
      <c r="R11" s="249"/>
      <c r="S11" s="249"/>
      <c r="T11" s="249"/>
      <c r="U11" s="249"/>
      <c r="V11" s="252"/>
      <c r="W11" s="249"/>
      <c r="X11" s="253"/>
      <c r="Y11" s="249"/>
      <c r="Z11" s="249"/>
      <c r="AA11" s="254"/>
      <c r="AB11" s="253"/>
      <c r="AC11" s="255"/>
      <c r="AD11" s="253"/>
      <c r="AE11" s="175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7"/>
    </row>
    <row r="12" ht="19.5" customHeight="1">
      <c r="A12" s="246" t="s">
        <v>97</v>
      </c>
      <c r="B12" s="247">
        <v>57.8125</v>
      </c>
      <c r="C12" s="248">
        <v>61.71875</v>
      </c>
      <c r="D12" s="248">
        <v>55.78125</v>
      </c>
      <c r="E12" s="248">
        <v>56.59375</v>
      </c>
      <c r="F12" s="248">
        <v>48.328407</v>
      </c>
      <c r="G12" s="248">
        <v>1.957904E8</v>
      </c>
      <c r="H12" s="248"/>
      <c r="I12" s="248">
        <f t="shared" ref="I12:N12" si="4">(I13/B13*B12)/B13*B12</f>
        <v>5.027464784</v>
      </c>
      <c r="J12" s="248">
        <f t="shared" si="4"/>
        <v>5.724920714</v>
      </c>
      <c r="K12" s="248">
        <f t="shared" si="4"/>
        <v>4.672833703</v>
      </c>
      <c r="L12" s="248">
        <f t="shared" si="4"/>
        <v>4.781179581</v>
      </c>
      <c r="M12" s="248">
        <f t="shared" si="4"/>
        <v>4.064788033</v>
      </c>
      <c r="N12" s="248">
        <f t="shared" si="4"/>
        <v>849403.6368</v>
      </c>
      <c r="O12" s="248"/>
      <c r="P12" s="249"/>
      <c r="Q12" s="249"/>
      <c r="R12" s="249"/>
      <c r="S12" s="249"/>
      <c r="T12" s="249"/>
      <c r="U12" s="249"/>
      <c r="V12" s="252"/>
      <c r="W12" s="249"/>
      <c r="X12" s="253"/>
      <c r="Y12" s="249"/>
      <c r="Z12" s="249"/>
      <c r="AA12" s="254"/>
      <c r="AB12" s="253"/>
      <c r="AC12" s="255"/>
      <c r="AD12" s="253"/>
      <c r="AE12" s="175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7"/>
    </row>
    <row r="13" ht="19.5" customHeight="1">
      <c r="A13" s="246" t="s">
        <v>98</v>
      </c>
      <c r="B13" s="247">
        <v>56.6875</v>
      </c>
      <c r="C13" s="248">
        <v>61.75</v>
      </c>
      <c r="D13" s="248">
        <v>52.9375</v>
      </c>
      <c r="E13" s="248">
        <v>59.6875</v>
      </c>
      <c r="F13" s="248">
        <v>50.970333</v>
      </c>
      <c r="G13" s="248">
        <v>2.578806E8</v>
      </c>
      <c r="H13" s="248"/>
      <c r="I13" s="248">
        <f t="shared" ref="I13:N13" si="5">(I14/B14*B13)/B14*B13</f>
        <v>4.833705043</v>
      </c>
      <c r="J13" s="248">
        <f t="shared" si="5"/>
        <v>5.730719569</v>
      </c>
      <c r="K13" s="248">
        <f t="shared" si="5"/>
        <v>4.208532611</v>
      </c>
      <c r="L13" s="248">
        <f t="shared" si="5"/>
        <v>5.318202747</v>
      </c>
      <c r="M13" s="248">
        <f t="shared" si="5"/>
        <v>4.521347476</v>
      </c>
      <c r="N13" s="248">
        <f t="shared" si="5"/>
        <v>1473562.88</v>
      </c>
      <c r="O13" s="248"/>
      <c r="P13" s="249"/>
      <c r="Q13" s="249"/>
      <c r="R13" s="249"/>
      <c r="S13" s="249"/>
      <c r="T13" s="249"/>
      <c r="U13" s="249"/>
      <c r="V13" s="252"/>
      <c r="W13" s="249"/>
      <c r="X13" s="253"/>
      <c r="Y13" s="249"/>
      <c r="Z13" s="249"/>
      <c r="AA13" s="254"/>
      <c r="AB13" s="253"/>
      <c r="AC13" s="255"/>
      <c r="AD13" s="253"/>
      <c r="AE13" s="175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7"/>
    </row>
    <row r="14" ht="19.5" customHeight="1">
      <c r="A14" s="246" t="s">
        <v>99</v>
      </c>
      <c r="B14" s="247">
        <v>60.0625</v>
      </c>
      <c r="C14" s="248">
        <v>63.75</v>
      </c>
      <c r="D14" s="248">
        <v>58.625</v>
      </c>
      <c r="E14" s="248">
        <v>60.1875</v>
      </c>
      <c r="F14" s="248">
        <v>51.397312</v>
      </c>
      <c r="G14" s="248">
        <v>2.89632E8</v>
      </c>
      <c r="H14" s="248"/>
      <c r="I14" s="248">
        <f t="shared" ref="I14:N14" si="6">(I15/B15*B14)/B15*B14</f>
        <v>5.426406785</v>
      </c>
      <c r="J14" s="248">
        <f t="shared" si="6"/>
        <v>6.107951942</v>
      </c>
      <c r="K14" s="248">
        <f t="shared" si="6"/>
        <v>5.161424189</v>
      </c>
      <c r="L14" s="248">
        <f t="shared" si="6"/>
        <v>5.407676723</v>
      </c>
      <c r="M14" s="248">
        <f t="shared" si="6"/>
        <v>4.597415507</v>
      </c>
      <c r="N14" s="248">
        <f t="shared" si="6"/>
        <v>1858764.696</v>
      </c>
      <c r="O14" s="248"/>
      <c r="P14" s="249"/>
      <c r="Q14" s="249"/>
      <c r="R14" s="249"/>
      <c r="S14" s="249"/>
      <c r="T14" s="249"/>
      <c r="U14" s="249"/>
      <c r="V14" s="252"/>
      <c r="W14" s="249"/>
      <c r="X14" s="253"/>
      <c r="Y14" s="249"/>
      <c r="Z14" s="249"/>
      <c r="AA14" s="254"/>
      <c r="AB14" s="253"/>
      <c r="AC14" s="255"/>
      <c r="AD14" s="253"/>
      <c r="AE14" s="175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7"/>
    </row>
    <row r="15" ht="19.5" customHeight="1">
      <c r="A15" s="246" t="s">
        <v>100</v>
      </c>
      <c r="B15" s="247">
        <v>59.375</v>
      </c>
      <c r="C15" s="248">
        <v>66.25</v>
      </c>
      <c r="D15" s="248">
        <v>57.414063</v>
      </c>
      <c r="E15" s="248">
        <v>65.75</v>
      </c>
      <c r="F15" s="248">
        <v>56.147415</v>
      </c>
      <c r="G15" s="248">
        <v>4.154352E8</v>
      </c>
      <c r="H15" s="248"/>
      <c r="I15" s="248">
        <f t="shared" ref="I15:N15" si="7">(I16/B16*B15)/B16*B15</f>
        <v>5.302892</v>
      </c>
      <c r="J15" s="248">
        <f t="shared" si="7"/>
        <v>6.596400232</v>
      </c>
      <c r="K15" s="248">
        <f t="shared" si="7"/>
        <v>4.950401281</v>
      </c>
      <c r="L15" s="248">
        <f t="shared" si="7"/>
        <v>6.453415479</v>
      </c>
      <c r="M15" s="248">
        <f t="shared" si="7"/>
        <v>5.486463265</v>
      </c>
      <c r="N15" s="248">
        <f t="shared" si="7"/>
        <v>3824176.358</v>
      </c>
      <c r="O15" s="248"/>
      <c r="P15" s="249"/>
      <c r="Q15" s="249"/>
      <c r="R15" s="249"/>
      <c r="S15" s="249"/>
      <c r="T15" s="249"/>
      <c r="U15" s="249"/>
      <c r="V15" s="252"/>
      <c r="W15" s="249"/>
      <c r="X15" s="253"/>
      <c r="Y15" s="249"/>
      <c r="Z15" s="249"/>
      <c r="AA15" s="254"/>
      <c r="AB15" s="253"/>
      <c r="AC15" s="255"/>
      <c r="AD15" s="253"/>
      <c r="AE15" s="175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7"/>
    </row>
    <row r="16" ht="19.5" customHeight="1">
      <c r="A16" s="246" t="s">
        <v>101</v>
      </c>
      <c r="B16" s="247">
        <v>65.75</v>
      </c>
      <c r="C16" s="248">
        <v>78.78125</v>
      </c>
      <c r="D16" s="248">
        <v>65.195313</v>
      </c>
      <c r="E16" s="248">
        <v>73.5</v>
      </c>
      <c r="F16" s="248">
        <v>62.76556</v>
      </c>
      <c r="G16" s="248">
        <v>3.668192E8</v>
      </c>
      <c r="H16" s="248"/>
      <c r="I16" s="248">
        <f t="shared" ref="I16:N16" si="8">(I17/B17*B16)/B17*B16</f>
        <v>6.502749904</v>
      </c>
      <c r="J16" s="248">
        <f t="shared" si="8"/>
        <v>9.327837417</v>
      </c>
      <c r="K16" s="248">
        <f t="shared" si="8"/>
        <v>6.383172643</v>
      </c>
      <c r="L16" s="248">
        <f t="shared" si="8"/>
        <v>8.064413543</v>
      </c>
      <c r="M16" s="248">
        <f t="shared" si="8"/>
        <v>6.856078145</v>
      </c>
      <c r="N16" s="248">
        <f t="shared" si="8"/>
        <v>2981504.352</v>
      </c>
      <c r="O16" s="248"/>
      <c r="P16" s="249"/>
      <c r="Q16" s="249"/>
      <c r="R16" s="249"/>
      <c r="S16" s="249"/>
      <c r="T16" s="249"/>
      <c r="U16" s="249"/>
      <c r="V16" s="248"/>
      <c r="W16" s="249"/>
      <c r="X16" s="253"/>
      <c r="Y16" s="249"/>
      <c r="Z16" s="249"/>
      <c r="AA16" s="254"/>
      <c r="AB16" s="253"/>
      <c r="AC16" s="255"/>
      <c r="AD16" s="253"/>
      <c r="AE16" s="175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7"/>
    </row>
    <row r="17" ht="19.5" customHeight="1">
      <c r="A17" s="246" t="s">
        <v>102</v>
      </c>
      <c r="B17" s="247">
        <v>74.3125</v>
      </c>
      <c r="C17" s="248">
        <v>93.75</v>
      </c>
      <c r="D17" s="248">
        <v>73.75</v>
      </c>
      <c r="E17" s="248">
        <v>91.375</v>
      </c>
      <c r="F17" s="248">
        <v>78.029953</v>
      </c>
      <c r="G17" s="248">
        <v>4.653556E8</v>
      </c>
      <c r="H17" s="248"/>
      <c r="I17" s="248">
        <f t="shared" ref="I17:N17" si="9">(I18/B18*B17)/B18*B17</f>
        <v>8.30671444</v>
      </c>
      <c r="J17" s="248">
        <f t="shared" si="9"/>
        <v>13.20923863</v>
      </c>
      <c r="K17" s="248">
        <f t="shared" si="9"/>
        <v>8.168228733</v>
      </c>
      <c r="L17" s="248">
        <f t="shared" si="9"/>
        <v>12.46386947</v>
      </c>
      <c r="M17" s="248">
        <f t="shared" si="9"/>
        <v>10.59633387</v>
      </c>
      <c r="N17" s="248">
        <f t="shared" si="9"/>
        <v>4798452.696</v>
      </c>
      <c r="O17" s="256" t="s">
        <v>103</v>
      </c>
      <c r="P17" s="257">
        <f t="shared" ref="P17:U17" si="10">MAX(P20:P307)</f>
        <v>2424653.43</v>
      </c>
      <c r="Q17" s="258">
        <f t="shared" si="10"/>
        <v>834675.1139</v>
      </c>
      <c r="R17" s="258">
        <f t="shared" si="10"/>
        <v>1056485.271</v>
      </c>
      <c r="S17" s="258">
        <f t="shared" si="10"/>
        <v>-1666.666667</v>
      </c>
      <c r="T17" s="258">
        <f t="shared" si="10"/>
        <v>0</v>
      </c>
      <c r="U17" s="259">
        <f t="shared" si="10"/>
        <v>1.021982135</v>
      </c>
      <c r="V17" s="260"/>
      <c r="W17" s="258">
        <f>MIN(W20:W307)</f>
        <v>-924739.9698</v>
      </c>
      <c r="X17" s="261">
        <f t="shared" ref="X17:AD17" si="11">MAX(X20:X307)</f>
        <v>480</v>
      </c>
      <c r="Y17" s="258">
        <f t="shared" si="11"/>
        <v>2711483.261</v>
      </c>
      <c r="Z17" s="258">
        <f t="shared" si="11"/>
        <v>1786743.291</v>
      </c>
      <c r="AA17" s="262">
        <f t="shared" si="11"/>
        <v>3987619.645</v>
      </c>
      <c r="AB17" s="261">
        <f t="shared" si="11"/>
        <v>3.987619645</v>
      </c>
      <c r="AC17" s="263">
        <f t="shared" si="11"/>
        <v>3083945.596</v>
      </c>
      <c r="AD17" s="261">
        <f t="shared" si="11"/>
        <v>3.083945596</v>
      </c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7"/>
    </row>
    <row r="18" ht="19.5" customHeight="1">
      <c r="A18" s="246" t="s">
        <v>104</v>
      </c>
      <c r="B18" s="247">
        <v>96.1875</v>
      </c>
      <c r="C18" s="248">
        <v>97.625</v>
      </c>
      <c r="D18" s="248">
        <v>79.75</v>
      </c>
      <c r="E18" s="248">
        <v>89.6875</v>
      </c>
      <c r="F18" s="248">
        <v>76.588921</v>
      </c>
      <c r="G18" s="248">
        <v>5.834318E8</v>
      </c>
      <c r="H18" s="248"/>
      <c r="I18" s="248">
        <f t="shared" ref="I18:N18" si="12">(I19/B19*B18)/B19*B18</f>
        <v>13.91690977</v>
      </c>
      <c r="J18" s="248">
        <f t="shared" si="12"/>
        <v>14.3237696</v>
      </c>
      <c r="K18" s="248">
        <f t="shared" si="12"/>
        <v>9.551360231</v>
      </c>
      <c r="L18" s="248">
        <f t="shared" si="12"/>
        <v>12.00775861</v>
      </c>
      <c r="M18" s="248">
        <f t="shared" si="12"/>
        <v>10.20856845</v>
      </c>
      <c r="N18" s="248">
        <f t="shared" si="12"/>
        <v>7542434.063</v>
      </c>
      <c r="O18" s="264" t="s">
        <v>105</v>
      </c>
      <c r="P18" s="249">
        <f t="shared" ref="P18:U18" si="13">P307</f>
        <v>2424653.43</v>
      </c>
      <c r="Q18" s="249">
        <f t="shared" si="13"/>
        <v>506480.944</v>
      </c>
      <c r="R18" s="249">
        <f t="shared" si="13"/>
        <v>1056485.271</v>
      </c>
      <c r="S18" s="249">
        <f t="shared" si="13"/>
        <v>-924739.9698</v>
      </c>
      <c r="T18" s="249">
        <f t="shared" si="13"/>
        <v>0</v>
      </c>
      <c r="U18" s="265">
        <f t="shared" si="13"/>
        <v>0.8620720188</v>
      </c>
      <c r="V18" s="252"/>
      <c r="W18" s="249">
        <f t="shared" ref="W18:AD18" si="14">W307</f>
        <v>-924739.9698</v>
      </c>
      <c r="X18" s="266">
        <f t="shared" si="14"/>
        <v>3.764451429</v>
      </c>
      <c r="Y18" s="249">
        <f t="shared" si="14"/>
        <v>2711483.261</v>
      </c>
      <c r="Z18" s="249">
        <f t="shared" si="14"/>
        <v>1786743.291</v>
      </c>
      <c r="AA18" s="249">
        <f t="shared" si="14"/>
        <v>3987619.645</v>
      </c>
      <c r="AB18" s="266">
        <f t="shared" si="14"/>
        <v>3.987619645</v>
      </c>
      <c r="AC18" s="249">
        <f t="shared" si="14"/>
        <v>3062879.675</v>
      </c>
      <c r="AD18" s="266">
        <f t="shared" si="14"/>
        <v>3.062879675</v>
      </c>
      <c r="AE18" s="175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7"/>
    </row>
    <row r="19" ht="19.5" customHeight="1">
      <c r="A19" s="246" t="s">
        <v>106</v>
      </c>
      <c r="B19" s="247">
        <v>89.53125</v>
      </c>
      <c r="C19" s="248">
        <v>107.5</v>
      </c>
      <c r="D19" s="248">
        <v>88.4375</v>
      </c>
      <c r="E19" s="248">
        <v>106.75</v>
      </c>
      <c r="F19" s="248">
        <v>91.159492</v>
      </c>
      <c r="G19" s="248">
        <v>5.751698E8</v>
      </c>
      <c r="H19" s="248"/>
      <c r="I19" s="248">
        <f t="shared" ref="I19:N19" si="15">(I20/B20*B19)/B20*B19</f>
        <v>12.05743232</v>
      </c>
      <c r="J19" s="248">
        <f t="shared" si="15"/>
        <v>17.36809403</v>
      </c>
      <c r="K19" s="248">
        <f t="shared" si="15"/>
        <v>11.74564189</v>
      </c>
      <c r="L19" s="248">
        <f t="shared" si="15"/>
        <v>17.01115805</v>
      </c>
      <c r="M19" s="248">
        <f t="shared" si="15"/>
        <v>14.46227901</v>
      </c>
      <c r="N19" s="248">
        <f t="shared" si="15"/>
        <v>7330329.191</v>
      </c>
      <c r="O19" s="264" t="s">
        <v>107</v>
      </c>
      <c r="P19" s="249">
        <f t="shared" ref="P19:U19" si="16">MIN(P20:P307)</f>
        <v>117386.1386</v>
      </c>
      <c r="Q19" s="249">
        <f t="shared" si="16"/>
        <v>15593.5955</v>
      </c>
      <c r="R19" s="249">
        <f t="shared" si="16"/>
        <v>153134.547</v>
      </c>
      <c r="S19" s="249">
        <f t="shared" si="16"/>
        <v>-924739.9698</v>
      </c>
      <c r="T19" s="249">
        <f t="shared" si="16"/>
        <v>0</v>
      </c>
      <c r="U19" s="267">
        <f t="shared" si="16"/>
        <v>0.4676619248</v>
      </c>
      <c r="V19" s="252"/>
      <c r="W19" s="249">
        <f>(S20+T20)</f>
        <v>-1666.666667</v>
      </c>
      <c r="X19" s="252">
        <f t="shared" ref="X19:AD19" si="17">MIN(X20:X307)</f>
        <v>1.568759178</v>
      </c>
      <c r="Y19" s="249">
        <f t="shared" si="17"/>
        <v>244289.6916</v>
      </c>
      <c r="Z19" s="249">
        <f t="shared" si="17"/>
        <v>76466.22741</v>
      </c>
      <c r="AA19" s="268">
        <f t="shared" si="17"/>
        <v>305036.6833</v>
      </c>
      <c r="AB19" s="252">
        <f t="shared" si="17"/>
        <v>0.3050366833</v>
      </c>
      <c r="AC19" s="269">
        <f t="shared" si="17"/>
        <v>164858.604</v>
      </c>
      <c r="AD19" s="252">
        <f t="shared" si="17"/>
        <v>0.164858604</v>
      </c>
      <c r="AE19" s="175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7"/>
    </row>
    <row r="20" ht="19.5" customHeight="1">
      <c r="A20" s="246" t="s">
        <v>108</v>
      </c>
      <c r="B20" s="247">
        <v>107.25</v>
      </c>
      <c r="C20" s="248">
        <v>120.5</v>
      </c>
      <c r="D20" s="248">
        <v>101.0</v>
      </c>
      <c r="E20" s="248">
        <v>109.5</v>
      </c>
      <c r="F20" s="248">
        <v>93.507858</v>
      </c>
      <c r="G20" s="248">
        <v>7.211069E8</v>
      </c>
      <c r="H20" s="248"/>
      <c r="I20" s="248">
        <f t="shared" ref="I20:N20" si="18">(I21/B21*B20)/B21*B20</f>
        <v>17.30215263</v>
      </c>
      <c r="J20" s="248">
        <f t="shared" si="18"/>
        <v>21.82274244</v>
      </c>
      <c r="K20" s="248">
        <f t="shared" si="18"/>
        <v>15.31957048</v>
      </c>
      <c r="L20" s="248">
        <f t="shared" si="18"/>
        <v>17.89890036</v>
      </c>
      <c r="M20" s="248">
        <f t="shared" si="18"/>
        <v>15.21700419</v>
      </c>
      <c r="N20" s="248">
        <f t="shared" si="18"/>
        <v>11522073.23</v>
      </c>
      <c r="O20" s="248"/>
      <c r="P20" s="249">
        <f t="shared" ref="P20:R20" si="19">P8</f>
        <v>600000</v>
      </c>
      <c r="Q20" s="249">
        <f t="shared" si="19"/>
        <v>200000</v>
      </c>
      <c r="R20" s="249">
        <f t="shared" si="19"/>
        <v>200000</v>
      </c>
      <c r="S20" s="249">
        <f>-$S$8/12</f>
        <v>-1666.666667</v>
      </c>
      <c r="T20" s="249">
        <f>T4</f>
        <v>0</v>
      </c>
      <c r="U20" s="267">
        <f t="shared" ref="U20:U307" si="21">(Q20*2+P20)/(P20+Q20+R20)</f>
        <v>1</v>
      </c>
      <c r="V20" s="252"/>
      <c r="W20" s="249">
        <f t="shared" ref="W20:W307" si="22">S20+T20</f>
        <v>-1666.666667</v>
      </c>
      <c r="X20" s="252">
        <f t="shared" ref="X20:X307" si="23">IF(S20+T20=0,"NA",((P20+R20)/-(S20+T20)))</f>
        <v>480</v>
      </c>
      <c r="Y20" s="249">
        <f t="shared" ref="Y20:Y307" si="24">P20*0.7+R20*0.96</f>
        <v>612000</v>
      </c>
      <c r="Z20" s="249">
        <f t="shared" ref="Z20:Z307" si="25">Y20+S20+T20</f>
        <v>610333.3333</v>
      </c>
      <c r="AA20" s="254">
        <f t="shared" ref="AA20:AA307" si="26">P20+Q20+R20</f>
        <v>1000000</v>
      </c>
      <c r="AB20" s="253">
        <f t="shared" ref="AB20:AB307" si="27">AA20/($O$8)</f>
        <v>1</v>
      </c>
      <c r="AC20" s="270">
        <f t="shared" ref="AC20:AC307" si="28">SUM(P20:T20)</f>
        <v>998333.3333</v>
      </c>
      <c r="AD20" s="252">
        <f t="shared" ref="AD20:AD307" si="29">AC20/($O$8)</f>
        <v>0.9983333333</v>
      </c>
      <c r="AE20" s="175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7"/>
    </row>
    <row r="21" ht="19.5" customHeight="1">
      <c r="A21" s="246" t="s">
        <v>109</v>
      </c>
      <c r="B21" s="247">
        <v>107.765625</v>
      </c>
      <c r="C21" s="248">
        <v>109.125</v>
      </c>
      <c r="D21" s="248">
        <v>78.0</v>
      </c>
      <c r="E21" s="248">
        <v>94.75</v>
      </c>
      <c r="F21" s="248">
        <v>80.912041</v>
      </c>
      <c r="G21" s="248">
        <v>6.784114E8</v>
      </c>
      <c r="H21" s="248"/>
      <c r="I21" s="248">
        <f t="shared" ref="I21:N21" si="20">(I22/B22*B21)/B22*B21</f>
        <v>17.4689194</v>
      </c>
      <c r="J21" s="248">
        <f t="shared" si="20"/>
        <v>17.89714458</v>
      </c>
      <c r="K21" s="248">
        <f t="shared" si="20"/>
        <v>9.136777452</v>
      </c>
      <c r="L21" s="248">
        <f t="shared" si="20"/>
        <v>13.40159685</v>
      </c>
      <c r="M21" s="248">
        <f t="shared" si="20"/>
        <v>11.39355507</v>
      </c>
      <c r="N21" s="248">
        <f t="shared" si="20"/>
        <v>10198060.95</v>
      </c>
      <c r="O21" s="248"/>
      <c r="P21" s="249">
        <f t="shared" ref="P21:P307" si="31">P20*D21/D20</f>
        <v>463366.3366</v>
      </c>
      <c r="Q21" s="249">
        <f t="shared" ref="Q21:Q29" si="32">Q20*K21/K20</f>
        <v>119282.4233</v>
      </c>
      <c r="R21" s="249">
        <f t="shared" ref="R21:R29" si="33">R20*(1+$S$5/2/12)</f>
        <v>200416.6667</v>
      </c>
      <c r="S21" s="249">
        <f t="shared" ref="S21:S307" si="34">S20*(1+$S$5/12)+$S$20</f>
        <v>-3340.277778</v>
      </c>
      <c r="T21" s="249">
        <f t="shared" ref="T21:T307" si="35">T20*(1+$S$5/12)</f>
        <v>0</v>
      </c>
      <c r="U21" s="267">
        <f t="shared" si="21"/>
        <v>0.8963889343</v>
      </c>
      <c r="V21" s="252"/>
      <c r="W21" s="249">
        <f t="shared" si="22"/>
        <v>-3340.277778</v>
      </c>
      <c r="X21" s="252">
        <f t="shared" si="23"/>
        <v>198.7208991</v>
      </c>
      <c r="Y21" s="249">
        <f t="shared" si="24"/>
        <v>516756.4356</v>
      </c>
      <c r="Z21" s="249">
        <f t="shared" si="25"/>
        <v>513416.1579</v>
      </c>
      <c r="AA21" s="254">
        <f t="shared" si="26"/>
        <v>783065.4266</v>
      </c>
      <c r="AB21" s="253">
        <f t="shared" si="27"/>
        <v>0.7830654266</v>
      </c>
      <c r="AC21" s="270">
        <f t="shared" si="28"/>
        <v>779725.1488</v>
      </c>
      <c r="AD21" s="252">
        <f t="shared" si="29"/>
        <v>0.7797251488</v>
      </c>
      <c r="AE21" s="175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7"/>
    </row>
    <row r="22" ht="19.5" customHeight="1">
      <c r="A22" s="246" t="s">
        <v>110</v>
      </c>
      <c r="B22" s="247">
        <v>95.75</v>
      </c>
      <c r="C22" s="248">
        <v>96.875</v>
      </c>
      <c r="D22" s="248">
        <v>72.25</v>
      </c>
      <c r="E22" s="248">
        <v>83.125</v>
      </c>
      <c r="F22" s="248">
        <v>70.98484</v>
      </c>
      <c r="G22" s="248">
        <v>5.631893E8</v>
      </c>
      <c r="H22" s="248"/>
      <c r="I22" s="248">
        <f t="shared" ref="I22:N22" si="30">(I23/B23*B22)/B23*B22</f>
        <v>13.79059811</v>
      </c>
      <c r="J22" s="248">
        <f t="shared" si="30"/>
        <v>14.10453147</v>
      </c>
      <c r="K22" s="248">
        <f t="shared" si="30"/>
        <v>7.839340787</v>
      </c>
      <c r="L22" s="248">
        <f t="shared" si="30"/>
        <v>10.31481466</v>
      </c>
      <c r="M22" s="248">
        <f t="shared" si="30"/>
        <v>8.76928447</v>
      </c>
      <c r="N22" s="248">
        <f t="shared" si="30"/>
        <v>7028135.387</v>
      </c>
      <c r="O22" s="248"/>
      <c r="P22" s="249">
        <f t="shared" si="31"/>
        <v>429207.9208</v>
      </c>
      <c r="Q22" s="249">
        <f t="shared" si="32"/>
        <v>102344.1329</v>
      </c>
      <c r="R22" s="249">
        <f t="shared" si="33"/>
        <v>200834.2014</v>
      </c>
      <c r="S22" s="249">
        <f t="shared" si="34"/>
        <v>-5020.862269</v>
      </c>
      <c r="T22" s="249">
        <f t="shared" si="35"/>
        <v>0</v>
      </c>
      <c r="U22" s="267">
        <f t="shared" si="21"/>
        <v>0.8655216864</v>
      </c>
      <c r="V22" s="252"/>
      <c r="W22" s="249">
        <f t="shared" si="22"/>
        <v>-5020.862269</v>
      </c>
      <c r="X22" s="252">
        <f t="shared" si="23"/>
        <v>125.4848447</v>
      </c>
      <c r="Y22" s="249">
        <f t="shared" si="24"/>
        <v>493246.3779</v>
      </c>
      <c r="Z22" s="249">
        <f t="shared" si="25"/>
        <v>488225.5156</v>
      </c>
      <c r="AA22" s="254">
        <f t="shared" si="26"/>
        <v>732386.2551</v>
      </c>
      <c r="AB22" s="253">
        <f t="shared" si="27"/>
        <v>0.7323862551</v>
      </c>
      <c r="AC22" s="270">
        <f t="shared" si="28"/>
        <v>727365.3928</v>
      </c>
      <c r="AD22" s="252">
        <f t="shared" si="29"/>
        <v>0.7273653928</v>
      </c>
      <c r="AE22" s="175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7"/>
    </row>
    <row r="23" ht="19.5" customHeight="1">
      <c r="A23" s="246" t="s">
        <v>111</v>
      </c>
      <c r="B23" s="247">
        <v>85.1875</v>
      </c>
      <c r="C23" s="248">
        <v>99.71875</v>
      </c>
      <c r="D23" s="248">
        <v>82.5</v>
      </c>
      <c r="E23" s="248">
        <v>93.4375</v>
      </c>
      <c r="F23" s="248">
        <v>79.791245</v>
      </c>
      <c r="G23" s="248">
        <v>4.695167E8</v>
      </c>
      <c r="H23" s="248"/>
      <c r="I23" s="248">
        <f t="shared" ref="I23:N23" si="36">(I24/B24*B23)/B24*B23</f>
        <v>10.91584307</v>
      </c>
      <c r="J23" s="248">
        <f t="shared" si="36"/>
        <v>14.94475793</v>
      </c>
      <c r="K23" s="248">
        <f t="shared" si="36"/>
        <v>10.22143188</v>
      </c>
      <c r="L23" s="248">
        <f t="shared" si="36"/>
        <v>13.03288407</v>
      </c>
      <c r="M23" s="248">
        <f t="shared" si="36"/>
        <v>11.08009352</v>
      </c>
      <c r="N23" s="248">
        <f t="shared" si="36"/>
        <v>4884649.621</v>
      </c>
      <c r="O23" s="248"/>
      <c r="P23" s="249">
        <f t="shared" si="31"/>
        <v>490099.0099</v>
      </c>
      <c r="Q23" s="249">
        <f t="shared" si="32"/>
        <v>133442.7997</v>
      </c>
      <c r="R23" s="249">
        <f t="shared" si="33"/>
        <v>201252.606</v>
      </c>
      <c r="S23" s="249">
        <f t="shared" si="34"/>
        <v>-6708.449195</v>
      </c>
      <c r="T23" s="249">
        <f t="shared" si="35"/>
        <v>0</v>
      </c>
      <c r="U23" s="267">
        <f t="shared" si="21"/>
        <v>0.9177858082</v>
      </c>
      <c r="V23" s="252"/>
      <c r="W23" s="249">
        <f t="shared" si="22"/>
        <v>-6708.449195</v>
      </c>
      <c r="X23" s="252">
        <f t="shared" si="23"/>
        <v>103.056846</v>
      </c>
      <c r="Y23" s="249">
        <f t="shared" si="24"/>
        <v>536271.8087</v>
      </c>
      <c r="Z23" s="249">
        <f t="shared" si="25"/>
        <v>529563.3595</v>
      </c>
      <c r="AA23" s="254">
        <f t="shared" si="26"/>
        <v>824794.4156</v>
      </c>
      <c r="AB23" s="253">
        <f t="shared" si="27"/>
        <v>0.8247944156</v>
      </c>
      <c r="AC23" s="270">
        <f t="shared" si="28"/>
        <v>818085.9664</v>
      </c>
      <c r="AD23" s="252">
        <f t="shared" si="29"/>
        <v>0.8180859664</v>
      </c>
      <c r="AE23" s="175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7"/>
    </row>
    <row r="24" ht="19.5" customHeight="1">
      <c r="A24" s="246" t="s">
        <v>112</v>
      </c>
      <c r="B24" s="247">
        <v>93.5</v>
      </c>
      <c r="C24" s="248">
        <v>102.0625</v>
      </c>
      <c r="D24" s="248">
        <v>85.71875</v>
      </c>
      <c r="E24" s="248">
        <v>89.4375</v>
      </c>
      <c r="F24" s="248">
        <v>76.375443</v>
      </c>
      <c r="G24" s="248">
        <v>3.817581E8</v>
      </c>
      <c r="H24" s="248"/>
      <c r="I24" s="248">
        <f t="shared" ref="I24:N24" si="37">(I25/B25*B24)/B25*B24</f>
        <v>13.15009102</v>
      </c>
      <c r="J24" s="248">
        <f t="shared" si="37"/>
        <v>15.65552504</v>
      </c>
      <c r="K24" s="248">
        <f t="shared" si="37"/>
        <v>11.03457218</v>
      </c>
      <c r="L24" s="248">
        <f t="shared" si="37"/>
        <v>11.94090971</v>
      </c>
      <c r="M24" s="248">
        <f t="shared" si="37"/>
        <v>10.15173863</v>
      </c>
      <c r="N24" s="248">
        <f t="shared" si="37"/>
        <v>3229295.965</v>
      </c>
      <c r="O24" s="248"/>
      <c r="P24" s="249">
        <f t="shared" si="31"/>
        <v>509220.297</v>
      </c>
      <c r="Q24" s="249">
        <f t="shared" si="32"/>
        <v>144058.5061</v>
      </c>
      <c r="R24" s="249">
        <f t="shared" si="33"/>
        <v>201671.8822</v>
      </c>
      <c r="S24" s="249">
        <f t="shared" si="34"/>
        <v>-8403.067733</v>
      </c>
      <c r="T24" s="249">
        <f t="shared" si="35"/>
        <v>0</v>
      </c>
      <c r="U24" s="267">
        <f t="shared" si="21"/>
        <v>0.9326120475</v>
      </c>
      <c r="V24" s="252"/>
      <c r="W24" s="249">
        <f t="shared" si="22"/>
        <v>-8403.067733</v>
      </c>
      <c r="X24" s="252">
        <f t="shared" si="23"/>
        <v>84.59912521</v>
      </c>
      <c r="Y24" s="249">
        <f t="shared" si="24"/>
        <v>550059.2149</v>
      </c>
      <c r="Z24" s="249">
        <f t="shared" si="25"/>
        <v>541656.1471</v>
      </c>
      <c r="AA24" s="254">
        <f t="shared" si="26"/>
        <v>854950.6853</v>
      </c>
      <c r="AB24" s="253">
        <f t="shared" si="27"/>
        <v>0.8549506853</v>
      </c>
      <c r="AC24" s="270">
        <f t="shared" si="28"/>
        <v>846547.6176</v>
      </c>
      <c r="AD24" s="252">
        <f t="shared" si="29"/>
        <v>0.8465476176</v>
      </c>
      <c r="AE24" s="175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7"/>
    </row>
    <row r="25" ht="19.5" customHeight="1">
      <c r="A25" s="246" t="s">
        <v>113</v>
      </c>
      <c r="B25" s="247">
        <v>89.8125</v>
      </c>
      <c r="C25" s="248">
        <v>102.0</v>
      </c>
      <c r="D25" s="248">
        <v>83.3125</v>
      </c>
      <c r="E25" s="248">
        <v>101.625</v>
      </c>
      <c r="F25" s="248">
        <v>86.782974</v>
      </c>
      <c r="G25" s="248">
        <v>3.783124E8</v>
      </c>
      <c r="H25" s="248"/>
      <c r="I25" s="248">
        <f t="shared" ref="I25:N25" si="38">(I26/B26*B25)/B26*B25</f>
        <v>12.13330481</v>
      </c>
      <c r="J25" s="248">
        <f t="shared" si="38"/>
        <v>15.63635697</v>
      </c>
      <c r="K25" s="248">
        <f t="shared" si="38"/>
        <v>10.42375451</v>
      </c>
      <c r="L25" s="248">
        <f t="shared" si="38"/>
        <v>15.41697717</v>
      </c>
      <c r="M25" s="248">
        <f t="shared" si="38"/>
        <v>13.10696082</v>
      </c>
      <c r="N25" s="248">
        <f t="shared" si="38"/>
        <v>3171264.615</v>
      </c>
      <c r="O25" s="248"/>
      <c r="P25" s="249">
        <f t="shared" si="31"/>
        <v>494925.7426</v>
      </c>
      <c r="Q25" s="249">
        <f t="shared" si="32"/>
        <v>136084.1615</v>
      </c>
      <c r="R25" s="249">
        <f t="shared" si="33"/>
        <v>202092.032</v>
      </c>
      <c r="S25" s="249">
        <f t="shared" si="34"/>
        <v>-10104.74718</v>
      </c>
      <c r="T25" s="249">
        <f t="shared" si="35"/>
        <v>0</v>
      </c>
      <c r="U25" s="267">
        <f t="shared" si="21"/>
        <v>0.9207685547</v>
      </c>
      <c r="V25" s="252"/>
      <c r="W25" s="249">
        <f t="shared" si="22"/>
        <v>-10104.74718</v>
      </c>
      <c r="X25" s="252">
        <f t="shared" si="23"/>
        <v>68.97923936</v>
      </c>
      <c r="Y25" s="249">
        <f t="shared" si="24"/>
        <v>540456.3705</v>
      </c>
      <c r="Z25" s="249">
        <f t="shared" si="25"/>
        <v>530351.6233</v>
      </c>
      <c r="AA25" s="254">
        <f t="shared" si="26"/>
        <v>833101.936</v>
      </c>
      <c r="AB25" s="253">
        <f t="shared" si="27"/>
        <v>0.833101936</v>
      </c>
      <c r="AC25" s="270">
        <f t="shared" si="28"/>
        <v>822997.1889</v>
      </c>
      <c r="AD25" s="252">
        <f t="shared" si="29"/>
        <v>0.8229971889</v>
      </c>
      <c r="AE25" s="175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7"/>
    </row>
    <row r="26" ht="19.5" customHeight="1">
      <c r="A26" s="246" t="s">
        <v>114</v>
      </c>
      <c r="B26" s="247">
        <v>103.0</v>
      </c>
      <c r="C26" s="248">
        <v>103.515625</v>
      </c>
      <c r="D26" s="248">
        <v>87.0</v>
      </c>
      <c r="E26" s="248">
        <v>88.75</v>
      </c>
      <c r="F26" s="248">
        <v>75.788368</v>
      </c>
      <c r="G26" s="248">
        <v>5.107067E8</v>
      </c>
      <c r="H26" s="248"/>
      <c r="I26" s="248">
        <f t="shared" ref="I26:N26" si="39">(I27/B27*B26)/B27*B26</f>
        <v>15.95805606</v>
      </c>
      <c r="J26" s="248">
        <f t="shared" si="39"/>
        <v>16.10449275</v>
      </c>
      <c r="K26" s="248">
        <f t="shared" si="39"/>
        <v>11.36690804</v>
      </c>
      <c r="L26" s="248">
        <f t="shared" si="39"/>
        <v>11.75803735</v>
      </c>
      <c r="M26" s="248">
        <f t="shared" si="39"/>
        <v>9.996271738</v>
      </c>
      <c r="N26" s="248">
        <f t="shared" si="39"/>
        <v>5779289.363</v>
      </c>
      <c r="O26" s="248"/>
      <c r="P26" s="249">
        <f t="shared" si="31"/>
        <v>516831.6832</v>
      </c>
      <c r="Q26" s="249">
        <f t="shared" si="32"/>
        <v>148397.216</v>
      </c>
      <c r="R26" s="249">
        <f t="shared" si="33"/>
        <v>202513.0571</v>
      </c>
      <c r="S26" s="249">
        <f t="shared" si="34"/>
        <v>-11813.51696</v>
      </c>
      <c r="T26" s="249">
        <f t="shared" si="35"/>
        <v>0</v>
      </c>
      <c r="U26" s="267">
        <f t="shared" si="21"/>
        <v>0.937636021</v>
      </c>
      <c r="V26" s="252"/>
      <c r="W26" s="249">
        <f t="shared" si="22"/>
        <v>-11813.51696</v>
      </c>
      <c r="X26" s="252">
        <f t="shared" si="23"/>
        <v>60.89166694</v>
      </c>
      <c r="Y26" s="249">
        <f t="shared" si="24"/>
        <v>556194.713</v>
      </c>
      <c r="Z26" s="249">
        <f t="shared" si="25"/>
        <v>544381.196</v>
      </c>
      <c r="AA26" s="254">
        <f t="shared" si="26"/>
        <v>867741.9562</v>
      </c>
      <c r="AB26" s="253">
        <f t="shared" si="27"/>
        <v>0.8677419562</v>
      </c>
      <c r="AC26" s="270">
        <f t="shared" si="28"/>
        <v>855928.4392</v>
      </c>
      <c r="AD26" s="252">
        <f t="shared" si="29"/>
        <v>0.8559284392</v>
      </c>
      <c r="AE26" s="175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7"/>
    </row>
    <row r="27" ht="19.5" customHeight="1">
      <c r="A27" s="271" t="s">
        <v>115</v>
      </c>
      <c r="B27" s="272">
        <v>90.25</v>
      </c>
      <c r="C27" s="273">
        <v>90.25</v>
      </c>
      <c r="D27" s="273">
        <v>73.625</v>
      </c>
      <c r="E27" s="273">
        <v>81.703125</v>
      </c>
      <c r="F27" s="273">
        <v>69.770638</v>
      </c>
      <c r="G27" s="273">
        <v>9.049254E8</v>
      </c>
      <c r="H27" s="273"/>
      <c r="I27" s="273">
        <f t="shared" ref="I27:N27" si="40">(I28/B28*B27)/B28*B27</f>
        <v>12.25180168</v>
      </c>
      <c r="J27" s="273">
        <f t="shared" si="40"/>
        <v>12.24135955</v>
      </c>
      <c r="K27" s="273">
        <f t="shared" si="40"/>
        <v>8.140563287</v>
      </c>
      <c r="L27" s="273">
        <f t="shared" si="40"/>
        <v>9.964957431</v>
      </c>
      <c r="M27" s="273">
        <f t="shared" si="40"/>
        <v>8.471851442</v>
      </c>
      <c r="N27" s="273">
        <f t="shared" si="40"/>
        <v>18144996.37</v>
      </c>
      <c r="O27" s="273"/>
      <c r="P27" s="249">
        <f t="shared" si="31"/>
        <v>437376.2376</v>
      </c>
      <c r="Q27" s="249">
        <f t="shared" si="32"/>
        <v>106276.6518</v>
      </c>
      <c r="R27" s="249">
        <f t="shared" si="33"/>
        <v>202934.9593</v>
      </c>
      <c r="S27" s="249">
        <f t="shared" si="34"/>
        <v>-13529.40662</v>
      </c>
      <c r="T27" s="249">
        <f t="shared" si="35"/>
        <v>0</v>
      </c>
      <c r="U27" s="267">
        <f t="shared" si="21"/>
        <v>0.8705332432</v>
      </c>
      <c r="V27" s="252"/>
      <c r="W27" s="249">
        <f t="shared" si="22"/>
        <v>-13529.40662</v>
      </c>
      <c r="X27" s="252">
        <f t="shared" si="23"/>
        <v>47.32736735</v>
      </c>
      <c r="Y27" s="249">
        <f t="shared" si="24"/>
        <v>500980.9272</v>
      </c>
      <c r="Z27" s="249">
        <f t="shared" si="25"/>
        <v>487451.5206</v>
      </c>
      <c r="AA27" s="254">
        <f t="shared" si="26"/>
        <v>746587.8487</v>
      </c>
      <c r="AB27" s="253">
        <f t="shared" si="27"/>
        <v>0.7465878487</v>
      </c>
      <c r="AC27" s="270">
        <f t="shared" si="28"/>
        <v>733058.4421</v>
      </c>
      <c r="AD27" s="252">
        <f t="shared" si="29"/>
        <v>0.7330584421</v>
      </c>
      <c r="AE27" s="175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7"/>
    </row>
    <row r="28" ht="19.5" customHeight="1">
      <c r="A28" s="271" t="s">
        <v>116</v>
      </c>
      <c r="B28" s="272">
        <v>80.3125</v>
      </c>
      <c r="C28" s="273">
        <v>84.125</v>
      </c>
      <c r="D28" s="273">
        <v>60.5</v>
      </c>
      <c r="E28" s="273">
        <v>62.984375</v>
      </c>
      <c r="F28" s="273">
        <v>53.785721</v>
      </c>
      <c r="G28" s="273">
        <v>9.362076E8</v>
      </c>
      <c r="H28" s="273"/>
      <c r="I28" s="273">
        <f t="shared" ref="I28:N28" si="41">(I29/B29*B28)/B29*B28</f>
        <v>9.702235838</v>
      </c>
      <c r="J28" s="273">
        <f t="shared" si="41"/>
        <v>10.63617288</v>
      </c>
      <c r="K28" s="273">
        <f t="shared" si="41"/>
        <v>5.49685892</v>
      </c>
      <c r="L28" s="273">
        <f t="shared" si="41"/>
        <v>5.921936694</v>
      </c>
      <c r="M28" s="273">
        <f t="shared" si="41"/>
        <v>5.034622733</v>
      </c>
      <c r="N28" s="273">
        <f t="shared" si="41"/>
        <v>19421181.79</v>
      </c>
      <c r="O28" s="273"/>
      <c r="P28" s="249">
        <f t="shared" si="31"/>
        <v>359405.9406</v>
      </c>
      <c r="Q28" s="249">
        <f t="shared" si="32"/>
        <v>71762.5723</v>
      </c>
      <c r="R28" s="249">
        <f t="shared" si="33"/>
        <v>203357.7404</v>
      </c>
      <c r="S28" s="249">
        <f t="shared" si="34"/>
        <v>-15252.44581</v>
      </c>
      <c r="T28" s="249">
        <f t="shared" si="35"/>
        <v>0</v>
      </c>
      <c r="U28" s="267">
        <f t="shared" si="21"/>
        <v>0.7926087889</v>
      </c>
      <c r="V28" s="252"/>
      <c r="W28" s="249">
        <f t="shared" si="22"/>
        <v>-15252.44581</v>
      </c>
      <c r="X28" s="252">
        <f t="shared" si="23"/>
        <v>36.89661894</v>
      </c>
      <c r="Y28" s="249">
        <f t="shared" si="24"/>
        <v>446807.5892</v>
      </c>
      <c r="Z28" s="249">
        <f t="shared" si="25"/>
        <v>431555.1434</v>
      </c>
      <c r="AA28" s="254">
        <f t="shared" si="26"/>
        <v>634526.2533</v>
      </c>
      <c r="AB28" s="253">
        <f t="shared" si="27"/>
        <v>0.6345262533</v>
      </c>
      <c r="AC28" s="270">
        <f t="shared" si="28"/>
        <v>619273.8075</v>
      </c>
      <c r="AD28" s="252">
        <f t="shared" si="29"/>
        <v>0.6192738075</v>
      </c>
      <c r="AE28" s="175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7"/>
    </row>
    <row r="29" ht="19.5" customHeight="1">
      <c r="A29" s="274" t="s">
        <v>117</v>
      </c>
      <c r="B29" s="275">
        <v>64.0625</v>
      </c>
      <c r="C29" s="276">
        <v>74.78125</v>
      </c>
      <c r="D29" s="276">
        <v>54.25</v>
      </c>
      <c r="E29" s="276">
        <v>58.375</v>
      </c>
      <c r="F29" s="276">
        <v>49.849514</v>
      </c>
      <c r="G29" s="276">
        <v>1.0877885E9</v>
      </c>
      <c r="H29" s="276"/>
      <c r="I29" s="276">
        <f t="shared" ref="I29:N29" si="42">(I30/B30*B29)/B30*B29</f>
        <v>6.173242003</v>
      </c>
      <c r="J29" s="276">
        <f t="shared" si="42"/>
        <v>8.404670148</v>
      </c>
      <c r="K29" s="276">
        <f t="shared" si="42"/>
        <v>4.419807214</v>
      </c>
      <c r="L29" s="276">
        <f t="shared" si="42"/>
        <v>5.086884762</v>
      </c>
      <c r="M29" s="276">
        <f t="shared" si="42"/>
        <v>4.324688189</v>
      </c>
      <c r="N29" s="276">
        <f t="shared" si="42"/>
        <v>26219249.43</v>
      </c>
      <c r="O29" s="276"/>
      <c r="P29" s="249">
        <f t="shared" si="31"/>
        <v>322277.2277</v>
      </c>
      <c r="Q29" s="249">
        <f t="shared" si="32"/>
        <v>57701.45084</v>
      </c>
      <c r="R29" s="249">
        <f t="shared" si="33"/>
        <v>203781.4024</v>
      </c>
      <c r="S29" s="249">
        <f t="shared" si="34"/>
        <v>-16982.66433</v>
      </c>
      <c r="T29" s="249">
        <f t="shared" si="35"/>
        <v>0</v>
      </c>
      <c r="U29" s="267">
        <f t="shared" si="21"/>
        <v>0.7497602931</v>
      </c>
      <c r="V29" s="252">
        <f>(E29-B20)/B20</f>
        <v>-0.4557109557</v>
      </c>
      <c r="W29" s="249">
        <f t="shared" si="22"/>
        <v>-16982.66433</v>
      </c>
      <c r="X29" s="252">
        <f t="shared" si="23"/>
        <v>30.97621314</v>
      </c>
      <c r="Y29" s="249">
        <f t="shared" si="24"/>
        <v>421224.2057</v>
      </c>
      <c r="Z29" s="249">
        <f t="shared" si="25"/>
        <v>404241.5414</v>
      </c>
      <c r="AA29" s="254">
        <f t="shared" si="26"/>
        <v>583760.0809</v>
      </c>
      <c r="AB29" s="253">
        <f t="shared" si="27"/>
        <v>0.5837600809</v>
      </c>
      <c r="AC29" s="270">
        <f t="shared" si="28"/>
        <v>566777.4166</v>
      </c>
      <c r="AD29" s="252">
        <f t="shared" si="29"/>
        <v>0.5667774166</v>
      </c>
      <c r="AE29" s="175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7"/>
    </row>
    <row r="30" ht="19.5" customHeight="1">
      <c r="A30" s="271" t="s">
        <v>118</v>
      </c>
      <c r="B30" s="272">
        <v>58.5625</v>
      </c>
      <c r="C30" s="273">
        <v>69.125</v>
      </c>
      <c r="D30" s="273">
        <v>52.15625</v>
      </c>
      <c r="E30" s="273">
        <v>64.300003</v>
      </c>
      <c r="F30" s="273">
        <v>54.909184</v>
      </c>
      <c r="G30" s="273">
        <v>1.1978067E9</v>
      </c>
      <c r="H30" s="273"/>
      <c r="I30" s="273">
        <f t="shared" ref="I30:N30" si="43">(I31/B31*B30)/B31*B30</f>
        <v>5.158753226</v>
      </c>
      <c r="J30" s="273">
        <f t="shared" si="43"/>
        <v>7.181340543</v>
      </c>
      <c r="K30" s="273">
        <f t="shared" si="43"/>
        <v>4.085230429</v>
      </c>
      <c r="L30" s="273">
        <f t="shared" si="43"/>
        <v>6.171917305</v>
      </c>
      <c r="M30" s="273">
        <f t="shared" si="43"/>
        <v>5.24714327</v>
      </c>
      <c r="N30" s="273">
        <f t="shared" si="43"/>
        <v>31791045.08</v>
      </c>
      <c r="O30" s="273"/>
      <c r="P30" s="249">
        <f t="shared" si="31"/>
        <v>309839.1089</v>
      </c>
      <c r="Q30" s="249">
        <f>(Q29+$S$3)*K30/K29</f>
        <v>71819.49709</v>
      </c>
      <c r="R30" s="249">
        <f>R29*(1+($S$5)/2/12)-$S$3</f>
        <v>184205.947</v>
      </c>
      <c r="S30" s="249">
        <f t="shared" si="34"/>
        <v>-18720.0921</v>
      </c>
      <c r="T30" s="249">
        <f t="shared" si="35"/>
        <v>0</v>
      </c>
      <c r="U30" s="267">
        <f t="shared" si="21"/>
        <v>0.8013898392</v>
      </c>
      <c r="V30" s="277"/>
      <c r="W30" s="249">
        <f t="shared" si="22"/>
        <v>-18720.0921</v>
      </c>
      <c r="X30" s="252">
        <f t="shared" si="23"/>
        <v>26.39116588</v>
      </c>
      <c r="Y30" s="249">
        <f t="shared" si="24"/>
        <v>393725.0853</v>
      </c>
      <c r="Z30" s="249">
        <f t="shared" si="25"/>
        <v>375004.9932</v>
      </c>
      <c r="AA30" s="254">
        <f t="shared" si="26"/>
        <v>565864.553</v>
      </c>
      <c r="AB30" s="253">
        <f t="shared" si="27"/>
        <v>0.565864553</v>
      </c>
      <c r="AC30" s="270">
        <f t="shared" si="28"/>
        <v>547144.4609</v>
      </c>
      <c r="AD30" s="252">
        <f t="shared" si="29"/>
        <v>0.5471444609</v>
      </c>
      <c r="AE30" s="175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7"/>
    </row>
    <row r="31" ht="19.5" customHeight="1">
      <c r="A31" s="271" t="s">
        <v>119</v>
      </c>
      <c r="B31" s="272">
        <v>64.550003</v>
      </c>
      <c r="C31" s="273">
        <v>65.610001</v>
      </c>
      <c r="D31" s="273">
        <v>46.860001</v>
      </c>
      <c r="E31" s="273">
        <v>47.450001</v>
      </c>
      <c r="F31" s="273">
        <v>40.520073</v>
      </c>
      <c r="G31" s="273">
        <v>1.2158712E9</v>
      </c>
      <c r="H31" s="273"/>
      <c r="I31" s="273">
        <f t="shared" ref="I31:N31" si="44">(I32/B32*B31)/B32*B31</f>
        <v>6.2675538</v>
      </c>
      <c r="J31" s="273">
        <f t="shared" si="44"/>
        <v>6.469568594</v>
      </c>
      <c r="K31" s="273">
        <f t="shared" si="44"/>
        <v>3.297679378</v>
      </c>
      <c r="L31" s="273">
        <f t="shared" si="44"/>
        <v>3.361015876</v>
      </c>
      <c r="M31" s="273">
        <f t="shared" si="44"/>
        <v>2.857415401</v>
      </c>
      <c r="N31" s="273">
        <f t="shared" si="44"/>
        <v>32757177.35</v>
      </c>
      <c r="O31" s="273"/>
      <c r="P31" s="249">
        <f t="shared" si="31"/>
        <v>278376.2436</v>
      </c>
      <c r="Q31" s="249">
        <f t="shared" ref="Q31:Q41" si="46">Q30*K31/K30</f>
        <v>57974.12866</v>
      </c>
      <c r="R31" s="249">
        <f t="shared" ref="R31:R41" si="47">R30*(1+$S$5/2/12)</f>
        <v>184589.7094</v>
      </c>
      <c r="S31" s="249">
        <f t="shared" si="34"/>
        <v>-20464.75915</v>
      </c>
      <c r="T31" s="249">
        <f t="shared" si="35"/>
        <v>0</v>
      </c>
      <c r="U31" s="267">
        <f t="shared" si="21"/>
        <v>0.7569479002</v>
      </c>
      <c r="V31" s="277"/>
      <c r="W31" s="249">
        <f t="shared" si="22"/>
        <v>-20464.75915</v>
      </c>
      <c r="X31" s="252">
        <f t="shared" si="23"/>
        <v>22.62259475</v>
      </c>
      <c r="Y31" s="249">
        <f t="shared" si="24"/>
        <v>372069.4915</v>
      </c>
      <c r="Z31" s="249">
        <f t="shared" si="25"/>
        <v>351604.7323</v>
      </c>
      <c r="AA31" s="254">
        <f t="shared" si="26"/>
        <v>520940.0816</v>
      </c>
      <c r="AB31" s="253">
        <f t="shared" si="27"/>
        <v>0.5209400816</v>
      </c>
      <c r="AC31" s="270">
        <f t="shared" si="28"/>
        <v>500475.3224</v>
      </c>
      <c r="AD31" s="252">
        <f t="shared" si="29"/>
        <v>0.5004753224</v>
      </c>
      <c r="AE31" s="175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7"/>
    </row>
    <row r="32" ht="19.5" customHeight="1">
      <c r="A32" s="271" t="s">
        <v>120</v>
      </c>
      <c r="B32" s="272">
        <v>46.970001</v>
      </c>
      <c r="C32" s="273">
        <v>50.66</v>
      </c>
      <c r="D32" s="273">
        <v>38.0</v>
      </c>
      <c r="E32" s="273">
        <v>39.150002</v>
      </c>
      <c r="F32" s="273">
        <v>33.43227</v>
      </c>
      <c r="G32" s="273">
        <v>1.7249188E9</v>
      </c>
      <c r="H32" s="273"/>
      <c r="I32" s="273">
        <f t="shared" ref="I32:N32" si="45">(I33/B33*B32)/B33*B32</f>
        <v>3.31853709</v>
      </c>
      <c r="J32" s="273">
        <f t="shared" si="45"/>
        <v>3.85714179</v>
      </c>
      <c r="K32" s="273">
        <f t="shared" si="45"/>
        <v>2.168557962</v>
      </c>
      <c r="L32" s="273">
        <f t="shared" si="45"/>
        <v>2.288029867</v>
      </c>
      <c r="M32" s="273">
        <f t="shared" si="45"/>
        <v>1.945201851</v>
      </c>
      <c r="N32" s="273">
        <f t="shared" si="45"/>
        <v>65927808.56</v>
      </c>
      <c r="O32" s="273"/>
      <c r="P32" s="249">
        <f t="shared" si="31"/>
        <v>225742.5743</v>
      </c>
      <c r="Q32" s="249">
        <f t="shared" si="46"/>
        <v>38123.85738</v>
      </c>
      <c r="R32" s="249">
        <f t="shared" si="47"/>
        <v>184974.2713</v>
      </c>
      <c r="S32" s="249">
        <f t="shared" si="34"/>
        <v>-22216.69565</v>
      </c>
      <c r="T32" s="249">
        <f t="shared" si="35"/>
        <v>0</v>
      </c>
      <c r="U32" s="267">
        <f t="shared" si="21"/>
        <v>0.672822868</v>
      </c>
      <c r="V32" s="277"/>
      <c r="W32" s="249">
        <f t="shared" si="22"/>
        <v>-22216.69565</v>
      </c>
      <c r="X32" s="252">
        <f t="shared" si="23"/>
        <v>18.48685565</v>
      </c>
      <c r="Y32" s="249">
        <f t="shared" si="24"/>
        <v>335595.1024</v>
      </c>
      <c r="Z32" s="249">
        <f t="shared" si="25"/>
        <v>313378.4067</v>
      </c>
      <c r="AA32" s="254">
        <f t="shared" si="26"/>
        <v>448840.7029</v>
      </c>
      <c r="AB32" s="253">
        <f t="shared" si="27"/>
        <v>0.4488407029</v>
      </c>
      <c r="AC32" s="270">
        <f t="shared" si="28"/>
        <v>426624.0072</v>
      </c>
      <c r="AD32" s="252">
        <f t="shared" si="29"/>
        <v>0.4266240072</v>
      </c>
      <c r="AE32" s="175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7"/>
    </row>
    <row r="33" ht="19.5" customHeight="1">
      <c r="A33" s="271" t="s">
        <v>121</v>
      </c>
      <c r="B33" s="272">
        <v>39.169998</v>
      </c>
      <c r="C33" s="273">
        <v>49.439999</v>
      </c>
      <c r="D33" s="273">
        <v>33.599998</v>
      </c>
      <c r="E33" s="273">
        <v>46.150002</v>
      </c>
      <c r="F33" s="273">
        <v>39.409939</v>
      </c>
      <c r="G33" s="273">
        <v>1.6436822E9</v>
      </c>
      <c r="H33" s="273"/>
      <c r="I33" s="273">
        <f t="shared" ref="I33:N33" si="48">(I34/B34*B33)/B34*B33</f>
        <v>2.307876876</v>
      </c>
      <c r="J33" s="273">
        <f t="shared" si="48"/>
        <v>3.673602312</v>
      </c>
      <c r="K33" s="273">
        <f t="shared" si="48"/>
        <v>1.695439685</v>
      </c>
      <c r="L33" s="273">
        <f t="shared" si="48"/>
        <v>3.179373576</v>
      </c>
      <c r="M33" s="273">
        <f t="shared" si="48"/>
        <v>2.702990183</v>
      </c>
      <c r="N33" s="273">
        <f t="shared" si="48"/>
        <v>59864179.29</v>
      </c>
      <c r="O33" s="273"/>
      <c r="P33" s="249">
        <f t="shared" si="31"/>
        <v>199603.9485</v>
      </c>
      <c r="Q33" s="249">
        <f t="shared" si="46"/>
        <v>29806.30534</v>
      </c>
      <c r="R33" s="249">
        <f t="shared" si="47"/>
        <v>185359.6343</v>
      </c>
      <c r="S33" s="249">
        <f t="shared" si="34"/>
        <v>-23975.93188</v>
      </c>
      <c r="T33" s="249">
        <f t="shared" si="35"/>
        <v>0</v>
      </c>
      <c r="U33" s="267">
        <f t="shared" si="21"/>
        <v>0.6249647493</v>
      </c>
      <c r="V33" s="277"/>
      <c r="W33" s="249">
        <f t="shared" si="22"/>
        <v>-23975.93188</v>
      </c>
      <c r="X33" s="252">
        <f t="shared" si="23"/>
        <v>16.05625111</v>
      </c>
      <c r="Y33" s="249">
        <f t="shared" si="24"/>
        <v>317668.0129</v>
      </c>
      <c r="Z33" s="249">
        <f t="shared" si="25"/>
        <v>293692.081</v>
      </c>
      <c r="AA33" s="254">
        <f t="shared" si="26"/>
        <v>414769.8882</v>
      </c>
      <c r="AB33" s="253">
        <f t="shared" si="27"/>
        <v>0.4147698882</v>
      </c>
      <c r="AC33" s="270">
        <f t="shared" si="28"/>
        <v>390793.9563</v>
      </c>
      <c r="AD33" s="252">
        <f t="shared" si="29"/>
        <v>0.3907939563</v>
      </c>
      <c r="AE33" s="175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7"/>
    </row>
    <row r="34" ht="19.5" customHeight="1">
      <c r="A34" s="271" t="s">
        <v>122</v>
      </c>
      <c r="B34" s="272">
        <v>46.200001</v>
      </c>
      <c r="C34" s="273">
        <v>51.950001</v>
      </c>
      <c r="D34" s="273">
        <v>43.349998</v>
      </c>
      <c r="E34" s="273">
        <v>44.73</v>
      </c>
      <c r="F34" s="273">
        <v>38.197327</v>
      </c>
      <c r="G34" s="273">
        <v>1.3946903E9</v>
      </c>
      <c r="H34" s="273"/>
      <c r="I34" s="273">
        <f t="shared" ref="I34:N34" si="49">(I35/B35*B34)/B35*B34</f>
        <v>3.210624437</v>
      </c>
      <c r="J34" s="273">
        <f t="shared" si="49"/>
        <v>4.056078519</v>
      </c>
      <c r="K34" s="273">
        <f t="shared" si="49"/>
        <v>2.822162423</v>
      </c>
      <c r="L34" s="273">
        <f t="shared" si="49"/>
        <v>2.986729617</v>
      </c>
      <c r="M34" s="273">
        <f t="shared" si="49"/>
        <v>2.53921157</v>
      </c>
      <c r="N34" s="273">
        <f t="shared" si="49"/>
        <v>43100954.66</v>
      </c>
      <c r="O34" s="273"/>
      <c r="P34" s="249">
        <f t="shared" si="31"/>
        <v>257524.7406</v>
      </c>
      <c r="Q34" s="249">
        <f t="shared" si="46"/>
        <v>49614.40718</v>
      </c>
      <c r="R34" s="249">
        <f t="shared" si="47"/>
        <v>185745.8002</v>
      </c>
      <c r="S34" s="249">
        <f t="shared" si="34"/>
        <v>-25742.49826</v>
      </c>
      <c r="T34" s="249">
        <f t="shared" si="35"/>
        <v>0</v>
      </c>
      <c r="U34" s="267">
        <f t="shared" si="21"/>
        <v>0.7238069582</v>
      </c>
      <c r="V34" s="277"/>
      <c r="W34" s="249">
        <f t="shared" si="22"/>
        <v>-25742.49826</v>
      </c>
      <c r="X34" s="252">
        <f t="shared" si="23"/>
        <v>17.21940646</v>
      </c>
      <c r="Y34" s="249">
        <f t="shared" si="24"/>
        <v>358583.2866</v>
      </c>
      <c r="Z34" s="249">
        <f t="shared" si="25"/>
        <v>332840.7884</v>
      </c>
      <c r="AA34" s="254">
        <f t="shared" si="26"/>
        <v>492884.948</v>
      </c>
      <c r="AB34" s="253">
        <f t="shared" si="27"/>
        <v>0.492884948</v>
      </c>
      <c r="AC34" s="270">
        <f t="shared" si="28"/>
        <v>467142.4497</v>
      </c>
      <c r="AD34" s="252">
        <f t="shared" si="29"/>
        <v>0.4671424497</v>
      </c>
      <c r="AE34" s="175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7"/>
    </row>
    <row r="35" ht="19.5" customHeight="1">
      <c r="A35" s="271" t="s">
        <v>123</v>
      </c>
      <c r="B35" s="272">
        <v>45.540001</v>
      </c>
      <c r="C35" s="273">
        <v>49.490002</v>
      </c>
      <c r="D35" s="273">
        <v>41.259998</v>
      </c>
      <c r="E35" s="273">
        <v>45.700001</v>
      </c>
      <c r="F35" s="273">
        <v>39.025661</v>
      </c>
      <c r="G35" s="273">
        <v>1.3630503E9</v>
      </c>
      <c r="H35" s="273"/>
      <c r="I35" s="273">
        <f t="shared" ref="I35:N35" si="50">(I36/B36*B35)/B36*B35</f>
        <v>3.119547542</v>
      </c>
      <c r="J35" s="273">
        <f t="shared" si="50"/>
        <v>3.681036941</v>
      </c>
      <c r="K35" s="273">
        <f t="shared" si="50"/>
        <v>2.556596833</v>
      </c>
      <c r="L35" s="273">
        <f t="shared" si="50"/>
        <v>3.11767278</v>
      </c>
      <c r="M35" s="273">
        <f t="shared" si="50"/>
        <v>2.650534603</v>
      </c>
      <c r="N35" s="273">
        <f t="shared" si="50"/>
        <v>41167556.88</v>
      </c>
      <c r="O35" s="273"/>
      <c r="P35" s="249">
        <f t="shared" si="31"/>
        <v>245108.899</v>
      </c>
      <c r="Q35" s="249">
        <f t="shared" si="46"/>
        <v>44945.6896</v>
      </c>
      <c r="R35" s="249">
        <f t="shared" si="47"/>
        <v>186132.7706</v>
      </c>
      <c r="S35" s="249">
        <f t="shared" si="34"/>
        <v>-27516.42534</v>
      </c>
      <c r="T35" s="249">
        <f t="shared" si="35"/>
        <v>0</v>
      </c>
      <c r="U35" s="267">
        <f t="shared" si="21"/>
        <v>0.7035051891</v>
      </c>
      <c r="V35" s="277"/>
      <c r="W35" s="249">
        <f t="shared" si="22"/>
        <v>-27516.42534</v>
      </c>
      <c r="X35" s="252">
        <f t="shared" si="23"/>
        <v>15.67215452</v>
      </c>
      <c r="Y35" s="249">
        <f t="shared" si="24"/>
        <v>350263.6891</v>
      </c>
      <c r="Z35" s="249">
        <f t="shared" si="25"/>
        <v>322747.2638</v>
      </c>
      <c r="AA35" s="254">
        <f t="shared" si="26"/>
        <v>476187.3593</v>
      </c>
      <c r="AB35" s="253">
        <f t="shared" si="27"/>
        <v>0.4761873593</v>
      </c>
      <c r="AC35" s="270">
        <f t="shared" si="28"/>
        <v>448670.9339</v>
      </c>
      <c r="AD35" s="252">
        <f t="shared" si="29"/>
        <v>0.4486709339</v>
      </c>
      <c r="AE35" s="175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7"/>
    </row>
    <row r="36" ht="19.5" customHeight="1">
      <c r="A36" s="271" t="s">
        <v>124</v>
      </c>
      <c r="B36" s="272">
        <v>45.650002</v>
      </c>
      <c r="C36" s="273">
        <v>46.48</v>
      </c>
      <c r="D36" s="273">
        <v>39.310001</v>
      </c>
      <c r="E36" s="273">
        <v>41.759998</v>
      </c>
      <c r="F36" s="273">
        <v>35.661087</v>
      </c>
      <c r="G36" s="273">
        <v>1.1983925E9</v>
      </c>
      <c r="H36" s="273"/>
      <c r="I36" s="273">
        <f t="shared" ref="I36:N36" si="51">(I37/B37*B36)/B37*B36</f>
        <v>3.134636158</v>
      </c>
      <c r="J36" s="273">
        <f t="shared" si="51"/>
        <v>3.246889224</v>
      </c>
      <c r="K36" s="273">
        <f t="shared" si="51"/>
        <v>2.320651635</v>
      </c>
      <c r="L36" s="273">
        <f t="shared" si="51"/>
        <v>2.603269022</v>
      </c>
      <c r="M36" s="273">
        <f t="shared" si="51"/>
        <v>2.213207315</v>
      </c>
      <c r="N36" s="273">
        <f t="shared" si="51"/>
        <v>31822148.17</v>
      </c>
      <c r="O36" s="273"/>
      <c r="P36" s="249">
        <f t="shared" si="31"/>
        <v>233524.7584</v>
      </c>
      <c r="Q36" s="249">
        <f t="shared" si="46"/>
        <v>40797.70682</v>
      </c>
      <c r="R36" s="249">
        <f t="shared" si="47"/>
        <v>186520.5473</v>
      </c>
      <c r="S36" s="249">
        <f t="shared" si="34"/>
        <v>-29297.74378</v>
      </c>
      <c r="T36" s="249">
        <f t="shared" si="35"/>
        <v>0</v>
      </c>
      <c r="U36" s="267">
        <f t="shared" si="21"/>
        <v>0.6837907129</v>
      </c>
      <c r="V36" s="277"/>
      <c r="W36" s="249">
        <f t="shared" si="22"/>
        <v>-29297.74378</v>
      </c>
      <c r="X36" s="252">
        <f t="shared" si="23"/>
        <v>14.33712128</v>
      </c>
      <c r="Y36" s="249">
        <f t="shared" si="24"/>
        <v>342527.0563</v>
      </c>
      <c r="Z36" s="249">
        <f t="shared" si="25"/>
        <v>313229.3125</v>
      </c>
      <c r="AA36" s="254">
        <f t="shared" si="26"/>
        <v>460843.0125</v>
      </c>
      <c r="AB36" s="253">
        <f t="shared" si="27"/>
        <v>0.4608430125</v>
      </c>
      <c r="AC36" s="270">
        <f t="shared" si="28"/>
        <v>431545.2687</v>
      </c>
      <c r="AD36" s="252">
        <f t="shared" si="29"/>
        <v>0.4315452687</v>
      </c>
      <c r="AE36" s="175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7"/>
    </row>
    <row r="37" ht="19.5" customHeight="1">
      <c r="A37" s="271" t="s">
        <v>125</v>
      </c>
      <c r="B37" s="272">
        <v>42.630001</v>
      </c>
      <c r="C37" s="273">
        <v>44.0</v>
      </c>
      <c r="D37" s="273">
        <v>35.75</v>
      </c>
      <c r="E37" s="273">
        <v>36.630001</v>
      </c>
      <c r="F37" s="273">
        <v>31.280291</v>
      </c>
      <c r="G37" s="273">
        <v>1.3134117E9</v>
      </c>
      <c r="H37" s="273"/>
      <c r="I37" s="273">
        <f t="shared" ref="I37:N37" si="52">(I38/B38*B37)/B38*B37</f>
        <v>2.733607911</v>
      </c>
      <c r="J37" s="273">
        <f t="shared" si="52"/>
        <v>2.909648894</v>
      </c>
      <c r="K37" s="273">
        <f t="shared" si="52"/>
        <v>1.919357763</v>
      </c>
      <c r="L37" s="273">
        <f t="shared" si="52"/>
        <v>2.002958602</v>
      </c>
      <c r="M37" s="273">
        <f t="shared" si="52"/>
        <v>1.702842623</v>
      </c>
      <c r="N37" s="273">
        <f t="shared" si="52"/>
        <v>38223732.25</v>
      </c>
      <c r="O37" s="273"/>
      <c r="P37" s="249">
        <f t="shared" si="31"/>
        <v>212376.2376</v>
      </c>
      <c r="Q37" s="249">
        <f t="shared" si="46"/>
        <v>33742.84797</v>
      </c>
      <c r="R37" s="249">
        <f t="shared" si="47"/>
        <v>186909.1317</v>
      </c>
      <c r="S37" s="249">
        <f t="shared" si="34"/>
        <v>-31086.48438</v>
      </c>
      <c r="T37" s="249">
        <f t="shared" si="35"/>
        <v>0</v>
      </c>
      <c r="U37" s="267">
        <f t="shared" si="21"/>
        <v>0.6462902933</v>
      </c>
      <c r="V37" s="277"/>
      <c r="W37" s="249">
        <f t="shared" si="22"/>
        <v>-31086.48438</v>
      </c>
      <c r="X37" s="252">
        <f t="shared" si="23"/>
        <v>12.84433983</v>
      </c>
      <c r="Y37" s="249">
        <f t="shared" si="24"/>
        <v>328096.1328</v>
      </c>
      <c r="Z37" s="249">
        <f t="shared" si="25"/>
        <v>297009.6484</v>
      </c>
      <c r="AA37" s="254">
        <f t="shared" si="26"/>
        <v>433028.2173</v>
      </c>
      <c r="AB37" s="253">
        <f t="shared" si="27"/>
        <v>0.4330282173</v>
      </c>
      <c r="AC37" s="270">
        <f t="shared" si="28"/>
        <v>401941.7329</v>
      </c>
      <c r="AD37" s="252">
        <f t="shared" si="29"/>
        <v>0.4019417329</v>
      </c>
      <c r="AE37" s="175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7"/>
    </row>
    <row r="38" ht="19.5" customHeight="1">
      <c r="A38" s="271" t="s">
        <v>126</v>
      </c>
      <c r="B38" s="272">
        <v>36.509998</v>
      </c>
      <c r="C38" s="273">
        <v>37.5</v>
      </c>
      <c r="D38" s="273">
        <v>27.200001</v>
      </c>
      <c r="E38" s="273">
        <v>28.98</v>
      </c>
      <c r="F38" s="273">
        <v>24.747557</v>
      </c>
      <c r="G38" s="273">
        <v>1.3021162E9</v>
      </c>
      <c r="H38" s="273"/>
      <c r="I38" s="273">
        <f t="shared" ref="I38:N38" si="53">(I39/B39*B38)/B39*B38</f>
        <v>2.005068228</v>
      </c>
      <c r="J38" s="273">
        <f t="shared" si="53"/>
        <v>2.11347818</v>
      </c>
      <c r="K38" s="273">
        <f t="shared" si="53"/>
        <v>1.111070665</v>
      </c>
      <c r="L38" s="273">
        <f t="shared" si="53"/>
        <v>1.253703604</v>
      </c>
      <c r="M38" s="273">
        <f t="shared" si="53"/>
        <v>1.06585373</v>
      </c>
      <c r="N38" s="273">
        <f t="shared" si="53"/>
        <v>37569101.88</v>
      </c>
      <c r="O38" s="273"/>
      <c r="P38" s="249">
        <f t="shared" si="31"/>
        <v>161584.1644</v>
      </c>
      <c r="Q38" s="249">
        <f t="shared" si="46"/>
        <v>19532.93402</v>
      </c>
      <c r="R38" s="249">
        <f t="shared" si="47"/>
        <v>187298.5257</v>
      </c>
      <c r="S38" s="249">
        <f t="shared" si="34"/>
        <v>-32882.67806</v>
      </c>
      <c r="T38" s="249">
        <f t="shared" si="35"/>
        <v>0</v>
      </c>
      <c r="U38" s="267">
        <f t="shared" si="21"/>
        <v>0.5446295413</v>
      </c>
      <c r="V38" s="277"/>
      <c r="W38" s="249">
        <f t="shared" si="22"/>
        <v>-32882.67806</v>
      </c>
      <c r="X38" s="252">
        <f t="shared" si="23"/>
        <v>10.60992324</v>
      </c>
      <c r="Y38" s="249">
        <f t="shared" si="24"/>
        <v>292915.4998</v>
      </c>
      <c r="Z38" s="249">
        <f t="shared" si="25"/>
        <v>260032.8217</v>
      </c>
      <c r="AA38" s="254">
        <f t="shared" si="26"/>
        <v>368415.6241</v>
      </c>
      <c r="AB38" s="253">
        <f t="shared" si="27"/>
        <v>0.3684156241</v>
      </c>
      <c r="AC38" s="270">
        <f t="shared" si="28"/>
        <v>335532.9461</v>
      </c>
      <c r="AD38" s="252">
        <f t="shared" si="29"/>
        <v>0.3355329461</v>
      </c>
      <c r="AE38" s="175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7"/>
    </row>
    <row r="39" ht="19.5" customHeight="1">
      <c r="A39" s="271" t="s">
        <v>127</v>
      </c>
      <c r="B39" s="272">
        <v>28.85</v>
      </c>
      <c r="C39" s="273">
        <v>37.060001</v>
      </c>
      <c r="D39" s="273">
        <v>27.85</v>
      </c>
      <c r="E39" s="273">
        <v>33.900002</v>
      </c>
      <c r="F39" s="273">
        <v>28.949011</v>
      </c>
      <c r="G39" s="273">
        <v>2.1601468E9</v>
      </c>
      <c r="H39" s="273"/>
      <c r="I39" s="273">
        <f t="shared" ref="I39:N39" si="54">(I40/B40*B39)/B40*B39</f>
        <v>1.251979368</v>
      </c>
      <c r="J39" s="273">
        <f t="shared" si="54"/>
        <v>2.064172969</v>
      </c>
      <c r="K39" s="273">
        <f t="shared" si="54"/>
        <v>1.16480772</v>
      </c>
      <c r="L39" s="273">
        <f t="shared" si="54"/>
        <v>1.715527008</v>
      </c>
      <c r="M39" s="273">
        <f t="shared" si="54"/>
        <v>1.458479757</v>
      </c>
      <c r="N39" s="273">
        <f t="shared" si="54"/>
        <v>103394600.9</v>
      </c>
      <c r="O39" s="273"/>
      <c r="P39" s="249">
        <f t="shared" si="31"/>
        <v>165445.5446</v>
      </c>
      <c r="Q39" s="249">
        <f t="shared" si="46"/>
        <v>20477.64652</v>
      </c>
      <c r="R39" s="249">
        <f t="shared" si="47"/>
        <v>187688.731</v>
      </c>
      <c r="S39" s="249">
        <f t="shared" si="34"/>
        <v>-34686.35589</v>
      </c>
      <c r="T39" s="249">
        <f t="shared" si="35"/>
        <v>0</v>
      </c>
      <c r="U39" s="267">
        <f t="shared" si="21"/>
        <v>0.5524471394</v>
      </c>
      <c r="V39" s="277"/>
      <c r="W39" s="249">
        <f t="shared" si="22"/>
        <v>-34686.35589</v>
      </c>
      <c r="X39" s="252">
        <f t="shared" si="23"/>
        <v>10.18078338</v>
      </c>
      <c r="Y39" s="249">
        <f t="shared" si="24"/>
        <v>295993.063</v>
      </c>
      <c r="Z39" s="249">
        <f t="shared" si="25"/>
        <v>261306.7071</v>
      </c>
      <c r="AA39" s="254">
        <f t="shared" si="26"/>
        <v>373611.9221</v>
      </c>
      <c r="AB39" s="253">
        <f t="shared" si="27"/>
        <v>0.3736119221</v>
      </c>
      <c r="AC39" s="270">
        <f t="shared" si="28"/>
        <v>338925.5662</v>
      </c>
      <c r="AD39" s="252">
        <f t="shared" si="29"/>
        <v>0.3389255662</v>
      </c>
      <c r="AE39" s="175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7"/>
    </row>
    <row r="40" ht="19.5" customHeight="1">
      <c r="A40" s="271" t="s">
        <v>128</v>
      </c>
      <c r="B40" s="272">
        <v>34.439999</v>
      </c>
      <c r="C40" s="273">
        <v>40.970001</v>
      </c>
      <c r="D40" s="273">
        <v>33.779999</v>
      </c>
      <c r="E40" s="273">
        <v>39.650002</v>
      </c>
      <c r="F40" s="273">
        <v>33.859234</v>
      </c>
      <c r="G40" s="273">
        <v>1.7210984E9</v>
      </c>
      <c r="H40" s="273"/>
      <c r="I40" s="273">
        <f t="shared" ref="I40:N40" si="55">(I41/B41*B40)/B41*B40</f>
        <v>1.784151779</v>
      </c>
      <c r="J40" s="273">
        <f t="shared" si="55"/>
        <v>2.522709149</v>
      </c>
      <c r="K40" s="273">
        <f t="shared" si="55"/>
        <v>1.71365387</v>
      </c>
      <c r="L40" s="273">
        <f t="shared" si="55"/>
        <v>2.346845714</v>
      </c>
      <c r="M40" s="273">
        <f t="shared" si="55"/>
        <v>1.995203512</v>
      </c>
      <c r="N40" s="273">
        <f t="shared" si="55"/>
        <v>65636094.34</v>
      </c>
      <c r="O40" s="273"/>
      <c r="P40" s="249">
        <f t="shared" si="31"/>
        <v>200673.2614</v>
      </c>
      <c r="Q40" s="249">
        <f t="shared" si="46"/>
        <v>30126.51582</v>
      </c>
      <c r="R40" s="249">
        <f t="shared" si="47"/>
        <v>188079.7492</v>
      </c>
      <c r="S40" s="249">
        <f t="shared" si="34"/>
        <v>-36497.54904</v>
      </c>
      <c r="T40" s="249">
        <f t="shared" si="35"/>
        <v>0</v>
      </c>
      <c r="U40" s="267">
        <f t="shared" si="21"/>
        <v>0.6229148874</v>
      </c>
      <c r="V40" s="277"/>
      <c r="W40" s="249">
        <f t="shared" si="22"/>
        <v>-36497.54904</v>
      </c>
      <c r="X40" s="252">
        <f t="shared" si="23"/>
        <v>10.65148266</v>
      </c>
      <c r="Y40" s="249">
        <f t="shared" si="24"/>
        <v>321027.8422</v>
      </c>
      <c r="Z40" s="249">
        <f t="shared" si="25"/>
        <v>284530.2932</v>
      </c>
      <c r="AA40" s="254">
        <f t="shared" si="26"/>
        <v>418879.5264</v>
      </c>
      <c r="AB40" s="253">
        <f t="shared" si="27"/>
        <v>0.4188795264</v>
      </c>
      <c r="AC40" s="270">
        <f t="shared" si="28"/>
        <v>382381.9774</v>
      </c>
      <c r="AD40" s="252">
        <f t="shared" si="29"/>
        <v>0.3823819774</v>
      </c>
      <c r="AE40" s="175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7"/>
    </row>
    <row r="41" ht="19.5" customHeight="1">
      <c r="A41" s="274" t="s">
        <v>129</v>
      </c>
      <c r="B41" s="275">
        <v>39.290001</v>
      </c>
      <c r="C41" s="276">
        <v>43.240002</v>
      </c>
      <c r="D41" s="276">
        <v>38.439999</v>
      </c>
      <c r="E41" s="276">
        <v>38.91</v>
      </c>
      <c r="F41" s="276">
        <v>33.227325</v>
      </c>
      <c r="G41" s="276">
        <v>1.2777654E9</v>
      </c>
      <c r="H41" s="276"/>
      <c r="I41" s="276">
        <f t="shared" ref="I41:N41" si="56">(I42/B42*B41)/B42*B41</f>
        <v>2.322039572</v>
      </c>
      <c r="J41" s="276">
        <f t="shared" si="56"/>
        <v>2.810002096</v>
      </c>
      <c r="K41" s="276">
        <f t="shared" si="56"/>
        <v>2.219067826</v>
      </c>
      <c r="L41" s="276">
        <f t="shared" si="56"/>
        <v>2.260063147</v>
      </c>
      <c r="M41" s="276">
        <f t="shared" si="56"/>
        <v>1.921426171</v>
      </c>
      <c r="N41" s="276">
        <f t="shared" si="56"/>
        <v>36177085.53</v>
      </c>
      <c r="O41" s="276"/>
      <c r="P41" s="249">
        <f t="shared" si="31"/>
        <v>228356.4297</v>
      </c>
      <c r="Q41" s="249">
        <f t="shared" si="46"/>
        <v>39011.83497</v>
      </c>
      <c r="R41" s="249">
        <f t="shared" si="47"/>
        <v>188471.582</v>
      </c>
      <c r="S41" s="249">
        <f t="shared" si="34"/>
        <v>-38316.28883</v>
      </c>
      <c r="T41" s="249">
        <f t="shared" si="35"/>
        <v>0</v>
      </c>
      <c r="U41" s="267">
        <f t="shared" si="21"/>
        <v>0.6721222418</v>
      </c>
      <c r="V41" s="252">
        <f>(E41-B30)/B30</f>
        <v>-0.3355816435</v>
      </c>
      <c r="W41" s="249">
        <f t="shared" si="22"/>
        <v>-38316.28883</v>
      </c>
      <c r="X41" s="252">
        <f t="shared" si="23"/>
        <v>10.87861128</v>
      </c>
      <c r="Y41" s="249">
        <f t="shared" si="24"/>
        <v>340782.2195</v>
      </c>
      <c r="Z41" s="249">
        <f t="shared" si="25"/>
        <v>302465.9307</v>
      </c>
      <c r="AA41" s="254">
        <f t="shared" si="26"/>
        <v>455839.8467</v>
      </c>
      <c r="AB41" s="253">
        <f t="shared" si="27"/>
        <v>0.4558398467</v>
      </c>
      <c r="AC41" s="270">
        <f t="shared" si="28"/>
        <v>417523.5579</v>
      </c>
      <c r="AD41" s="252">
        <f t="shared" si="29"/>
        <v>0.4175235579</v>
      </c>
      <c r="AE41" s="175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7"/>
    </row>
    <row r="42" ht="19.5" customHeight="1">
      <c r="A42" s="271" t="s">
        <v>130</v>
      </c>
      <c r="B42" s="272">
        <v>39.57</v>
      </c>
      <c r="C42" s="273">
        <v>42.599998</v>
      </c>
      <c r="D42" s="273">
        <v>36.849998</v>
      </c>
      <c r="E42" s="273">
        <v>38.509998</v>
      </c>
      <c r="F42" s="273">
        <v>32.885727</v>
      </c>
      <c r="G42" s="273">
        <v>1.5794246E9</v>
      </c>
      <c r="H42" s="273"/>
      <c r="I42" s="273">
        <f t="shared" ref="I42:N42" si="57">(I43/B43*B42)/B43*B42</f>
        <v>2.35525339</v>
      </c>
      <c r="J42" s="273">
        <f t="shared" si="57"/>
        <v>2.727434882</v>
      </c>
      <c r="K42" s="273">
        <f t="shared" si="57"/>
        <v>2.039289009</v>
      </c>
      <c r="L42" s="273">
        <f t="shared" si="57"/>
        <v>2.213834261</v>
      </c>
      <c r="M42" s="273">
        <f t="shared" si="57"/>
        <v>1.882122287</v>
      </c>
      <c r="N42" s="273">
        <f t="shared" si="57"/>
        <v>55275047.54</v>
      </c>
      <c r="O42" s="273"/>
      <c r="P42" s="249">
        <f t="shared" si="31"/>
        <v>218910.8792</v>
      </c>
      <c r="Q42" s="249">
        <f>(Q41+$S$3)*K42/K41</f>
        <v>54230.96358</v>
      </c>
      <c r="R42" s="249">
        <f>R41*(1+($S$5)/2/12)-$S$3</f>
        <v>168864.2311</v>
      </c>
      <c r="S42" s="249">
        <f t="shared" si="34"/>
        <v>-40142.6067</v>
      </c>
      <c r="T42" s="249">
        <f t="shared" si="35"/>
        <v>0</v>
      </c>
      <c r="U42" s="267">
        <f t="shared" si="21"/>
        <v>0.7406522799</v>
      </c>
      <c r="V42" s="277"/>
      <c r="W42" s="249">
        <f t="shared" si="22"/>
        <v>-40142.6067</v>
      </c>
      <c r="X42" s="252">
        <f t="shared" si="23"/>
        <v>9.659938461</v>
      </c>
      <c r="Y42" s="249">
        <f t="shared" si="24"/>
        <v>315347.2773</v>
      </c>
      <c r="Z42" s="249">
        <f t="shared" si="25"/>
        <v>275204.6706</v>
      </c>
      <c r="AA42" s="254">
        <f t="shared" si="26"/>
        <v>442006.0739</v>
      </c>
      <c r="AB42" s="253">
        <f t="shared" si="27"/>
        <v>0.4420060739</v>
      </c>
      <c r="AC42" s="270">
        <f t="shared" si="28"/>
        <v>401863.4672</v>
      </c>
      <c r="AD42" s="252">
        <f t="shared" si="29"/>
        <v>0.4018634672</v>
      </c>
      <c r="AE42" s="175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7"/>
    </row>
    <row r="43" ht="19.5" customHeight="1">
      <c r="A43" s="271" t="s">
        <v>131</v>
      </c>
      <c r="B43" s="272">
        <v>38.400002</v>
      </c>
      <c r="C43" s="273">
        <v>38.880001</v>
      </c>
      <c r="D43" s="273">
        <v>33.09</v>
      </c>
      <c r="E43" s="273">
        <v>33.779999</v>
      </c>
      <c r="F43" s="273">
        <v>28.846529</v>
      </c>
      <c r="G43" s="273">
        <v>1.597517E9</v>
      </c>
      <c r="H43" s="273"/>
      <c r="I43" s="273">
        <f t="shared" ref="I43:N43" si="58">(I44/B44*B43)/B44*B43</f>
        <v>2.218033141</v>
      </c>
      <c r="J43" s="273">
        <f t="shared" si="58"/>
        <v>2.271892448</v>
      </c>
      <c r="K43" s="273">
        <f t="shared" si="58"/>
        <v>1.644361787</v>
      </c>
      <c r="L43" s="273">
        <f t="shared" si="58"/>
        <v>1.703402879</v>
      </c>
      <c r="M43" s="273">
        <f t="shared" si="58"/>
        <v>1.448171746</v>
      </c>
      <c r="N43" s="273">
        <f t="shared" si="58"/>
        <v>56548658.37</v>
      </c>
      <c r="O43" s="273"/>
      <c r="P43" s="249">
        <f t="shared" si="31"/>
        <v>196574.2574</v>
      </c>
      <c r="Q43" s="249">
        <f t="shared" ref="Q43:Q53" si="60">Q42*K43/K42</f>
        <v>43728.63472</v>
      </c>
      <c r="R43" s="249">
        <f t="shared" ref="R43:R53" si="61">R42*(1+$S$5/2/12)</f>
        <v>169216.0316</v>
      </c>
      <c r="S43" s="249">
        <f t="shared" si="34"/>
        <v>-41976.53422</v>
      </c>
      <c r="T43" s="249">
        <f t="shared" si="35"/>
        <v>0</v>
      </c>
      <c r="U43" s="267">
        <f t="shared" si="21"/>
        <v>0.6935736309</v>
      </c>
      <c r="V43" s="277"/>
      <c r="W43" s="249">
        <f t="shared" si="22"/>
        <v>-41976.53422</v>
      </c>
      <c r="X43" s="252">
        <f t="shared" si="23"/>
        <v>8.714161276</v>
      </c>
      <c r="Y43" s="249">
        <f t="shared" si="24"/>
        <v>300049.3706</v>
      </c>
      <c r="Z43" s="249">
        <f t="shared" si="25"/>
        <v>258072.8363</v>
      </c>
      <c r="AA43" s="254">
        <f t="shared" si="26"/>
        <v>409518.9238</v>
      </c>
      <c r="AB43" s="253">
        <f t="shared" si="27"/>
        <v>0.4095189238</v>
      </c>
      <c r="AC43" s="270">
        <f t="shared" si="28"/>
        <v>367542.3895</v>
      </c>
      <c r="AD43" s="252">
        <f t="shared" si="29"/>
        <v>0.3675423895</v>
      </c>
      <c r="AE43" s="175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7"/>
    </row>
    <row r="44" ht="19.5" customHeight="1">
      <c r="A44" s="271" t="s">
        <v>132</v>
      </c>
      <c r="B44" s="272">
        <v>34.150002</v>
      </c>
      <c r="C44" s="273">
        <v>39.189999</v>
      </c>
      <c r="D44" s="273">
        <v>34.09</v>
      </c>
      <c r="E44" s="273">
        <v>36.060001</v>
      </c>
      <c r="F44" s="273">
        <v>30.793545</v>
      </c>
      <c r="G44" s="273">
        <v>1.5516643E9</v>
      </c>
      <c r="H44" s="273"/>
      <c r="I44" s="273">
        <f t="shared" ref="I44:N44" si="59">(I45/B45*B44)/B45*B44</f>
        <v>1.754231899</v>
      </c>
      <c r="J44" s="273">
        <f t="shared" si="59"/>
        <v>2.30826538</v>
      </c>
      <c r="K44" s="273">
        <f t="shared" si="59"/>
        <v>1.745250792</v>
      </c>
      <c r="L44" s="273">
        <f t="shared" si="59"/>
        <v>1.94110747</v>
      </c>
      <c r="M44" s="273">
        <f t="shared" si="59"/>
        <v>1.650259798</v>
      </c>
      <c r="N44" s="273">
        <f t="shared" si="59"/>
        <v>53349071.49</v>
      </c>
      <c r="O44" s="273"/>
      <c r="P44" s="249">
        <f t="shared" si="31"/>
        <v>202514.8515</v>
      </c>
      <c r="Q44" s="249">
        <f t="shared" si="60"/>
        <v>46411.58351</v>
      </c>
      <c r="R44" s="249">
        <f t="shared" si="61"/>
        <v>169568.565</v>
      </c>
      <c r="S44" s="249">
        <f t="shared" si="34"/>
        <v>-43818.10312</v>
      </c>
      <c r="T44" s="249">
        <f t="shared" si="35"/>
        <v>0</v>
      </c>
      <c r="U44" s="267">
        <f t="shared" si="21"/>
        <v>0.7057145688</v>
      </c>
      <c r="V44" s="277"/>
      <c r="W44" s="249">
        <f t="shared" si="22"/>
        <v>-43818.10312</v>
      </c>
      <c r="X44" s="252">
        <f t="shared" si="23"/>
        <v>8.491545504</v>
      </c>
      <c r="Y44" s="249">
        <f t="shared" si="24"/>
        <v>304546.2185</v>
      </c>
      <c r="Z44" s="249">
        <f t="shared" si="25"/>
        <v>260728.1153</v>
      </c>
      <c r="AA44" s="254">
        <f t="shared" si="26"/>
        <v>418495</v>
      </c>
      <c r="AB44" s="253">
        <f t="shared" si="27"/>
        <v>0.418495</v>
      </c>
      <c r="AC44" s="270">
        <f t="shared" si="28"/>
        <v>374676.8969</v>
      </c>
      <c r="AD44" s="252">
        <f t="shared" si="29"/>
        <v>0.3746768969</v>
      </c>
      <c r="AE44" s="175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7"/>
    </row>
    <row r="45" ht="19.5" customHeight="1">
      <c r="A45" s="271" t="s">
        <v>133</v>
      </c>
      <c r="B45" s="272">
        <v>35.799999</v>
      </c>
      <c r="C45" s="273">
        <v>36.900002</v>
      </c>
      <c r="D45" s="273">
        <v>30.559999</v>
      </c>
      <c r="E45" s="273">
        <v>31.73</v>
      </c>
      <c r="F45" s="273">
        <v>27.095928</v>
      </c>
      <c r="G45" s="273">
        <v>1.7583156E9</v>
      </c>
      <c r="H45" s="273"/>
      <c r="I45" s="273">
        <f t="shared" ref="I45:N45" si="62">(I46/B46*B45)/B46*B45</f>
        <v>1.92784257</v>
      </c>
      <c r="J45" s="273">
        <f t="shared" si="62"/>
        <v>2.046388151</v>
      </c>
      <c r="K45" s="273">
        <f t="shared" si="62"/>
        <v>1.402524682</v>
      </c>
      <c r="L45" s="273">
        <f t="shared" si="62"/>
        <v>1.502928279</v>
      </c>
      <c r="M45" s="273">
        <f t="shared" si="62"/>
        <v>1.277735621</v>
      </c>
      <c r="N45" s="273">
        <f t="shared" si="62"/>
        <v>68505428.52</v>
      </c>
      <c r="O45" s="273"/>
      <c r="P45" s="249">
        <f t="shared" si="31"/>
        <v>181544.5485</v>
      </c>
      <c r="Q45" s="249">
        <f t="shared" si="60"/>
        <v>37297.44268</v>
      </c>
      <c r="R45" s="249">
        <f t="shared" si="61"/>
        <v>169921.8329</v>
      </c>
      <c r="S45" s="249">
        <f t="shared" si="34"/>
        <v>-45667.34521</v>
      </c>
      <c r="T45" s="249">
        <f t="shared" si="35"/>
        <v>0</v>
      </c>
      <c r="U45" s="267">
        <f t="shared" si="21"/>
        <v>0.6588561436</v>
      </c>
      <c r="V45" s="277"/>
      <c r="W45" s="249">
        <f t="shared" si="22"/>
        <v>-45667.34521</v>
      </c>
      <c r="X45" s="252">
        <f t="shared" si="23"/>
        <v>7.696229762</v>
      </c>
      <c r="Y45" s="249">
        <f t="shared" si="24"/>
        <v>290206.1435</v>
      </c>
      <c r="Z45" s="249">
        <f t="shared" si="25"/>
        <v>244538.7983</v>
      </c>
      <c r="AA45" s="254">
        <f t="shared" si="26"/>
        <v>388763.8241</v>
      </c>
      <c r="AB45" s="253">
        <f t="shared" si="27"/>
        <v>0.3887638241</v>
      </c>
      <c r="AC45" s="270">
        <f t="shared" si="28"/>
        <v>343096.4788</v>
      </c>
      <c r="AD45" s="252">
        <f t="shared" si="29"/>
        <v>0.3430964788</v>
      </c>
      <c r="AE45" s="175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7"/>
    </row>
    <row r="46" ht="19.5" customHeight="1">
      <c r="A46" s="271" t="s">
        <v>134</v>
      </c>
      <c r="B46" s="272">
        <v>31.67</v>
      </c>
      <c r="C46" s="273">
        <v>33.630001</v>
      </c>
      <c r="D46" s="273">
        <v>28.42</v>
      </c>
      <c r="E46" s="273">
        <v>30.040001</v>
      </c>
      <c r="F46" s="273">
        <v>25.652744</v>
      </c>
      <c r="G46" s="273">
        <v>2.0957427E9</v>
      </c>
      <c r="H46" s="273"/>
      <c r="I46" s="273">
        <f t="shared" ref="I46:N46" si="63">(I47/B47*B46)/B47*B46</f>
        <v>1.508695739</v>
      </c>
      <c r="J46" s="273">
        <f t="shared" si="63"/>
        <v>1.699765435</v>
      </c>
      <c r="K46" s="273">
        <f t="shared" si="63"/>
        <v>1.212975387</v>
      </c>
      <c r="L46" s="273">
        <f t="shared" si="63"/>
        <v>1.347094298</v>
      </c>
      <c r="M46" s="273">
        <f t="shared" si="63"/>
        <v>1.145250783</v>
      </c>
      <c r="N46" s="273">
        <f t="shared" si="63"/>
        <v>97321154.67</v>
      </c>
      <c r="O46" s="273"/>
      <c r="P46" s="249">
        <f t="shared" si="31"/>
        <v>168831.6832</v>
      </c>
      <c r="Q46" s="249">
        <f t="shared" si="60"/>
        <v>32256.74426</v>
      </c>
      <c r="R46" s="249">
        <f t="shared" si="61"/>
        <v>170275.8367</v>
      </c>
      <c r="S46" s="249">
        <f t="shared" si="34"/>
        <v>-47524.29248</v>
      </c>
      <c r="T46" s="249">
        <f t="shared" si="35"/>
        <v>0</v>
      </c>
      <c r="U46" s="267">
        <f t="shared" si="21"/>
        <v>0.6283457894</v>
      </c>
      <c r="V46" s="277"/>
      <c r="W46" s="249">
        <f t="shared" si="22"/>
        <v>-47524.29248</v>
      </c>
      <c r="X46" s="252">
        <f t="shared" si="23"/>
        <v>7.135456461</v>
      </c>
      <c r="Y46" s="249">
        <f t="shared" si="24"/>
        <v>281646.9814</v>
      </c>
      <c r="Z46" s="249">
        <f t="shared" si="25"/>
        <v>234122.6889</v>
      </c>
      <c r="AA46" s="254">
        <f t="shared" si="26"/>
        <v>371364.2641</v>
      </c>
      <c r="AB46" s="253">
        <f t="shared" si="27"/>
        <v>0.3713642641</v>
      </c>
      <c r="AC46" s="270">
        <f t="shared" si="28"/>
        <v>323839.9716</v>
      </c>
      <c r="AD46" s="252">
        <f t="shared" si="29"/>
        <v>0.3238399716</v>
      </c>
      <c r="AE46" s="175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7"/>
    </row>
    <row r="47" ht="19.5" customHeight="1">
      <c r="A47" s="271" t="s">
        <v>135</v>
      </c>
      <c r="B47" s="272">
        <v>30.0</v>
      </c>
      <c r="C47" s="273">
        <v>30.25</v>
      </c>
      <c r="D47" s="273">
        <v>24.389999</v>
      </c>
      <c r="E47" s="273">
        <v>26.1</v>
      </c>
      <c r="F47" s="273">
        <v>22.288183</v>
      </c>
      <c r="G47" s="273">
        <v>2.2629351E9</v>
      </c>
      <c r="H47" s="273"/>
      <c r="I47" s="273">
        <f t="shared" ref="I47:N47" si="64">(I48/B48*B47)/B48*B47</f>
        <v>1.353779853</v>
      </c>
      <c r="J47" s="273">
        <f t="shared" si="64"/>
        <v>1.375263735</v>
      </c>
      <c r="K47" s="273">
        <f t="shared" si="64"/>
        <v>0.893361858</v>
      </c>
      <c r="L47" s="273">
        <f t="shared" si="64"/>
        <v>1.016902059</v>
      </c>
      <c r="M47" s="273">
        <f t="shared" si="64"/>
        <v>0.8645343885</v>
      </c>
      <c r="N47" s="273">
        <f t="shared" si="64"/>
        <v>113468555.5</v>
      </c>
      <c r="O47" s="273"/>
      <c r="P47" s="249">
        <f t="shared" si="31"/>
        <v>144891.0832</v>
      </c>
      <c r="Q47" s="249">
        <f t="shared" si="60"/>
        <v>23757.23802</v>
      </c>
      <c r="R47" s="249">
        <f t="shared" si="61"/>
        <v>170630.578</v>
      </c>
      <c r="S47" s="249">
        <f t="shared" si="34"/>
        <v>-49388.97704</v>
      </c>
      <c r="T47" s="249">
        <f t="shared" si="35"/>
        <v>0</v>
      </c>
      <c r="U47" s="267">
        <f t="shared" si="21"/>
        <v>0.5671014604</v>
      </c>
      <c r="V47" s="277"/>
      <c r="W47" s="249">
        <f t="shared" si="22"/>
        <v>-49388.97704</v>
      </c>
      <c r="X47" s="252">
        <f t="shared" si="23"/>
        <v>6.388503673</v>
      </c>
      <c r="Y47" s="249">
        <f t="shared" si="24"/>
        <v>265229.1131</v>
      </c>
      <c r="Z47" s="249">
        <f t="shared" si="25"/>
        <v>215840.1361</v>
      </c>
      <c r="AA47" s="254">
        <f t="shared" si="26"/>
        <v>339278.8992</v>
      </c>
      <c r="AB47" s="253">
        <f t="shared" si="27"/>
        <v>0.3392788992</v>
      </c>
      <c r="AC47" s="270">
        <f t="shared" si="28"/>
        <v>289889.9222</v>
      </c>
      <c r="AD47" s="252">
        <f t="shared" si="29"/>
        <v>0.2898899222</v>
      </c>
      <c r="AE47" s="175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7"/>
    </row>
    <row r="48" ht="19.5" customHeight="1">
      <c r="A48" s="271" t="s">
        <v>136</v>
      </c>
      <c r="B48" s="272">
        <v>25.969999</v>
      </c>
      <c r="C48" s="273">
        <v>26.549999</v>
      </c>
      <c r="D48" s="273">
        <v>21.639999</v>
      </c>
      <c r="E48" s="273">
        <v>23.85</v>
      </c>
      <c r="F48" s="273">
        <v>20.366776</v>
      </c>
      <c r="G48" s="273">
        <v>2.6680491E9</v>
      </c>
      <c r="H48" s="273"/>
      <c r="I48" s="273">
        <f t="shared" ref="I48:N48" si="65">(I49/B49*B48)/B49*B48</f>
        <v>1.014493813</v>
      </c>
      <c r="J48" s="273">
        <f t="shared" si="65"/>
        <v>1.059410447</v>
      </c>
      <c r="K48" s="273">
        <f t="shared" si="65"/>
        <v>0.7032638828</v>
      </c>
      <c r="L48" s="273">
        <f t="shared" si="65"/>
        <v>0.8491313569</v>
      </c>
      <c r="M48" s="273">
        <f t="shared" si="65"/>
        <v>0.7219007896</v>
      </c>
      <c r="N48" s="273">
        <f t="shared" si="65"/>
        <v>157731692.7</v>
      </c>
      <c r="O48" s="273"/>
      <c r="P48" s="249">
        <f t="shared" si="31"/>
        <v>128554.4495</v>
      </c>
      <c r="Q48" s="249">
        <f t="shared" si="60"/>
        <v>18701.94849</v>
      </c>
      <c r="R48" s="249">
        <f t="shared" si="61"/>
        <v>170986.0584</v>
      </c>
      <c r="S48" s="249">
        <f t="shared" si="34"/>
        <v>-51261.43111</v>
      </c>
      <c r="T48" s="249">
        <f t="shared" si="35"/>
        <v>0</v>
      </c>
      <c r="U48" s="267">
        <f t="shared" si="21"/>
        <v>0.5214839917</v>
      </c>
      <c r="V48" s="277"/>
      <c r="W48" s="249">
        <f t="shared" si="22"/>
        <v>-51261.43111</v>
      </c>
      <c r="X48" s="252">
        <f t="shared" si="23"/>
        <v>5.843389492</v>
      </c>
      <c r="Y48" s="249">
        <f t="shared" si="24"/>
        <v>254134.7307</v>
      </c>
      <c r="Z48" s="249">
        <f t="shared" si="25"/>
        <v>202873.2996</v>
      </c>
      <c r="AA48" s="254">
        <f t="shared" si="26"/>
        <v>318242.4564</v>
      </c>
      <c r="AB48" s="253">
        <f t="shared" si="27"/>
        <v>0.3182424564</v>
      </c>
      <c r="AC48" s="270">
        <f t="shared" si="28"/>
        <v>266981.0253</v>
      </c>
      <c r="AD48" s="252">
        <f t="shared" si="29"/>
        <v>0.2669810253</v>
      </c>
      <c r="AE48" s="175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7"/>
    </row>
    <row r="49" ht="19.5" customHeight="1">
      <c r="A49" s="271" t="s">
        <v>137</v>
      </c>
      <c r="B49" s="272">
        <v>23.74</v>
      </c>
      <c r="C49" s="273">
        <v>26.209999</v>
      </c>
      <c r="D49" s="273">
        <v>21.299999</v>
      </c>
      <c r="E49" s="273">
        <v>23.49</v>
      </c>
      <c r="F49" s="273">
        <v>20.059364</v>
      </c>
      <c r="G49" s="273">
        <v>2.0438102E9</v>
      </c>
      <c r="H49" s="273"/>
      <c r="I49" s="273">
        <f t="shared" ref="I49:N49" si="66">(I50/B50*B49)/B50*B49</f>
        <v>0.8477483756</v>
      </c>
      <c r="J49" s="273">
        <f t="shared" si="66"/>
        <v>1.032450507</v>
      </c>
      <c r="K49" s="273">
        <f t="shared" si="66"/>
        <v>0.6813386215</v>
      </c>
      <c r="L49" s="273">
        <f t="shared" si="66"/>
        <v>0.823690668</v>
      </c>
      <c r="M49" s="273">
        <f t="shared" si="66"/>
        <v>0.7002728058</v>
      </c>
      <c r="N49" s="273">
        <f t="shared" si="66"/>
        <v>92557678.51</v>
      </c>
      <c r="O49" s="273"/>
      <c r="P49" s="249">
        <f t="shared" si="31"/>
        <v>126534.6475</v>
      </c>
      <c r="Q49" s="249">
        <f t="shared" si="60"/>
        <v>18118.88839</v>
      </c>
      <c r="R49" s="249">
        <f t="shared" si="61"/>
        <v>171342.2793</v>
      </c>
      <c r="S49" s="249">
        <f t="shared" si="34"/>
        <v>-53141.68707</v>
      </c>
      <c r="T49" s="249">
        <f t="shared" si="35"/>
        <v>0</v>
      </c>
      <c r="U49" s="267">
        <f t="shared" si="21"/>
        <v>0.5151094301</v>
      </c>
      <c r="V49" s="277"/>
      <c r="W49" s="249">
        <f t="shared" si="22"/>
        <v>-53141.68707</v>
      </c>
      <c r="X49" s="252">
        <f t="shared" si="23"/>
        <v>5.605334405</v>
      </c>
      <c r="Y49" s="249">
        <f t="shared" si="24"/>
        <v>253062.8414</v>
      </c>
      <c r="Z49" s="249">
        <f t="shared" si="25"/>
        <v>199921.1544</v>
      </c>
      <c r="AA49" s="254">
        <f t="shared" si="26"/>
        <v>315995.8153</v>
      </c>
      <c r="AB49" s="253">
        <f t="shared" si="27"/>
        <v>0.3159958153</v>
      </c>
      <c r="AC49" s="270">
        <f t="shared" si="28"/>
        <v>262854.1282</v>
      </c>
      <c r="AD49" s="252">
        <f t="shared" si="29"/>
        <v>0.2628541282</v>
      </c>
      <c r="AE49" s="175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7"/>
    </row>
    <row r="50" ht="19.5" customHeight="1">
      <c r="A50" s="271" t="s">
        <v>138</v>
      </c>
      <c r="B50" s="272">
        <v>23.059999</v>
      </c>
      <c r="C50" s="273">
        <v>24.35</v>
      </c>
      <c r="D50" s="273">
        <v>20.49</v>
      </c>
      <c r="E50" s="273">
        <v>20.719999</v>
      </c>
      <c r="F50" s="273">
        <v>17.693911</v>
      </c>
      <c r="G50" s="273">
        <v>1.6690474E9</v>
      </c>
      <c r="H50" s="273"/>
      <c r="I50" s="273">
        <f t="shared" ref="I50:N50" si="67">(I51/B51*B50)/B51*B50</f>
        <v>0.7998786506</v>
      </c>
      <c r="J50" s="273">
        <f t="shared" si="67"/>
        <v>0.8911137895</v>
      </c>
      <c r="K50" s="273">
        <f t="shared" si="67"/>
        <v>0.6305038723</v>
      </c>
      <c r="L50" s="273">
        <f t="shared" si="67"/>
        <v>0.6408812597</v>
      </c>
      <c r="M50" s="273">
        <f t="shared" si="67"/>
        <v>0.5448545976</v>
      </c>
      <c r="N50" s="273">
        <f t="shared" si="67"/>
        <v>61726076.1</v>
      </c>
      <c r="O50" s="273"/>
      <c r="P50" s="249">
        <f t="shared" si="31"/>
        <v>121722.7723</v>
      </c>
      <c r="Q50" s="249">
        <f t="shared" si="60"/>
        <v>16767.03615</v>
      </c>
      <c r="R50" s="249">
        <f t="shared" si="61"/>
        <v>171699.2424</v>
      </c>
      <c r="S50" s="249">
        <f t="shared" si="34"/>
        <v>-55029.77743</v>
      </c>
      <c r="T50" s="249">
        <f t="shared" si="35"/>
        <v>0</v>
      </c>
      <c r="U50" s="267">
        <f t="shared" si="21"/>
        <v>0.500523291</v>
      </c>
      <c r="V50" s="277"/>
      <c r="W50" s="249">
        <f t="shared" si="22"/>
        <v>-55029.77743</v>
      </c>
      <c r="X50" s="252">
        <f t="shared" si="23"/>
        <v>5.332058903</v>
      </c>
      <c r="Y50" s="249">
        <f t="shared" si="24"/>
        <v>250037.2133</v>
      </c>
      <c r="Z50" s="249">
        <f t="shared" si="25"/>
        <v>195007.4359</v>
      </c>
      <c r="AA50" s="254">
        <f t="shared" si="26"/>
        <v>310189.0508</v>
      </c>
      <c r="AB50" s="253">
        <f t="shared" si="27"/>
        <v>0.3101890508</v>
      </c>
      <c r="AC50" s="270">
        <f t="shared" si="28"/>
        <v>255159.2734</v>
      </c>
      <c r="AD50" s="252">
        <f t="shared" si="29"/>
        <v>0.2551592734</v>
      </c>
      <c r="AE50" s="175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7"/>
    </row>
    <row r="51" ht="19.5" customHeight="1">
      <c r="A51" s="271" t="s">
        <v>139</v>
      </c>
      <c r="B51" s="272">
        <v>20.91</v>
      </c>
      <c r="C51" s="273">
        <v>25.040001</v>
      </c>
      <c r="D51" s="273">
        <v>19.76</v>
      </c>
      <c r="E51" s="273">
        <v>24.549999</v>
      </c>
      <c r="F51" s="273">
        <v>20.96455</v>
      </c>
      <c r="G51" s="273">
        <v>2.1291501E9</v>
      </c>
      <c r="H51" s="273"/>
      <c r="I51" s="273">
        <f t="shared" ref="I51:N51" si="68">(I52/B52*B51)/B52*B51</f>
        <v>0.6576784364</v>
      </c>
      <c r="J51" s="273">
        <f t="shared" si="68"/>
        <v>0.9423319513</v>
      </c>
      <c r="K51" s="273">
        <f t="shared" si="68"/>
        <v>0.5863780729</v>
      </c>
      <c r="L51" s="273">
        <f t="shared" si="68"/>
        <v>0.8997069383</v>
      </c>
      <c r="M51" s="273">
        <f t="shared" si="68"/>
        <v>0.7648988934</v>
      </c>
      <c r="N51" s="273">
        <f t="shared" si="68"/>
        <v>100448599.8</v>
      </c>
      <c r="O51" s="273"/>
      <c r="P51" s="249">
        <f t="shared" si="31"/>
        <v>117386.1386</v>
      </c>
      <c r="Q51" s="249">
        <f t="shared" si="60"/>
        <v>15593.5955</v>
      </c>
      <c r="R51" s="249">
        <f t="shared" si="61"/>
        <v>172056.9492</v>
      </c>
      <c r="S51" s="249">
        <f t="shared" si="34"/>
        <v>-56925.73484</v>
      </c>
      <c r="T51" s="249">
        <f t="shared" si="35"/>
        <v>0</v>
      </c>
      <c r="U51" s="267">
        <f t="shared" si="21"/>
        <v>0.4870670898</v>
      </c>
      <c r="V51" s="277"/>
      <c r="W51" s="249">
        <f t="shared" si="22"/>
        <v>-56925.73484</v>
      </c>
      <c r="X51" s="252">
        <f t="shared" si="23"/>
        <v>5.084573587</v>
      </c>
      <c r="Y51" s="249">
        <f t="shared" si="24"/>
        <v>247344.9682</v>
      </c>
      <c r="Z51" s="249">
        <f t="shared" si="25"/>
        <v>190419.2334</v>
      </c>
      <c r="AA51" s="254">
        <f t="shared" si="26"/>
        <v>305036.6833</v>
      </c>
      <c r="AB51" s="253">
        <f t="shared" si="27"/>
        <v>0.3050366833</v>
      </c>
      <c r="AC51" s="270">
        <f t="shared" si="28"/>
        <v>248110.9484</v>
      </c>
      <c r="AD51" s="252">
        <f t="shared" si="29"/>
        <v>0.2481109484</v>
      </c>
      <c r="AE51" s="175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7"/>
    </row>
    <row r="52" ht="19.5" customHeight="1">
      <c r="A52" s="271" t="s">
        <v>140</v>
      </c>
      <c r="B52" s="272">
        <v>24.370001</v>
      </c>
      <c r="C52" s="273">
        <v>28.290001</v>
      </c>
      <c r="D52" s="273">
        <v>24.139999</v>
      </c>
      <c r="E52" s="273">
        <v>27.719999</v>
      </c>
      <c r="F52" s="273">
        <v>23.671577</v>
      </c>
      <c r="G52" s="273">
        <v>1.6699547E9</v>
      </c>
      <c r="H52" s="273"/>
      <c r="I52" s="273">
        <f t="shared" ref="I52:N52" si="69">(I53/B53*B52)/B53*B52</f>
        <v>0.893339693</v>
      </c>
      <c r="J52" s="273">
        <f t="shared" si="69"/>
        <v>1.202821434</v>
      </c>
      <c r="K52" s="273">
        <f t="shared" si="69"/>
        <v>0.8751416168</v>
      </c>
      <c r="L52" s="273">
        <f t="shared" si="69"/>
        <v>1.147055767</v>
      </c>
      <c r="M52" s="273">
        <f t="shared" si="69"/>
        <v>0.9751857044</v>
      </c>
      <c r="N52" s="273">
        <f t="shared" si="69"/>
        <v>61793203.37</v>
      </c>
      <c r="O52" s="273"/>
      <c r="P52" s="249">
        <f t="shared" si="31"/>
        <v>143405.9347</v>
      </c>
      <c r="Q52" s="249">
        <f t="shared" si="60"/>
        <v>23272.70579</v>
      </c>
      <c r="R52" s="249">
        <f t="shared" si="61"/>
        <v>172415.4011</v>
      </c>
      <c r="S52" s="249">
        <f t="shared" si="34"/>
        <v>-58829.59207</v>
      </c>
      <c r="T52" s="249">
        <f t="shared" si="35"/>
        <v>0</v>
      </c>
      <c r="U52" s="267">
        <f t="shared" si="21"/>
        <v>0.560173058</v>
      </c>
      <c r="V52" s="277"/>
      <c r="W52" s="249">
        <f t="shared" si="22"/>
        <v>-58829.59207</v>
      </c>
      <c r="X52" s="252">
        <f t="shared" si="23"/>
        <v>5.368409413</v>
      </c>
      <c r="Y52" s="249">
        <f t="shared" si="24"/>
        <v>265902.9394</v>
      </c>
      <c r="Z52" s="249">
        <f t="shared" si="25"/>
        <v>207073.3473</v>
      </c>
      <c r="AA52" s="254">
        <f t="shared" si="26"/>
        <v>339094.0416</v>
      </c>
      <c r="AB52" s="253">
        <f t="shared" si="27"/>
        <v>0.3390940416</v>
      </c>
      <c r="AC52" s="270">
        <f t="shared" si="28"/>
        <v>280264.4495</v>
      </c>
      <c r="AD52" s="252">
        <f t="shared" si="29"/>
        <v>0.2802644495</v>
      </c>
      <c r="AE52" s="175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7"/>
    </row>
    <row r="53" ht="19.5" customHeight="1">
      <c r="A53" s="274" t="s">
        <v>141</v>
      </c>
      <c r="B53" s="275">
        <v>28.42</v>
      </c>
      <c r="C53" s="276">
        <v>28.790001</v>
      </c>
      <c r="D53" s="276">
        <v>24.280001</v>
      </c>
      <c r="E53" s="276">
        <v>24.370001</v>
      </c>
      <c r="F53" s="276">
        <v>20.810835</v>
      </c>
      <c r="G53" s="276">
        <v>1.3970558E9</v>
      </c>
      <c r="H53" s="276"/>
      <c r="I53" s="276">
        <f t="shared" ref="I53:N53" si="70">(I54/B54*B53)/B54*B53</f>
        <v>1.214936793</v>
      </c>
      <c r="J53" s="276">
        <f t="shared" si="70"/>
        <v>1.24571471</v>
      </c>
      <c r="K53" s="276">
        <f t="shared" si="70"/>
        <v>0.8853219705</v>
      </c>
      <c r="L53" s="276">
        <f t="shared" si="70"/>
        <v>0.886562191</v>
      </c>
      <c r="M53" s="276">
        <f t="shared" si="70"/>
        <v>0.7537233241</v>
      </c>
      <c r="N53" s="276">
        <f t="shared" si="70"/>
        <v>43247283.59</v>
      </c>
      <c r="O53" s="276"/>
      <c r="P53" s="249">
        <f t="shared" si="31"/>
        <v>144237.6297</v>
      </c>
      <c r="Q53" s="249">
        <f t="shared" si="60"/>
        <v>23543.43269</v>
      </c>
      <c r="R53" s="249">
        <f t="shared" si="61"/>
        <v>172774.5999</v>
      </c>
      <c r="S53" s="249">
        <f t="shared" si="34"/>
        <v>-60741.38203</v>
      </c>
      <c r="T53" s="249">
        <f t="shared" si="35"/>
        <v>0</v>
      </c>
      <c r="U53" s="267">
        <f t="shared" si="21"/>
        <v>0.5618009514</v>
      </c>
      <c r="V53" s="252">
        <f>(E53-B42)/B42</f>
        <v>-0.3841293657</v>
      </c>
      <c r="W53" s="249">
        <f t="shared" si="22"/>
        <v>-60741.38203</v>
      </c>
      <c r="X53" s="252">
        <f t="shared" si="23"/>
        <v>5.219048678</v>
      </c>
      <c r="Y53" s="249">
        <f t="shared" si="24"/>
        <v>266829.9567</v>
      </c>
      <c r="Z53" s="249">
        <f t="shared" si="25"/>
        <v>206088.5747</v>
      </c>
      <c r="AA53" s="254">
        <f t="shared" si="26"/>
        <v>340555.6623</v>
      </c>
      <c r="AB53" s="253">
        <f t="shared" si="27"/>
        <v>0.3405556623</v>
      </c>
      <c r="AC53" s="270">
        <f t="shared" si="28"/>
        <v>279814.2803</v>
      </c>
      <c r="AD53" s="252">
        <f t="shared" si="29"/>
        <v>0.2798142803</v>
      </c>
      <c r="AE53" s="175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7"/>
    </row>
    <row r="54" ht="19.5" customHeight="1">
      <c r="A54" s="271" t="s">
        <v>142</v>
      </c>
      <c r="B54" s="272">
        <v>24.719999</v>
      </c>
      <c r="C54" s="273">
        <v>27.469999</v>
      </c>
      <c r="D54" s="273">
        <v>24.01</v>
      </c>
      <c r="E54" s="273">
        <v>24.440001</v>
      </c>
      <c r="F54" s="273">
        <v>20.870619</v>
      </c>
      <c r="G54" s="273">
        <v>1.513988E9</v>
      </c>
      <c r="H54" s="273"/>
      <c r="I54" s="273">
        <f t="shared" ref="I54:N54" si="71">(I55/B55*B54)/B55*B54</f>
        <v>0.9191839548</v>
      </c>
      <c r="J54" s="273">
        <f t="shared" si="71"/>
        <v>1.134103055</v>
      </c>
      <c r="K54" s="273">
        <f t="shared" si="71"/>
        <v>0.8657413509</v>
      </c>
      <c r="L54" s="273">
        <f t="shared" si="71"/>
        <v>0.8916625997</v>
      </c>
      <c r="M54" s="273">
        <f t="shared" si="71"/>
        <v>0.758060038</v>
      </c>
      <c r="N54" s="273">
        <f t="shared" si="71"/>
        <v>50789763.98</v>
      </c>
      <c r="O54" s="273"/>
      <c r="P54" s="249">
        <f t="shared" si="31"/>
        <v>142633.6634</v>
      </c>
      <c r="Q54" s="249">
        <f>(Q53+$S$3)*K54/K53</f>
        <v>42580.38488</v>
      </c>
      <c r="R54" s="249">
        <f>R53*(1+($S$5)/2/12)-$S$3</f>
        <v>153134.547</v>
      </c>
      <c r="S54" s="249">
        <f t="shared" si="34"/>
        <v>-62661.13779</v>
      </c>
      <c r="T54" s="249">
        <f t="shared" si="35"/>
        <v>0</v>
      </c>
      <c r="U54" s="267">
        <f t="shared" si="21"/>
        <v>0.673253669</v>
      </c>
      <c r="V54" s="277"/>
      <c r="W54" s="249">
        <f t="shared" si="22"/>
        <v>-62661.13779</v>
      </c>
      <c r="X54" s="252">
        <f t="shared" si="23"/>
        <v>4.720121925</v>
      </c>
      <c r="Y54" s="249">
        <f t="shared" si="24"/>
        <v>246852.7295</v>
      </c>
      <c r="Z54" s="249">
        <f t="shared" si="25"/>
        <v>184191.5917</v>
      </c>
      <c r="AA54" s="254">
        <f t="shared" si="26"/>
        <v>338348.5952</v>
      </c>
      <c r="AB54" s="253">
        <f t="shared" si="27"/>
        <v>0.3383485952</v>
      </c>
      <c r="AC54" s="270">
        <f t="shared" si="28"/>
        <v>275687.4574</v>
      </c>
      <c r="AD54" s="252">
        <f t="shared" si="29"/>
        <v>0.2756874574</v>
      </c>
      <c r="AE54" s="175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7"/>
    </row>
    <row r="55" ht="19.5" customHeight="1">
      <c r="A55" s="271" t="s">
        <v>143</v>
      </c>
      <c r="B55" s="272">
        <v>24.52</v>
      </c>
      <c r="C55" s="273">
        <v>25.370001</v>
      </c>
      <c r="D55" s="273">
        <v>23.32</v>
      </c>
      <c r="E55" s="273">
        <v>25.16</v>
      </c>
      <c r="F55" s="273">
        <v>21.485462</v>
      </c>
      <c r="G55" s="273">
        <v>1.2766225E9</v>
      </c>
      <c r="H55" s="273"/>
      <c r="I55" s="273">
        <f t="shared" ref="I55:N55" si="72">(I56/B56*B55)/B56*B55</f>
        <v>0.9043706692</v>
      </c>
      <c r="J55" s="273">
        <f t="shared" si="72"/>
        <v>0.9673334411</v>
      </c>
      <c r="K55" s="273">
        <f t="shared" si="72"/>
        <v>0.8166969497</v>
      </c>
      <c r="L55" s="273">
        <f t="shared" si="72"/>
        <v>0.944972969</v>
      </c>
      <c r="M55" s="273">
        <f t="shared" si="72"/>
        <v>0.8033824429</v>
      </c>
      <c r="N55" s="273">
        <f t="shared" si="72"/>
        <v>36112397.13</v>
      </c>
      <c r="O55" s="273"/>
      <c r="P55" s="249">
        <f t="shared" si="31"/>
        <v>138534.6535</v>
      </c>
      <c r="Q55" s="249">
        <f t="shared" ref="Q55:Q65" si="74">Q54*K55/K54</f>
        <v>40168.19852</v>
      </c>
      <c r="R55" s="249">
        <f t="shared" ref="R55:R65" si="75">R54*(1+$S$5/2/12)</f>
        <v>153453.5773</v>
      </c>
      <c r="S55" s="249">
        <f t="shared" si="34"/>
        <v>-64588.89253</v>
      </c>
      <c r="T55" s="249">
        <f t="shared" si="35"/>
        <v>0</v>
      </c>
      <c r="U55" s="267">
        <f t="shared" si="21"/>
        <v>0.6589396778</v>
      </c>
      <c r="V55" s="277"/>
      <c r="W55" s="249">
        <f t="shared" si="22"/>
        <v>-64588.89253</v>
      </c>
      <c r="X55" s="252">
        <f t="shared" si="23"/>
        <v>4.520718955</v>
      </c>
      <c r="Y55" s="249">
        <f t="shared" si="24"/>
        <v>244289.6916</v>
      </c>
      <c r="Z55" s="249">
        <f t="shared" si="25"/>
        <v>179700.7991</v>
      </c>
      <c r="AA55" s="254">
        <f t="shared" si="26"/>
        <v>332156.4293</v>
      </c>
      <c r="AB55" s="253">
        <f t="shared" si="27"/>
        <v>0.3321564293</v>
      </c>
      <c r="AC55" s="270">
        <f t="shared" si="28"/>
        <v>267567.5367</v>
      </c>
      <c r="AD55" s="252">
        <f t="shared" si="29"/>
        <v>0.2675675367</v>
      </c>
      <c r="AE55" s="175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7"/>
    </row>
    <row r="56" ht="19.5" customHeight="1">
      <c r="A56" s="271" t="s">
        <v>144</v>
      </c>
      <c r="B56" s="272">
        <v>25.27</v>
      </c>
      <c r="C56" s="273">
        <v>27.379999</v>
      </c>
      <c r="D56" s="273">
        <v>23.540001</v>
      </c>
      <c r="E56" s="273">
        <v>25.25</v>
      </c>
      <c r="F56" s="273">
        <v>21.562315</v>
      </c>
      <c r="G56" s="273">
        <v>1.6707162E9</v>
      </c>
      <c r="H56" s="273"/>
      <c r="I56" s="273">
        <f t="shared" ref="I56:N56" si="73">(I57/B57*B56)/B57*B56</f>
        <v>0.9605412515</v>
      </c>
      <c r="J56" s="273">
        <f t="shared" si="73"/>
        <v>1.126683901</v>
      </c>
      <c r="K56" s="273">
        <f t="shared" si="73"/>
        <v>0.8321790826</v>
      </c>
      <c r="L56" s="273">
        <f t="shared" si="73"/>
        <v>0.9517455985</v>
      </c>
      <c r="M56" s="273">
        <f t="shared" si="73"/>
        <v>0.8091400828</v>
      </c>
      <c r="N56" s="273">
        <f t="shared" si="73"/>
        <v>61849571.67</v>
      </c>
      <c r="O56" s="273"/>
      <c r="P56" s="249">
        <f t="shared" si="31"/>
        <v>139841.5901</v>
      </c>
      <c r="Q56" s="249">
        <f t="shared" si="74"/>
        <v>40929.66749</v>
      </c>
      <c r="R56" s="249">
        <f t="shared" si="75"/>
        <v>153773.2722</v>
      </c>
      <c r="S56" s="249">
        <f t="shared" si="34"/>
        <v>-66524.67959</v>
      </c>
      <c r="T56" s="249">
        <f t="shared" si="35"/>
        <v>0</v>
      </c>
      <c r="U56" s="267">
        <f t="shared" si="21"/>
        <v>0.6626948143</v>
      </c>
      <c r="V56" s="277"/>
      <c r="W56" s="249">
        <f t="shared" si="22"/>
        <v>-66524.67959</v>
      </c>
      <c r="X56" s="252">
        <f t="shared" si="23"/>
        <v>4.413623097</v>
      </c>
      <c r="Y56" s="249">
        <f t="shared" si="24"/>
        <v>245511.4544</v>
      </c>
      <c r="Z56" s="249">
        <f t="shared" si="25"/>
        <v>178986.7748</v>
      </c>
      <c r="AA56" s="254">
        <f t="shared" si="26"/>
        <v>334544.5298</v>
      </c>
      <c r="AB56" s="253">
        <f t="shared" si="27"/>
        <v>0.3345445298</v>
      </c>
      <c r="AC56" s="270">
        <f t="shared" si="28"/>
        <v>268019.8502</v>
      </c>
      <c r="AD56" s="252">
        <f t="shared" si="29"/>
        <v>0.2680198502</v>
      </c>
      <c r="AE56" s="175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7"/>
    </row>
    <row r="57" ht="19.5" customHeight="1">
      <c r="A57" s="271" t="s">
        <v>145</v>
      </c>
      <c r="B57" s="272">
        <v>25.440001</v>
      </c>
      <c r="C57" s="273">
        <v>28.059999</v>
      </c>
      <c r="D57" s="273">
        <v>25.25</v>
      </c>
      <c r="E57" s="273">
        <v>27.450001</v>
      </c>
      <c r="F57" s="273">
        <v>23.44101</v>
      </c>
      <c r="G57" s="273">
        <v>1.4116208E9</v>
      </c>
      <c r="H57" s="273"/>
      <c r="I57" s="273">
        <f t="shared" ref="I57:N57" si="76">(I58/B58*B57)/B58*B57</f>
        <v>0.9735085836</v>
      </c>
      <c r="J57" s="273">
        <f t="shared" si="76"/>
        <v>1.183342699</v>
      </c>
      <c r="K57" s="273">
        <f t="shared" si="76"/>
        <v>0.9574731549</v>
      </c>
      <c r="L57" s="273">
        <f t="shared" si="76"/>
        <v>1.124819512</v>
      </c>
      <c r="M57" s="273">
        <f t="shared" si="76"/>
        <v>0.9562811239</v>
      </c>
      <c r="N57" s="273">
        <f t="shared" si="76"/>
        <v>44153732.97</v>
      </c>
      <c r="O57" s="273"/>
      <c r="P57" s="249">
        <f t="shared" si="31"/>
        <v>150000</v>
      </c>
      <c r="Q57" s="249">
        <f t="shared" si="74"/>
        <v>47092.09674</v>
      </c>
      <c r="R57" s="249">
        <f t="shared" si="75"/>
        <v>154093.6332</v>
      </c>
      <c r="S57" s="249">
        <f t="shared" si="34"/>
        <v>-68468.53242</v>
      </c>
      <c r="T57" s="249">
        <f t="shared" si="35"/>
        <v>0</v>
      </c>
      <c r="U57" s="267">
        <f t="shared" si="21"/>
        <v>0.6953135411</v>
      </c>
      <c r="V57" s="277"/>
      <c r="W57" s="249">
        <f t="shared" si="22"/>
        <v>-68468.53242</v>
      </c>
      <c r="X57" s="252">
        <f t="shared" si="23"/>
        <v>4.44136339</v>
      </c>
      <c r="Y57" s="249">
        <f t="shared" si="24"/>
        <v>252929.8879</v>
      </c>
      <c r="Z57" s="249">
        <f t="shared" si="25"/>
        <v>184461.3555</v>
      </c>
      <c r="AA57" s="254">
        <f t="shared" si="26"/>
        <v>351185.73</v>
      </c>
      <c r="AB57" s="253">
        <f t="shared" si="27"/>
        <v>0.35118573</v>
      </c>
      <c r="AC57" s="270">
        <f t="shared" si="28"/>
        <v>282717.1975</v>
      </c>
      <c r="AD57" s="252">
        <f t="shared" si="29"/>
        <v>0.2827171975</v>
      </c>
      <c r="AE57" s="175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7"/>
    </row>
    <row r="58" ht="19.5" customHeight="1">
      <c r="A58" s="271" t="s">
        <v>146</v>
      </c>
      <c r="B58" s="272">
        <v>27.440001</v>
      </c>
      <c r="C58" s="273">
        <v>29.870001</v>
      </c>
      <c r="D58" s="273">
        <v>27.190001</v>
      </c>
      <c r="E58" s="273">
        <v>29.790001</v>
      </c>
      <c r="F58" s="273">
        <v>25.439266</v>
      </c>
      <c r="G58" s="273">
        <v>1.5257083E9</v>
      </c>
      <c r="H58" s="273"/>
      <c r="I58" s="273">
        <f t="shared" ref="I58:N58" si="77">(I59/B59*B58)/B59*B58</f>
        <v>1.132592764</v>
      </c>
      <c r="J58" s="273">
        <f t="shared" si="77"/>
        <v>1.340928766</v>
      </c>
      <c r="K58" s="273">
        <f t="shared" si="77"/>
        <v>1.110253852</v>
      </c>
      <c r="L58" s="273">
        <f t="shared" si="77"/>
        <v>1.324765921</v>
      </c>
      <c r="M58" s="273">
        <f t="shared" si="77"/>
        <v>1.12626891</v>
      </c>
      <c r="N58" s="273">
        <f t="shared" si="77"/>
        <v>51579169.67</v>
      </c>
      <c r="O58" s="273"/>
      <c r="P58" s="249">
        <f t="shared" si="31"/>
        <v>161524.7584</v>
      </c>
      <c r="Q58" s="249">
        <f t="shared" si="74"/>
        <v>54606.42058</v>
      </c>
      <c r="R58" s="249">
        <f t="shared" si="75"/>
        <v>154414.6616</v>
      </c>
      <c r="S58" s="249">
        <f t="shared" si="34"/>
        <v>-70420.48464</v>
      </c>
      <c r="T58" s="249">
        <f t="shared" si="35"/>
        <v>0</v>
      </c>
      <c r="U58" s="267">
        <f t="shared" si="21"/>
        <v>0.7306453612</v>
      </c>
      <c r="V58" s="277"/>
      <c r="W58" s="249">
        <f t="shared" si="22"/>
        <v>-70420.48464</v>
      </c>
      <c r="X58" s="252">
        <f t="shared" si="23"/>
        <v>4.486470402</v>
      </c>
      <c r="Y58" s="249">
        <f t="shared" si="24"/>
        <v>261305.4061</v>
      </c>
      <c r="Z58" s="249">
        <f t="shared" si="25"/>
        <v>190884.9214</v>
      </c>
      <c r="AA58" s="254">
        <f t="shared" si="26"/>
        <v>370545.8406</v>
      </c>
      <c r="AB58" s="253">
        <f t="shared" si="27"/>
        <v>0.3705458406</v>
      </c>
      <c r="AC58" s="270">
        <f t="shared" si="28"/>
        <v>300125.356</v>
      </c>
      <c r="AD58" s="252">
        <f t="shared" si="29"/>
        <v>0.300125356</v>
      </c>
      <c r="AE58" s="175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7"/>
    </row>
    <row r="59" ht="19.5" customHeight="1">
      <c r="A59" s="271" t="s">
        <v>147</v>
      </c>
      <c r="B59" s="272">
        <v>30.08</v>
      </c>
      <c r="C59" s="273">
        <v>31.469999</v>
      </c>
      <c r="D59" s="273">
        <v>29.309999</v>
      </c>
      <c r="E59" s="273">
        <v>29.950001</v>
      </c>
      <c r="F59" s="273">
        <v>25.575897</v>
      </c>
      <c r="G59" s="273">
        <v>1.7997557E9</v>
      </c>
      <c r="H59" s="273"/>
      <c r="I59" s="273">
        <f t="shared" ref="I59:N59" si="78">(I60/B60*B59)/B60*B59</f>
        <v>1.361009639</v>
      </c>
      <c r="J59" s="273">
        <f t="shared" si="78"/>
        <v>1.488430947</v>
      </c>
      <c r="K59" s="273">
        <f t="shared" si="78"/>
        <v>1.290135865</v>
      </c>
      <c r="L59" s="273">
        <f t="shared" si="78"/>
        <v>1.339034586</v>
      </c>
      <c r="M59" s="273">
        <f t="shared" si="78"/>
        <v>1.138399487</v>
      </c>
      <c r="N59" s="273">
        <f t="shared" si="78"/>
        <v>71772561.19</v>
      </c>
      <c r="O59" s="273"/>
      <c r="P59" s="249">
        <f t="shared" si="31"/>
        <v>174118.8059</v>
      </c>
      <c r="Q59" s="249">
        <f t="shared" si="74"/>
        <v>63453.68814</v>
      </c>
      <c r="R59" s="249">
        <f t="shared" si="75"/>
        <v>154736.3588</v>
      </c>
      <c r="S59" s="249">
        <f t="shared" si="34"/>
        <v>-72380.56999</v>
      </c>
      <c r="T59" s="249">
        <f t="shared" si="35"/>
        <v>0</v>
      </c>
      <c r="U59" s="267">
        <f t="shared" si="21"/>
        <v>0.7673193709</v>
      </c>
      <c r="V59" s="277"/>
      <c r="W59" s="249">
        <f t="shared" si="22"/>
        <v>-72380.56999</v>
      </c>
      <c r="X59" s="252">
        <f t="shared" si="23"/>
        <v>4.543417727</v>
      </c>
      <c r="Y59" s="249">
        <f t="shared" si="24"/>
        <v>270430.0686</v>
      </c>
      <c r="Z59" s="249">
        <f t="shared" si="25"/>
        <v>198049.4987</v>
      </c>
      <c r="AA59" s="254">
        <f t="shared" si="26"/>
        <v>392308.8529</v>
      </c>
      <c r="AB59" s="253">
        <f t="shared" si="27"/>
        <v>0.3923088529</v>
      </c>
      <c r="AC59" s="270">
        <f t="shared" si="28"/>
        <v>319928.2829</v>
      </c>
      <c r="AD59" s="252">
        <f t="shared" si="29"/>
        <v>0.3199282829</v>
      </c>
      <c r="AE59" s="175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7"/>
    </row>
    <row r="60" ht="19.5" customHeight="1">
      <c r="A60" s="271" t="s">
        <v>148</v>
      </c>
      <c r="B60" s="272">
        <v>29.700001</v>
      </c>
      <c r="C60" s="273">
        <v>32.75</v>
      </c>
      <c r="D60" s="273">
        <v>29.26</v>
      </c>
      <c r="E60" s="273">
        <v>31.799999</v>
      </c>
      <c r="F60" s="273">
        <v>27.155716</v>
      </c>
      <c r="G60" s="273">
        <v>1.8215102E9</v>
      </c>
      <c r="H60" s="273"/>
      <c r="I60" s="273">
        <f t="shared" ref="I60:N60" si="79">(I61/B61*B60)/B61*B60</f>
        <v>1.326839723</v>
      </c>
      <c r="J60" s="273">
        <f t="shared" si="79"/>
        <v>1.611973291</v>
      </c>
      <c r="K60" s="273">
        <f t="shared" si="79"/>
        <v>1.285738016</v>
      </c>
      <c r="L60" s="273">
        <f t="shared" si="79"/>
        <v>1.509566762</v>
      </c>
      <c r="M60" s="273">
        <f t="shared" si="79"/>
        <v>1.283380568</v>
      </c>
      <c r="N60" s="273">
        <f t="shared" si="79"/>
        <v>73518145.58</v>
      </c>
      <c r="O60" s="273"/>
      <c r="P60" s="249">
        <f t="shared" si="31"/>
        <v>173821.7822</v>
      </c>
      <c r="Q60" s="249">
        <f t="shared" si="74"/>
        <v>63237.38551</v>
      </c>
      <c r="R60" s="249">
        <f t="shared" si="75"/>
        <v>155058.7263</v>
      </c>
      <c r="S60" s="249">
        <f t="shared" si="34"/>
        <v>-74348.82236</v>
      </c>
      <c r="T60" s="249">
        <f t="shared" si="35"/>
        <v>0</v>
      </c>
      <c r="U60" s="267">
        <f t="shared" si="21"/>
        <v>0.7658323117</v>
      </c>
      <c r="V60" s="277"/>
      <c r="W60" s="249">
        <f t="shared" si="22"/>
        <v>-74348.82236</v>
      </c>
      <c r="X60" s="252">
        <f t="shared" si="23"/>
        <v>4.423479727</v>
      </c>
      <c r="Y60" s="249">
        <f t="shared" si="24"/>
        <v>270531.6247</v>
      </c>
      <c r="Z60" s="249">
        <f t="shared" si="25"/>
        <v>196182.8024</v>
      </c>
      <c r="AA60" s="254">
        <f t="shared" si="26"/>
        <v>392117.8939</v>
      </c>
      <c r="AB60" s="253">
        <f t="shared" si="27"/>
        <v>0.3921178939</v>
      </c>
      <c r="AC60" s="270">
        <f t="shared" si="28"/>
        <v>317769.0716</v>
      </c>
      <c r="AD60" s="252">
        <f t="shared" si="29"/>
        <v>0.3177690716</v>
      </c>
      <c r="AE60" s="175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7"/>
    </row>
    <row r="61" ht="19.5" customHeight="1">
      <c r="A61" s="271" t="s">
        <v>149</v>
      </c>
      <c r="B61" s="272">
        <v>31.690001</v>
      </c>
      <c r="C61" s="273">
        <v>33.459999</v>
      </c>
      <c r="D61" s="273">
        <v>29.93</v>
      </c>
      <c r="E61" s="273">
        <v>33.389999</v>
      </c>
      <c r="F61" s="273">
        <v>28.513498</v>
      </c>
      <c r="G61" s="273">
        <v>1.4141862E9</v>
      </c>
      <c r="H61" s="273"/>
      <c r="I61" s="273">
        <f t="shared" ref="I61:N61" si="80">(I62/B62*B61)/B62*B61</f>
        <v>1.510601956</v>
      </c>
      <c r="J61" s="273">
        <f t="shared" si="80"/>
        <v>1.682624005</v>
      </c>
      <c r="K61" s="273">
        <f t="shared" si="80"/>
        <v>1.345294216</v>
      </c>
      <c r="L61" s="273">
        <f t="shared" si="80"/>
        <v>1.66429736</v>
      </c>
      <c r="M61" s="273">
        <f t="shared" si="80"/>
        <v>1.414926699</v>
      </c>
      <c r="N61" s="273">
        <f t="shared" si="80"/>
        <v>44314363.8</v>
      </c>
      <c r="O61" s="273"/>
      <c r="P61" s="249">
        <f t="shared" si="31"/>
        <v>177801.9802</v>
      </c>
      <c r="Q61" s="249">
        <f t="shared" si="74"/>
        <v>66166.58133</v>
      </c>
      <c r="R61" s="249">
        <f t="shared" si="75"/>
        <v>155381.7653</v>
      </c>
      <c r="S61" s="249">
        <f t="shared" si="34"/>
        <v>-76325.27579</v>
      </c>
      <c r="T61" s="249">
        <f t="shared" si="35"/>
        <v>0</v>
      </c>
      <c r="U61" s="267">
        <f t="shared" si="21"/>
        <v>0.7765991964</v>
      </c>
      <c r="V61" s="277"/>
      <c r="W61" s="249">
        <f t="shared" si="22"/>
        <v>-76325.27579</v>
      </c>
      <c r="X61" s="252">
        <f t="shared" si="23"/>
        <v>4.365313352</v>
      </c>
      <c r="Y61" s="249">
        <f t="shared" si="24"/>
        <v>273627.8808</v>
      </c>
      <c r="Z61" s="249">
        <f t="shared" si="25"/>
        <v>197302.605</v>
      </c>
      <c r="AA61" s="254">
        <f t="shared" si="26"/>
        <v>399350.3268</v>
      </c>
      <c r="AB61" s="253">
        <f t="shared" si="27"/>
        <v>0.3993503268</v>
      </c>
      <c r="AC61" s="270">
        <f t="shared" si="28"/>
        <v>323025.051</v>
      </c>
      <c r="AD61" s="252">
        <f t="shared" si="29"/>
        <v>0.323025051</v>
      </c>
      <c r="AE61" s="175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7"/>
    </row>
    <row r="62" ht="19.5" customHeight="1">
      <c r="A62" s="271" t="s">
        <v>150</v>
      </c>
      <c r="B62" s="272">
        <v>33.490002</v>
      </c>
      <c r="C62" s="273">
        <v>34.860001</v>
      </c>
      <c r="D62" s="273">
        <v>32.360001</v>
      </c>
      <c r="E62" s="273">
        <v>32.419998</v>
      </c>
      <c r="F62" s="273">
        <v>27.685154</v>
      </c>
      <c r="G62" s="273">
        <v>1.9045651E9</v>
      </c>
      <c r="H62" s="273"/>
      <c r="I62" s="273">
        <f t="shared" ref="I62:N62" si="81">(I63/B63*B62)/B63*B62</f>
        <v>1.687080804</v>
      </c>
      <c r="J62" s="273">
        <f t="shared" si="81"/>
        <v>1.826375293</v>
      </c>
      <c r="K62" s="273">
        <f t="shared" si="81"/>
        <v>1.572609497</v>
      </c>
      <c r="L62" s="273">
        <f t="shared" si="81"/>
        <v>1.569004104</v>
      </c>
      <c r="M62" s="273">
        <f t="shared" si="81"/>
        <v>1.333910927</v>
      </c>
      <c r="N62" s="273">
        <f t="shared" si="81"/>
        <v>80375367.67</v>
      </c>
      <c r="O62" s="273"/>
      <c r="P62" s="249">
        <f t="shared" si="31"/>
        <v>192237.6297</v>
      </c>
      <c r="Q62" s="249">
        <f t="shared" si="74"/>
        <v>77346.79369</v>
      </c>
      <c r="R62" s="249">
        <f t="shared" si="75"/>
        <v>155705.4773</v>
      </c>
      <c r="S62" s="249">
        <f t="shared" si="34"/>
        <v>-78309.96444</v>
      </c>
      <c r="T62" s="249">
        <f t="shared" si="35"/>
        <v>0</v>
      </c>
      <c r="U62" s="267">
        <f t="shared" si="21"/>
        <v>0.8157523057</v>
      </c>
      <c r="V62" s="277"/>
      <c r="W62" s="249">
        <f t="shared" si="22"/>
        <v>-78309.96444</v>
      </c>
      <c r="X62" s="252">
        <f t="shared" si="23"/>
        <v>4.443152407</v>
      </c>
      <c r="Y62" s="249">
        <f t="shared" si="24"/>
        <v>284043.599</v>
      </c>
      <c r="Z62" s="249">
        <f t="shared" si="25"/>
        <v>205733.6345</v>
      </c>
      <c r="AA62" s="254">
        <f t="shared" si="26"/>
        <v>425289.9007</v>
      </c>
      <c r="AB62" s="253">
        <f t="shared" si="27"/>
        <v>0.4252899007</v>
      </c>
      <c r="AC62" s="270">
        <f t="shared" si="28"/>
        <v>346979.9362</v>
      </c>
      <c r="AD62" s="252">
        <f t="shared" si="29"/>
        <v>0.3469799362</v>
      </c>
      <c r="AE62" s="175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7"/>
    </row>
    <row r="63" ht="19.5" customHeight="1">
      <c r="A63" s="271" t="s">
        <v>151</v>
      </c>
      <c r="B63" s="272">
        <v>32.610001</v>
      </c>
      <c r="C63" s="273">
        <v>36.0</v>
      </c>
      <c r="D63" s="273">
        <v>32.419998</v>
      </c>
      <c r="E63" s="273">
        <v>35.18</v>
      </c>
      <c r="F63" s="273">
        <v>30.04207</v>
      </c>
      <c r="G63" s="273">
        <v>1.9125647E9</v>
      </c>
      <c r="H63" s="273"/>
      <c r="I63" s="273">
        <f t="shared" ref="I63:N63" si="82">(I64/B64*B63)/B64*B63</f>
        <v>1.599584405</v>
      </c>
      <c r="J63" s="273">
        <f t="shared" si="82"/>
        <v>1.947781491</v>
      </c>
      <c r="K63" s="273">
        <f t="shared" si="82"/>
        <v>1.57844629</v>
      </c>
      <c r="L63" s="273">
        <f t="shared" si="82"/>
        <v>1.847522697</v>
      </c>
      <c r="M63" s="273">
        <f t="shared" si="82"/>
        <v>1.570697854</v>
      </c>
      <c r="N63" s="273">
        <f t="shared" si="82"/>
        <v>81051974.74</v>
      </c>
      <c r="O63" s="273"/>
      <c r="P63" s="249">
        <f t="shared" si="31"/>
        <v>192594.0475</v>
      </c>
      <c r="Q63" s="249">
        <f t="shared" si="74"/>
        <v>77633.86892</v>
      </c>
      <c r="R63" s="249">
        <f t="shared" si="75"/>
        <v>156029.8637</v>
      </c>
      <c r="S63" s="249">
        <f t="shared" si="34"/>
        <v>-80302.92262</v>
      </c>
      <c r="T63" s="249">
        <f t="shared" si="35"/>
        <v>0</v>
      </c>
      <c r="U63" s="267">
        <f t="shared" si="21"/>
        <v>0.8160831346</v>
      </c>
      <c r="V63" s="277"/>
      <c r="W63" s="249">
        <f t="shared" si="22"/>
        <v>-80302.92262</v>
      </c>
      <c r="X63" s="252">
        <f t="shared" si="23"/>
        <v>4.341360187</v>
      </c>
      <c r="Y63" s="249">
        <f t="shared" si="24"/>
        <v>284604.5024</v>
      </c>
      <c r="Z63" s="249">
        <f t="shared" si="25"/>
        <v>204301.5798</v>
      </c>
      <c r="AA63" s="254">
        <f t="shared" si="26"/>
        <v>426257.7801</v>
      </c>
      <c r="AB63" s="253">
        <f t="shared" si="27"/>
        <v>0.4262577801</v>
      </c>
      <c r="AC63" s="270">
        <f t="shared" si="28"/>
        <v>345954.8575</v>
      </c>
      <c r="AD63" s="252">
        <f t="shared" si="29"/>
        <v>0.3459548575</v>
      </c>
      <c r="AE63" s="175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7"/>
    </row>
    <row r="64" ht="19.5" customHeight="1">
      <c r="A64" s="271" t="s">
        <v>152</v>
      </c>
      <c r="B64" s="272">
        <v>35.43</v>
      </c>
      <c r="C64" s="273">
        <v>36.18</v>
      </c>
      <c r="D64" s="273">
        <v>33.73</v>
      </c>
      <c r="E64" s="273">
        <v>35.380001</v>
      </c>
      <c r="F64" s="273">
        <v>30.212864</v>
      </c>
      <c r="G64" s="273">
        <v>1.4970104E9</v>
      </c>
      <c r="H64" s="273"/>
      <c r="I64" s="273">
        <f t="shared" ref="I64:N64" si="83">(I65/B65*B64)/B65*B64</f>
        <v>1.888199341</v>
      </c>
      <c r="J64" s="273">
        <f t="shared" si="83"/>
        <v>1.967308001</v>
      </c>
      <c r="K64" s="273">
        <f t="shared" si="83"/>
        <v>1.708584742</v>
      </c>
      <c r="L64" s="273">
        <f t="shared" si="83"/>
        <v>1.868589025</v>
      </c>
      <c r="M64" s="273">
        <f t="shared" si="83"/>
        <v>1.588607961</v>
      </c>
      <c r="N64" s="273">
        <f t="shared" si="83"/>
        <v>49657055.5</v>
      </c>
      <c r="O64" s="273"/>
      <c r="P64" s="249">
        <f t="shared" si="31"/>
        <v>200376.2376</v>
      </c>
      <c r="Q64" s="249">
        <f t="shared" si="74"/>
        <v>84034.5628</v>
      </c>
      <c r="R64" s="249">
        <f t="shared" si="75"/>
        <v>156354.9259</v>
      </c>
      <c r="S64" s="249">
        <f t="shared" si="34"/>
        <v>-82304.1848</v>
      </c>
      <c r="T64" s="249">
        <f t="shared" si="35"/>
        <v>0</v>
      </c>
      <c r="U64" s="267">
        <f t="shared" si="21"/>
        <v>0.8359210828</v>
      </c>
      <c r="V64" s="277"/>
      <c r="W64" s="249">
        <f t="shared" si="22"/>
        <v>-82304.1848</v>
      </c>
      <c r="X64" s="252">
        <f t="shared" si="23"/>
        <v>4.334301644</v>
      </c>
      <c r="Y64" s="249">
        <f t="shared" si="24"/>
        <v>290364.0952</v>
      </c>
      <c r="Z64" s="249">
        <f t="shared" si="25"/>
        <v>208059.9104</v>
      </c>
      <c r="AA64" s="254">
        <f t="shared" si="26"/>
        <v>440765.7263</v>
      </c>
      <c r="AB64" s="253">
        <f t="shared" si="27"/>
        <v>0.4407657263</v>
      </c>
      <c r="AC64" s="270">
        <f t="shared" si="28"/>
        <v>358461.5415</v>
      </c>
      <c r="AD64" s="252">
        <f t="shared" si="29"/>
        <v>0.3584615415</v>
      </c>
      <c r="AE64" s="175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7"/>
    </row>
    <row r="65" ht="19.5" customHeight="1">
      <c r="A65" s="274" t="s">
        <v>153</v>
      </c>
      <c r="B65" s="275">
        <v>35.709999</v>
      </c>
      <c r="C65" s="276">
        <v>36.639999</v>
      </c>
      <c r="D65" s="276">
        <v>34.130001</v>
      </c>
      <c r="E65" s="276">
        <v>36.459999</v>
      </c>
      <c r="F65" s="276">
        <v>31.135128</v>
      </c>
      <c r="G65" s="276">
        <v>1.7408286E9</v>
      </c>
      <c r="H65" s="276"/>
      <c r="I65" s="276">
        <f t="shared" ref="I65:N65" si="84">(I66/B66*B65)/B66*B65</f>
        <v>1.918161691</v>
      </c>
      <c r="J65" s="276">
        <f t="shared" si="84"/>
        <v>2.017651429</v>
      </c>
      <c r="K65" s="276">
        <f t="shared" si="84"/>
        <v>1.749348929</v>
      </c>
      <c r="L65" s="276">
        <f t="shared" si="84"/>
        <v>1.984410046</v>
      </c>
      <c r="M65" s="276">
        <f t="shared" si="84"/>
        <v>1.687074472</v>
      </c>
      <c r="N65" s="276">
        <f t="shared" si="84"/>
        <v>67149588.4</v>
      </c>
      <c r="O65" s="276"/>
      <c r="P65" s="249">
        <f t="shared" si="31"/>
        <v>202752.4812</v>
      </c>
      <c r="Q65" s="249">
        <f t="shared" si="74"/>
        <v>86039.49735</v>
      </c>
      <c r="R65" s="249">
        <f t="shared" si="75"/>
        <v>156680.6653</v>
      </c>
      <c r="S65" s="249">
        <f t="shared" si="34"/>
        <v>-84313.78557</v>
      </c>
      <c r="T65" s="249">
        <f t="shared" si="35"/>
        <v>0</v>
      </c>
      <c r="U65" s="267">
        <f t="shared" si="21"/>
        <v>0.841424229</v>
      </c>
      <c r="V65" s="252">
        <f>(E65-B54)/B54</f>
        <v>0.4749191131</v>
      </c>
      <c r="W65" s="249">
        <f t="shared" si="22"/>
        <v>-84313.78557</v>
      </c>
      <c r="X65" s="252">
        <f t="shared" si="23"/>
        <v>4.263041258</v>
      </c>
      <c r="Y65" s="249">
        <f t="shared" si="24"/>
        <v>292340.1756</v>
      </c>
      <c r="Z65" s="249">
        <f t="shared" si="25"/>
        <v>208026.39</v>
      </c>
      <c r="AA65" s="254">
        <f t="shared" si="26"/>
        <v>445472.6439</v>
      </c>
      <c r="AB65" s="253">
        <f t="shared" si="27"/>
        <v>0.4454726439</v>
      </c>
      <c r="AC65" s="270">
        <f t="shared" si="28"/>
        <v>361158.8583</v>
      </c>
      <c r="AD65" s="252">
        <f t="shared" si="29"/>
        <v>0.3611588583</v>
      </c>
      <c r="AE65" s="175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7"/>
    </row>
    <row r="66" ht="19.5" customHeight="1">
      <c r="A66" s="271" t="s">
        <v>154</v>
      </c>
      <c r="B66" s="272">
        <v>36.66</v>
      </c>
      <c r="C66" s="273">
        <v>39.0</v>
      </c>
      <c r="D66" s="273">
        <v>36.220001</v>
      </c>
      <c r="E66" s="273">
        <v>37.07</v>
      </c>
      <c r="F66" s="273">
        <v>31.668415</v>
      </c>
      <c r="G66" s="273">
        <v>1.7593004E9</v>
      </c>
      <c r="H66" s="273"/>
      <c r="I66" s="273">
        <f t="shared" ref="I66:N66" si="85">(I67/B67*B66)/B67*B66</f>
        <v>2.021577793</v>
      </c>
      <c r="J66" s="273">
        <f t="shared" si="85"/>
        <v>2.285938</v>
      </c>
      <c r="K66" s="273">
        <f t="shared" si="85"/>
        <v>1.970156643</v>
      </c>
      <c r="L66" s="273">
        <f t="shared" si="85"/>
        <v>2.051366619</v>
      </c>
      <c r="M66" s="273">
        <f t="shared" si="85"/>
        <v>1.745362329</v>
      </c>
      <c r="N66" s="273">
        <f t="shared" si="85"/>
        <v>68582187.25</v>
      </c>
      <c r="O66" s="273"/>
      <c r="P66" s="249">
        <f t="shared" si="31"/>
        <v>215168.3228</v>
      </c>
      <c r="Q66" s="249">
        <f>(Q54+(Q65-Q54)*(1-$Q$3))*K66/K65</f>
        <v>72427.32173</v>
      </c>
      <c r="R66" s="249">
        <f>R65*(1+($S$5/2/12))+(Q65-Q54)*($Q$3)</f>
        <v>178736.6396</v>
      </c>
      <c r="S66" s="249">
        <f t="shared" si="34"/>
        <v>-86331.75968</v>
      </c>
      <c r="T66" s="249">
        <f t="shared" si="35"/>
        <v>0</v>
      </c>
      <c r="U66" s="267">
        <f t="shared" si="21"/>
        <v>0.7720309712</v>
      </c>
      <c r="V66" s="277"/>
      <c r="W66" s="249">
        <f t="shared" si="22"/>
        <v>-86331.75968</v>
      </c>
      <c r="X66" s="252">
        <f t="shared" si="23"/>
        <v>4.562688909</v>
      </c>
      <c r="Y66" s="249">
        <f t="shared" si="24"/>
        <v>322205</v>
      </c>
      <c r="Z66" s="249">
        <f t="shared" si="25"/>
        <v>235873.2403</v>
      </c>
      <c r="AA66" s="254">
        <f t="shared" si="26"/>
        <v>466332.2841</v>
      </c>
      <c r="AB66" s="253">
        <f t="shared" si="27"/>
        <v>0.4663322841</v>
      </c>
      <c r="AC66" s="270">
        <f t="shared" si="28"/>
        <v>380000.5245</v>
      </c>
      <c r="AD66" s="252">
        <f t="shared" si="29"/>
        <v>0.3800005245</v>
      </c>
      <c r="AE66" s="175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7"/>
    </row>
    <row r="67" ht="19.5" customHeight="1">
      <c r="A67" s="271" t="s">
        <v>155</v>
      </c>
      <c r="B67" s="272">
        <v>37.200001</v>
      </c>
      <c r="C67" s="273">
        <v>37.970001</v>
      </c>
      <c r="D67" s="273">
        <v>36.099998</v>
      </c>
      <c r="E67" s="273">
        <v>36.57</v>
      </c>
      <c r="F67" s="273">
        <v>31.241268</v>
      </c>
      <c r="G67" s="273">
        <v>1.7281108E9</v>
      </c>
      <c r="H67" s="273"/>
      <c r="I67" s="273">
        <f t="shared" ref="I67:N67" si="86">(I68/B68*B67)/B68*B67</f>
        <v>2.081572013</v>
      </c>
      <c r="J67" s="273">
        <f t="shared" si="86"/>
        <v>2.166788142</v>
      </c>
      <c r="K67" s="273">
        <f t="shared" si="86"/>
        <v>1.957123344</v>
      </c>
      <c r="L67" s="273">
        <f t="shared" si="86"/>
        <v>1.996402168</v>
      </c>
      <c r="M67" s="273">
        <f t="shared" si="86"/>
        <v>1.69859659</v>
      </c>
      <c r="N67" s="273">
        <f t="shared" si="86"/>
        <v>66172036.03</v>
      </c>
      <c r="O67" s="273"/>
      <c r="P67" s="249">
        <f t="shared" si="31"/>
        <v>214455.4337</v>
      </c>
      <c r="Q67" s="249">
        <f t="shared" ref="Q67:Q77" si="88">Q66*K67/K66</f>
        <v>71948.1888</v>
      </c>
      <c r="R67" s="249">
        <f t="shared" ref="R67:R77" si="89">R66*(1+$S$5/2/12)</f>
        <v>179109.0076</v>
      </c>
      <c r="S67" s="249">
        <f t="shared" si="34"/>
        <v>-88358.14201</v>
      </c>
      <c r="T67" s="249">
        <f t="shared" si="35"/>
        <v>0</v>
      </c>
      <c r="U67" s="267">
        <f t="shared" si="21"/>
        <v>0.7698004052</v>
      </c>
      <c r="V67" s="277"/>
      <c r="W67" s="249">
        <f t="shared" si="22"/>
        <v>-88358.14201</v>
      </c>
      <c r="X67" s="252">
        <f t="shared" si="23"/>
        <v>4.454195531</v>
      </c>
      <c r="Y67" s="249">
        <f t="shared" si="24"/>
        <v>322063.4509</v>
      </c>
      <c r="Z67" s="249">
        <f t="shared" si="25"/>
        <v>233705.3089</v>
      </c>
      <c r="AA67" s="254">
        <f t="shared" si="26"/>
        <v>465512.6301</v>
      </c>
      <c r="AB67" s="253">
        <f t="shared" si="27"/>
        <v>0.4655126301</v>
      </c>
      <c r="AC67" s="270">
        <f t="shared" si="28"/>
        <v>377154.4881</v>
      </c>
      <c r="AD67" s="252">
        <f t="shared" si="29"/>
        <v>0.3771544881</v>
      </c>
      <c r="AE67" s="175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7"/>
    </row>
    <row r="68" ht="19.5" customHeight="1">
      <c r="A68" s="271" t="s">
        <v>156</v>
      </c>
      <c r="B68" s="272">
        <v>36.68</v>
      </c>
      <c r="C68" s="273">
        <v>37.18</v>
      </c>
      <c r="D68" s="273">
        <v>34.009998</v>
      </c>
      <c r="E68" s="273">
        <v>35.84</v>
      </c>
      <c r="F68" s="273">
        <v>30.617641</v>
      </c>
      <c r="G68" s="273">
        <v>2.5094653E9</v>
      </c>
      <c r="H68" s="273"/>
      <c r="I68" s="273">
        <f t="shared" ref="I68:N68" si="87">(I69/B69*B68)/B69*B68</f>
        <v>2.023784154</v>
      </c>
      <c r="J68" s="273">
        <f t="shared" si="87"/>
        <v>2.077562052</v>
      </c>
      <c r="K68" s="273">
        <f t="shared" si="87"/>
        <v>1.737068937</v>
      </c>
      <c r="L68" s="273">
        <f t="shared" si="87"/>
        <v>1.917494443</v>
      </c>
      <c r="M68" s="273">
        <f t="shared" si="87"/>
        <v>1.631459872</v>
      </c>
      <c r="N68" s="273">
        <f t="shared" si="87"/>
        <v>139538393.4</v>
      </c>
      <c r="O68" s="273"/>
      <c r="P68" s="249">
        <f t="shared" si="31"/>
        <v>202039.5921</v>
      </c>
      <c r="Q68" s="249">
        <f t="shared" si="88"/>
        <v>63858.50143</v>
      </c>
      <c r="R68" s="249">
        <f t="shared" si="89"/>
        <v>179482.1514</v>
      </c>
      <c r="S68" s="249">
        <f t="shared" si="34"/>
        <v>-90392.9676</v>
      </c>
      <c r="T68" s="249">
        <f t="shared" si="35"/>
        <v>0</v>
      </c>
      <c r="U68" s="267">
        <f t="shared" si="21"/>
        <v>0.7403934025</v>
      </c>
      <c r="V68" s="277"/>
      <c r="W68" s="249">
        <f t="shared" si="22"/>
        <v>-90392.9676</v>
      </c>
      <c r="X68" s="252">
        <f t="shared" si="23"/>
        <v>4.220701605</v>
      </c>
      <c r="Y68" s="249">
        <f t="shared" si="24"/>
        <v>313730.5798</v>
      </c>
      <c r="Z68" s="249">
        <f t="shared" si="25"/>
        <v>223337.6122</v>
      </c>
      <c r="AA68" s="254">
        <f t="shared" si="26"/>
        <v>445380.2449</v>
      </c>
      <c r="AB68" s="253">
        <f t="shared" si="27"/>
        <v>0.4453802449</v>
      </c>
      <c r="AC68" s="270">
        <f t="shared" si="28"/>
        <v>354987.2773</v>
      </c>
      <c r="AD68" s="252">
        <f t="shared" si="29"/>
        <v>0.3549872773</v>
      </c>
      <c r="AE68" s="175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7"/>
    </row>
    <row r="69" ht="19.5" customHeight="1">
      <c r="A69" s="271" t="s">
        <v>157</v>
      </c>
      <c r="B69" s="272">
        <v>35.810001</v>
      </c>
      <c r="C69" s="273">
        <v>37.5</v>
      </c>
      <c r="D69" s="273">
        <v>34.720001</v>
      </c>
      <c r="E69" s="273">
        <v>34.77</v>
      </c>
      <c r="F69" s="273">
        <v>29.703556</v>
      </c>
      <c r="G69" s="273">
        <v>2.2111731E9</v>
      </c>
      <c r="H69" s="273"/>
      <c r="I69" s="273">
        <f t="shared" ref="I69:N69" si="90">(I70/B70*B69)/B70*B69</f>
        <v>1.928919943</v>
      </c>
      <c r="J69" s="273">
        <f t="shared" si="90"/>
        <v>2.11347818</v>
      </c>
      <c r="K69" s="273">
        <f t="shared" si="90"/>
        <v>1.810353139</v>
      </c>
      <c r="L69" s="273">
        <f t="shared" si="90"/>
        <v>1.804710285</v>
      </c>
      <c r="M69" s="273">
        <f t="shared" si="90"/>
        <v>1.53550004</v>
      </c>
      <c r="N69" s="273">
        <f t="shared" si="90"/>
        <v>108337002.1</v>
      </c>
      <c r="O69" s="273"/>
      <c r="P69" s="249">
        <f t="shared" si="31"/>
        <v>206257.4317</v>
      </c>
      <c r="Q69" s="249">
        <f t="shared" si="88"/>
        <v>66552.591</v>
      </c>
      <c r="R69" s="249">
        <f t="shared" si="89"/>
        <v>179856.0725</v>
      </c>
      <c r="S69" s="249">
        <f t="shared" si="34"/>
        <v>-92436.27163</v>
      </c>
      <c r="T69" s="249">
        <f t="shared" si="35"/>
        <v>0</v>
      </c>
      <c r="U69" s="267">
        <f t="shared" si="21"/>
        <v>0.749697442</v>
      </c>
      <c r="V69" s="277"/>
      <c r="W69" s="249">
        <f t="shared" si="22"/>
        <v>-92436.27163</v>
      </c>
      <c r="X69" s="252">
        <f t="shared" si="23"/>
        <v>4.177077866</v>
      </c>
      <c r="Y69" s="249">
        <f t="shared" si="24"/>
        <v>317042.0318</v>
      </c>
      <c r="Z69" s="249">
        <f t="shared" si="25"/>
        <v>224605.7602</v>
      </c>
      <c r="AA69" s="254">
        <f t="shared" si="26"/>
        <v>452666.0952</v>
      </c>
      <c r="AB69" s="253">
        <f t="shared" si="27"/>
        <v>0.4526660952</v>
      </c>
      <c r="AC69" s="270">
        <f t="shared" si="28"/>
        <v>360229.8236</v>
      </c>
      <c r="AD69" s="252">
        <f t="shared" si="29"/>
        <v>0.3602298236</v>
      </c>
      <c r="AE69" s="175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7"/>
    </row>
    <row r="70" ht="19.5" customHeight="1">
      <c r="A70" s="271" t="s">
        <v>158</v>
      </c>
      <c r="B70" s="272">
        <v>35.0</v>
      </c>
      <c r="C70" s="273">
        <v>36.549999</v>
      </c>
      <c r="D70" s="273">
        <v>34.110001</v>
      </c>
      <c r="E70" s="273">
        <v>36.549999</v>
      </c>
      <c r="F70" s="273">
        <v>31.22418</v>
      </c>
      <c r="G70" s="273">
        <v>2.4296622E9</v>
      </c>
      <c r="H70" s="273"/>
      <c r="I70" s="273">
        <f t="shared" ref="I70:N70" si="91">(I71/B71*B70)/B71*B70</f>
        <v>1.842644799</v>
      </c>
      <c r="J70" s="273">
        <f t="shared" si="91"/>
        <v>2.007751559</v>
      </c>
      <c r="K70" s="273">
        <f t="shared" si="91"/>
        <v>1.747299311</v>
      </c>
      <c r="L70" s="273">
        <f t="shared" si="91"/>
        <v>1.994219006</v>
      </c>
      <c r="M70" s="273">
        <f t="shared" si="91"/>
        <v>1.696738939</v>
      </c>
      <c r="N70" s="273">
        <f t="shared" si="91"/>
        <v>130804631.9</v>
      </c>
      <c r="O70" s="273"/>
      <c r="P70" s="249">
        <f t="shared" si="31"/>
        <v>202633.6693</v>
      </c>
      <c r="Q70" s="249">
        <f t="shared" si="88"/>
        <v>64234.59263</v>
      </c>
      <c r="R70" s="249">
        <f t="shared" si="89"/>
        <v>180230.7727</v>
      </c>
      <c r="S70" s="249">
        <f t="shared" si="34"/>
        <v>-94488.08943</v>
      </c>
      <c r="T70" s="249">
        <f t="shared" si="35"/>
        <v>0</v>
      </c>
      <c r="U70" s="267">
        <f t="shared" si="21"/>
        <v>0.7405581961</v>
      </c>
      <c r="V70" s="277"/>
      <c r="W70" s="249">
        <f t="shared" si="22"/>
        <v>-94488.08943</v>
      </c>
      <c r="X70" s="252">
        <f t="shared" si="23"/>
        <v>4.05198628</v>
      </c>
      <c r="Y70" s="249">
        <f t="shared" si="24"/>
        <v>314865.1103</v>
      </c>
      <c r="Z70" s="249">
        <f t="shared" si="25"/>
        <v>220377.0209</v>
      </c>
      <c r="AA70" s="254">
        <f t="shared" si="26"/>
        <v>447099.0346</v>
      </c>
      <c r="AB70" s="253">
        <f t="shared" si="27"/>
        <v>0.4470990346</v>
      </c>
      <c r="AC70" s="270">
        <f t="shared" si="28"/>
        <v>352610.9452</v>
      </c>
      <c r="AD70" s="252">
        <f t="shared" si="29"/>
        <v>0.3526109452</v>
      </c>
      <c r="AE70" s="175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7"/>
    </row>
    <row r="71" ht="19.5" customHeight="1">
      <c r="A71" s="271" t="s">
        <v>159</v>
      </c>
      <c r="B71" s="272">
        <v>36.27</v>
      </c>
      <c r="C71" s="273">
        <v>37.900002</v>
      </c>
      <c r="D71" s="273">
        <v>35.82</v>
      </c>
      <c r="E71" s="273">
        <v>37.740002</v>
      </c>
      <c r="F71" s="273">
        <v>32.240784</v>
      </c>
      <c r="G71" s="273">
        <v>1.8110722E9</v>
      </c>
      <c r="H71" s="273"/>
      <c r="I71" s="273">
        <f t="shared" ref="I71:N71" si="92">(I72/B72*B71)/B72*B71</f>
        <v>1.978794289</v>
      </c>
      <c r="J71" s="273">
        <f t="shared" si="92"/>
        <v>2.15880641</v>
      </c>
      <c r="K71" s="273">
        <f t="shared" si="92"/>
        <v>1.926881488</v>
      </c>
      <c r="L71" s="273">
        <f t="shared" si="92"/>
        <v>2.126189406</v>
      </c>
      <c r="M71" s="273">
        <f t="shared" si="92"/>
        <v>1.809023177</v>
      </c>
      <c r="N71" s="273">
        <f t="shared" si="92"/>
        <v>72677981.53</v>
      </c>
      <c r="O71" s="273"/>
      <c r="P71" s="249">
        <f t="shared" si="31"/>
        <v>212792.0792</v>
      </c>
      <c r="Q71" s="249">
        <f t="shared" si="88"/>
        <v>70836.4312</v>
      </c>
      <c r="R71" s="249">
        <f t="shared" si="89"/>
        <v>180606.2535</v>
      </c>
      <c r="S71" s="249">
        <f t="shared" si="34"/>
        <v>-96548.45647</v>
      </c>
      <c r="T71" s="249">
        <f t="shared" si="35"/>
        <v>0</v>
      </c>
      <c r="U71" s="267">
        <f t="shared" si="21"/>
        <v>0.7635467423</v>
      </c>
      <c r="V71" s="277"/>
      <c r="W71" s="249">
        <f t="shared" si="22"/>
        <v>-96548.45647</v>
      </c>
      <c r="X71" s="252">
        <f t="shared" si="23"/>
        <v>4.074620631</v>
      </c>
      <c r="Y71" s="249">
        <f t="shared" si="24"/>
        <v>322336.4588</v>
      </c>
      <c r="Z71" s="249">
        <f t="shared" si="25"/>
        <v>225788.0023</v>
      </c>
      <c r="AA71" s="254">
        <f t="shared" si="26"/>
        <v>464234.7639</v>
      </c>
      <c r="AB71" s="253">
        <f t="shared" si="27"/>
        <v>0.4642347639</v>
      </c>
      <c r="AC71" s="270">
        <f t="shared" si="28"/>
        <v>367686.3074</v>
      </c>
      <c r="AD71" s="252">
        <f t="shared" si="29"/>
        <v>0.3676863074</v>
      </c>
      <c r="AE71" s="175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7"/>
    </row>
    <row r="72" ht="19.5" customHeight="1">
      <c r="A72" s="271" t="s">
        <v>160</v>
      </c>
      <c r="B72" s="272">
        <v>37.66</v>
      </c>
      <c r="C72" s="273">
        <v>37.66</v>
      </c>
      <c r="D72" s="273">
        <v>33.700001</v>
      </c>
      <c r="E72" s="273">
        <v>34.889999</v>
      </c>
      <c r="F72" s="273">
        <v>29.806082</v>
      </c>
      <c r="G72" s="273">
        <v>2.2620481E9</v>
      </c>
      <c r="H72" s="273"/>
      <c r="I72" s="273">
        <f t="shared" ref="I72:N72" si="93">(I73/B73*B72)/B73*B72</f>
        <v>2.133369925</v>
      </c>
      <c r="J72" s="273">
        <f t="shared" si="93"/>
        <v>2.131551669</v>
      </c>
      <c r="K72" s="273">
        <f t="shared" si="93"/>
        <v>1.70554691</v>
      </c>
      <c r="L72" s="273">
        <f t="shared" si="93"/>
        <v>1.817188694</v>
      </c>
      <c r="M72" s="273">
        <f t="shared" si="93"/>
        <v>1.546118322</v>
      </c>
      <c r="N72" s="273">
        <f t="shared" si="93"/>
        <v>113379620.7</v>
      </c>
      <c r="O72" s="273"/>
      <c r="P72" s="249">
        <f t="shared" si="31"/>
        <v>200198.0257</v>
      </c>
      <c r="Q72" s="249">
        <f t="shared" si="88"/>
        <v>62699.68189</v>
      </c>
      <c r="R72" s="249">
        <f t="shared" si="89"/>
        <v>180982.5165</v>
      </c>
      <c r="S72" s="249">
        <f t="shared" si="34"/>
        <v>-98617.40837</v>
      </c>
      <c r="T72" s="249">
        <f t="shared" si="35"/>
        <v>0</v>
      </c>
      <c r="U72" s="267">
        <f t="shared" si="21"/>
        <v>0.7335253337</v>
      </c>
      <c r="V72" s="277"/>
      <c r="W72" s="249">
        <f t="shared" si="22"/>
        <v>-98617.40837</v>
      </c>
      <c r="X72" s="252">
        <f t="shared" si="23"/>
        <v>3.86524599</v>
      </c>
      <c r="Y72" s="249">
        <f t="shared" si="24"/>
        <v>313881.8339</v>
      </c>
      <c r="Z72" s="249">
        <f t="shared" si="25"/>
        <v>215264.4255</v>
      </c>
      <c r="AA72" s="254">
        <f t="shared" si="26"/>
        <v>443880.2241</v>
      </c>
      <c r="AB72" s="253">
        <f t="shared" si="27"/>
        <v>0.4438802241</v>
      </c>
      <c r="AC72" s="270">
        <f t="shared" si="28"/>
        <v>345262.8158</v>
      </c>
      <c r="AD72" s="252">
        <f t="shared" si="29"/>
        <v>0.3452628158</v>
      </c>
      <c r="AE72" s="175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7"/>
    </row>
    <row r="73" ht="19.5" customHeight="1">
      <c r="A73" s="271" t="s">
        <v>161</v>
      </c>
      <c r="B73" s="272">
        <v>34.610001</v>
      </c>
      <c r="C73" s="273">
        <v>35.02</v>
      </c>
      <c r="D73" s="273">
        <v>32.349998</v>
      </c>
      <c r="E73" s="273">
        <v>34.02</v>
      </c>
      <c r="F73" s="273">
        <v>29.062838</v>
      </c>
      <c r="G73" s="273">
        <v>2.012635E9</v>
      </c>
      <c r="H73" s="273"/>
      <c r="I73" s="273">
        <f t="shared" ref="I73:N73" si="94">(I74/B74*B73)/B74*B73</f>
        <v>1.801809037</v>
      </c>
      <c r="J73" s="273">
        <f t="shared" si="94"/>
        <v>1.843179012</v>
      </c>
      <c r="K73" s="273">
        <f t="shared" si="94"/>
        <v>1.571637409</v>
      </c>
      <c r="L73" s="273">
        <f t="shared" si="94"/>
        <v>1.727693625</v>
      </c>
      <c r="M73" s="273">
        <f t="shared" si="94"/>
        <v>1.469971739</v>
      </c>
      <c r="N73" s="273">
        <f t="shared" si="94"/>
        <v>89755561.99</v>
      </c>
      <c r="O73" s="273"/>
      <c r="P73" s="249">
        <f t="shared" si="31"/>
        <v>192178.2059</v>
      </c>
      <c r="Q73" s="249">
        <f t="shared" si="88"/>
        <v>57776.87207</v>
      </c>
      <c r="R73" s="249">
        <f t="shared" si="89"/>
        <v>181359.5634</v>
      </c>
      <c r="S73" s="249">
        <f t="shared" si="34"/>
        <v>-100694.9809</v>
      </c>
      <c r="T73" s="249">
        <f t="shared" si="35"/>
        <v>0</v>
      </c>
      <c r="U73" s="267">
        <f t="shared" si="21"/>
        <v>0.7134743886</v>
      </c>
      <c r="V73" s="277"/>
      <c r="W73" s="249">
        <f t="shared" si="22"/>
        <v>-100694.9809</v>
      </c>
      <c r="X73" s="252">
        <f t="shared" si="23"/>
        <v>3.709596705</v>
      </c>
      <c r="Y73" s="249">
        <f t="shared" si="24"/>
        <v>308629.925</v>
      </c>
      <c r="Z73" s="249">
        <f t="shared" si="25"/>
        <v>207934.9441</v>
      </c>
      <c r="AA73" s="254">
        <f t="shared" si="26"/>
        <v>431314.6414</v>
      </c>
      <c r="AB73" s="253">
        <f t="shared" si="27"/>
        <v>0.4313146414</v>
      </c>
      <c r="AC73" s="270">
        <f t="shared" si="28"/>
        <v>330619.6605</v>
      </c>
      <c r="AD73" s="252">
        <f t="shared" si="29"/>
        <v>0.3306196605</v>
      </c>
      <c r="AE73" s="175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7"/>
    </row>
    <row r="74" ht="19.5" customHeight="1">
      <c r="A74" s="271" t="s">
        <v>162</v>
      </c>
      <c r="B74" s="272">
        <v>33.93</v>
      </c>
      <c r="C74" s="273">
        <v>35.849998</v>
      </c>
      <c r="D74" s="273">
        <v>33.799999</v>
      </c>
      <c r="E74" s="273">
        <v>35.139999</v>
      </c>
      <c r="F74" s="273">
        <v>30.019632</v>
      </c>
      <c r="G74" s="273">
        <v>1.9510891E9</v>
      </c>
      <c r="H74" s="273"/>
      <c r="I74" s="273">
        <f t="shared" ref="I74:N74" si="95">(I75/B75*B74)/B75*B74</f>
        <v>1.73170239</v>
      </c>
      <c r="J74" s="273">
        <f t="shared" si="95"/>
        <v>1.931583579</v>
      </c>
      <c r="K74" s="273">
        <f t="shared" si="95"/>
        <v>1.715683664</v>
      </c>
      <c r="L74" s="273">
        <f t="shared" si="95"/>
        <v>1.843323678</v>
      </c>
      <c r="M74" s="273">
        <f t="shared" si="95"/>
        <v>1.568352466</v>
      </c>
      <c r="N74" s="273">
        <f t="shared" si="95"/>
        <v>84350086.87</v>
      </c>
      <c r="O74" s="273"/>
      <c r="P74" s="249">
        <f t="shared" si="31"/>
        <v>200792.0733</v>
      </c>
      <c r="Q74" s="249">
        <f t="shared" si="88"/>
        <v>63072.33144</v>
      </c>
      <c r="R74" s="249">
        <f t="shared" si="89"/>
        <v>181737.3958</v>
      </c>
      <c r="S74" s="249">
        <f t="shared" si="34"/>
        <v>-102781.21</v>
      </c>
      <c r="T74" s="249">
        <f t="shared" si="35"/>
        <v>0</v>
      </c>
      <c r="U74" s="267">
        <f t="shared" si="21"/>
        <v>0.7336970716</v>
      </c>
      <c r="V74" s="277"/>
      <c r="W74" s="249">
        <f t="shared" si="22"/>
        <v>-102781.21</v>
      </c>
      <c r="X74" s="252">
        <f t="shared" si="23"/>
        <v>3.721784061</v>
      </c>
      <c r="Y74" s="249">
        <f t="shared" si="24"/>
        <v>315022.3513</v>
      </c>
      <c r="Z74" s="249">
        <f t="shared" si="25"/>
        <v>212241.1413</v>
      </c>
      <c r="AA74" s="254">
        <f t="shared" si="26"/>
        <v>445601.8005</v>
      </c>
      <c r="AB74" s="253">
        <f t="shared" si="27"/>
        <v>0.4456018005</v>
      </c>
      <c r="AC74" s="270">
        <f t="shared" si="28"/>
        <v>342820.5905</v>
      </c>
      <c r="AD74" s="252">
        <f t="shared" si="29"/>
        <v>0.3428205905</v>
      </c>
      <c r="AE74" s="175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7"/>
    </row>
    <row r="75" ht="19.5" customHeight="1">
      <c r="A75" s="271" t="s">
        <v>163</v>
      </c>
      <c r="B75" s="272">
        <v>35.450001</v>
      </c>
      <c r="C75" s="273">
        <v>37.240002</v>
      </c>
      <c r="D75" s="273">
        <v>35.200001</v>
      </c>
      <c r="E75" s="273">
        <v>36.900002</v>
      </c>
      <c r="F75" s="273">
        <v>31.523178</v>
      </c>
      <c r="G75" s="273">
        <v>2.2591016E9</v>
      </c>
      <c r="H75" s="273"/>
      <c r="I75" s="273">
        <f t="shared" ref="I75:N75" si="96">(I76/B76*B75)/B76*B75</f>
        <v>1.890331801</v>
      </c>
      <c r="J75" s="273">
        <f t="shared" si="96"/>
        <v>2.084273104</v>
      </c>
      <c r="K75" s="273">
        <f t="shared" si="96"/>
        <v>1.860754993</v>
      </c>
      <c r="L75" s="273">
        <f t="shared" si="96"/>
        <v>2.032595181</v>
      </c>
      <c r="M75" s="273">
        <f t="shared" si="96"/>
        <v>1.729389953</v>
      </c>
      <c r="N75" s="273">
        <f t="shared" si="96"/>
        <v>113084440.9</v>
      </c>
      <c r="O75" s="273"/>
      <c r="P75" s="249">
        <f t="shared" si="31"/>
        <v>209108.9168</v>
      </c>
      <c r="Q75" s="249">
        <f t="shared" si="88"/>
        <v>68405.47478</v>
      </c>
      <c r="R75" s="249">
        <f t="shared" si="89"/>
        <v>182116.0154</v>
      </c>
      <c r="S75" s="249">
        <f t="shared" si="34"/>
        <v>-104876.1317</v>
      </c>
      <c r="T75" s="249">
        <f t="shared" si="35"/>
        <v>0</v>
      </c>
      <c r="U75" s="267">
        <f t="shared" si="21"/>
        <v>0.7526043994</v>
      </c>
      <c r="V75" s="277"/>
      <c r="W75" s="249">
        <f t="shared" si="22"/>
        <v>-104876.1317</v>
      </c>
      <c r="X75" s="252">
        <f t="shared" si="23"/>
        <v>3.730352425</v>
      </c>
      <c r="Y75" s="249">
        <f t="shared" si="24"/>
        <v>321207.6166</v>
      </c>
      <c r="Z75" s="249">
        <f t="shared" si="25"/>
        <v>216331.4849</v>
      </c>
      <c r="AA75" s="254">
        <f t="shared" si="26"/>
        <v>459630.407</v>
      </c>
      <c r="AB75" s="253">
        <f t="shared" si="27"/>
        <v>0.459630407</v>
      </c>
      <c r="AC75" s="270">
        <f t="shared" si="28"/>
        <v>354754.2753</v>
      </c>
      <c r="AD75" s="252">
        <f t="shared" si="29"/>
        <v>0.3547542753</v>
      </c>
      <c r="AE75" s="175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7"/>
    </row>
    <row r="76" ht="19.5" customHeight="1">
      <c r="A76" s="271" t="s">
        <v>164</v>
      </c>
      <c r="B76" s="272">
        <v>36.98</v>
      </c>
      <c r="C76" s="273">
        <v>39.639999</v>
      </c>
      <c r="D76" s="273">
        <v>36.799999</v>
      </c>
      <c r="E76" s="273">
        <v>39.119999</v>
      </c>
      <c r="F76" s="273">
        <v>33.419689</v>
      </c>
      <c r="G76" s="273">
        <v>1.9782253E9</v>
      </c>
      <c r="H76" s="273"/>
      <c r="I76" s="273">
        <f t="shared" ref="I76:N76" si="97">(I77/B77*B76)/B77*B76</f>
        <v>2.057023962</v>
      </c>
      <c r="J76" s="273">
        <f t="shared" si="97"/>
        <v>2.361579133</v>
      </c>
      <c r="K76" s="273">
        <f t="shared" si="97"/>
        <v>2.033758847</v>
      </c>
      <c r="L76" s="273">
        <f t="shared" si="97"/>
        <v>2.284524301</v>
      </c>
      <c r="M76" s="273">
        <f t="shared" si="97"/>
        <v>1.943738116</v>
      </c>
      <c r="N76" s="273">
        <f t="shared" si="97"/>
        <v>86712724.63</v>
      </c>
      <c r="O76" s="273"/>
      <c r="P76" s="249">
        <f t="shared" si="31"/>
        <v>218613.8554</v>
      </c>
      <c r="Q76" s="249">
        <f t="shared" si="88"/>
        <v>74765.47962</v>
      </c>
      <c r="R76" s="249">
        <f t="shared" si="89"/>
        <v>182495.4238</v>
      </c>
      <c r="S76" s="249">
        <f t="shared" si="34"/>
        <v>-106979.7823</v>
      </c>
      <c r="T76" s="249">
        <f t="shared" si="35"/>
        <v>0</v>
      </c>
      <c r="U76" s="267">
        <f t="shared" si="21"/>
        <v>0.7736170239</v>
      </c>
      <c r="V76" s="277"/>
      <c r="W76" s="249">
        <f t="shared" si="22"/>
        <v>-106979.7823</v>
      </c>
      <c r="X76" s="252">
        <f t="shared" si="23"/>
        <v>3.749393304</v>
      </c>
      <c r="Y76" s="249">
        <f t="shared" si="24"/>
        <v>328225.3056</v>
      </c>
      <c r="Z76" s="249">
        <f t="shared" si="25"/>
        <v>221245.5234</v>
      </c>
      <c r="AA76" s="254">
        <f t="shared" si="26"/>
        <v>475874.7588</v>
      </c>
      <c r="AB76" s="253">
        <f t="shared" si="27"/>
        <v>0.4758747588</v>
      </c>
      <c r="AC76" s="270">
        <f t="shared" si="28"/>
        <v>368894.9766</v>
      </c>
      <c r="AD76" s="252">
        <f t="shared" si="29"/>
        <v>0.3688949766</v>
      </c>
      <c r="AE76" s="175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7"/>
    </row>
    <row r="77" ht="19.5" customHeight="1">
      <c r="A77" s="274" t="s">
        <v>165</v>
      </c>
      <c r="B77" s="275">
        <v>39.27</v>
      </c>
      <c r="C77" s="276">
        <v>40.68</v>
      </c>
      <c r="D77" s="276">
        <v>39.09</v>
      </c>
      <c r="E77" s="276">
        <v>39.919998</v>
      </c>
      <c r="F77" s="276">
        <v>34.103149</v>
      </c>
      <c r="G77" s="276">
        <v>1.7794246E9</v>
      </c>
      <c r="H77" s="276"/>
      <c r="I77" s="276">
        <f t="shared" ref="I77:N77" si="98">(I78/B78*B77)/B78*B77</f>
        <v>2.319676055</v>
      </c>
      <c r="J77" s="276">
        <f t="shared" si="98"/>
        <v>2.487122186</v>
      </c>
      <c r="K77" s="276">
        <f t="shared" si="98"/>
        <v>2.294748963</v>
      </c>
      <c r="L77" s="276">
        <f t="shared" si="98"/>
        <v>2.378916145</v>
      </c>
      <c r="M77" s="276">
        <f t="shared" si="98"/>
        <v>2.024053129</v>
      </c>
      <c r="N77" s="276">
        <f t="shared" si="98"/>
        <v>70160150.08</v>
      </c>
      <c r="O77" s="276"/>
      <c r="P77" s="249">
        <f t="shared" si="31"/>
        <v>232217.8218</v>
      </c>
      <c r="Q77" s="249">
        <f t="shared" si="88"/>
        <v>84360.05434</v>
      </c>
      <c r="R77" s="249">
        <f t="shared" si="89"/>
        <v>182875.6226</v>
      </c>
      <c r="S77" s="249">
        <f t="shared" si="34"/>
        <v>-109092.198</v>
      </c>
      <c r="T77" s="249">
        <f t="shared" si="35"/>
        <v>0</v>
      </c>
      <c r="U77" s="267">
        <f t="shared" si="21"/>
        <v>0.8027532723</v>
      </c>
      <c r="V77" s="252">
        <f>(E77-B66)/B66</f>
        <v>0.08892520458</v>
      </c>
      <c r="W77" s="249">
        <f t="shared" si="22"/>
        <v>-109092.198</v>
      </c>
      <c r="X77" s="252">
        <f t="shared" si="23"/>
        <v>3.804978284</v>
      </c>
      <c r="Y77" s="249">
        <f t="shared" si="24"/>
        <v>338113.0729</v>
      </c>
      <c r="Z77" s="249">
        <f t="shared" si="25"/>
        <v>229020.8749</v>
      </c>
      <c r="AA77" s="254">
        <f t="shared" si="26"/>
        <v>499453.4987</v>
      </c>
      <c r="AB77" s="253">
        <f t="shared" si="27"/>
        <v>0.4994534987</v>
      </c>
      <c r="AC77" s="270">
        <f t="shared" si="28"/>
        <v>390361.3007</v>
      </c>
      <c r="AD77" s="252">
        <f t="shared" si="29"/>
        <v>0.3903613007</v>
      </c>
      <c r="AE77" s="175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7"/>
    </row>
    <row r="78" ht="19.5" customHeight="1">
      <c r="A78" s="271" t="s">
        <v>166</v>
      </c>
      <c r="B78" s="272">
        <v>40.09</v>
      </c>
      <c r="C78" s="273">
        <v>40.290001</v>
      </c>
      <c r="D78" s="273">
        <v>36.459999</v>
      </c>
      <c r="E78" s="273">
        <v>37.400002</v>
      </c>
      <c r="F78" s="273">
        <v>32.256325</v>
      </c>
      <c r="G78" s="273">
        <v>2.2347732E9</v>
      </c>
      <c r="H78" s="273"/>
      <c r="I78" s="273">
        <f t="shared" ref="I78:N78" si="99">(I79/B79*B78)/B79*B78</f>
        <v>2.417562161</v>
      </c>
      <c r="J78" s="273">
        <f t="shared" si="99"/>
        <v>2.439662717</v>
      </c>
      <c r="K78" s="273">
        <f t="shared" si="99"/>
        <v>1.996352124</v>
      </c>
      <c r="L78" s="273">
        <f t="shared" si="99"/>
        <v>2.088052255</v>
      </c>
      <c r="M78" s="273">
        <f t="shared" si="99"/>
        <v>1.810767601</v>
      </c>
      <c r="N78" s="273">
        <f t="shared" si="99"/>
        <v>110661929.4</v>
      </c>
      <c r="O78" s="273"/>
      <c r="P78" s="249">
        <f t="shared" si="31"/>
        <v>216594.0535</v>
      </c>
      <c r="Q78" s="249">
        <f>(Q66+(Q77-Q66)*(1-$Q$3))*K78/K77</f>
        <v>68199.7936</v>
      </c>
      <c r="R78" s="249">
        <f>R77*(1+($S$5/2/12))+(Q77-Q66)*($Q$3)</f>
        <v>189222.9797</v>
      </c>
      <c r="S78" s="249">
        <f t="shared" si="34"/>
        <v>-111213.4155</v>
      </c>
      <c r="T78" s="249">
        <f t="shared" si="35"/>
        <v>0</v>
      </c>
      <c r="U78" s="267">
        <f t="shared" si="21"/>
        <v>0.744685886</v>
      </c>
      <c r="V78" s="277"/>
      <c r="W78" s="249">
        <f t="shared" si="22"/>
        <v>-111213.4155</v>
      </c>
      <c r="X78" s="252">
        <f t="shared" si="23"/>
        <v>3.648993526</v>
      </c>
      <c r="Y78" s="249">
        <f t="shared" si="24"/>
        <v>333269.898</v>
      </c>
      <c r="Z78" s="249">
        <f t="shared" si="25"/>
        <v>222056.4825</v>
      </c>
      <c r="AA78" s="254">
        <f t="shared" si="26"/>
        <v>474016.8268</v>
      </c>
      <c r="AB78" s="253">
        <f t="shared" si="27"/>
        <v>0.4740168268</v>
      </c>
      <c r="AC78" s="270">
        <f t="shared" si="28"/>
        <v>362803.4113</v>
      </c>
      <c r="AD78" s="252">
        <f t="shared" si="29"/>
        <v>0.3628034113</v>
      </c>
      <c r="AE78" s="175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7"/>
    </row>
    <row r="79" ht="19.5" customHeight="1">
      <c r="A79" s="271" t="s">
        <v>167</v>
      </c>
      <c r="B79" s="272">
        <v>37.490002</v>
      </c>
      <c r="C79" s="273">
        <v>38.48</v>
      </c>
      <c r="D79" s="273">
        <v>36.700001</v>
      </c>
      <c r="E79" s="273">
        <v>37.220001</v>
      </c>
      <c r="F79" s="273">
        <v>32.101101</v>
      </c>
      <c r="G79" s="273">
        <v>1.7656106E9</v>
      </c>
      <c r="H79" s="273"/>
      <c r="I79" s="273">
        <f t="shared" ref="I79:N79" si="100">(I80/B80*B79)/B80*B79</f>
        <v>2.114153246</v>
      </c>
      <c r="J79" s="273">
        <f t="shared" si="100"/>
        <v>2.225386042</v>
      </c>
      <c r="K79" s="273">
        <f t="shared" si="100"/>
        <v>2.022721047</v>
      </c>
      <c r="L79" s="273">
        <f t="shared" si="100"/>
        <v>2.068001612</v>
      </c>
      <c r="M79" s="273">
        <f t="shared" si="100"/>
        <v>1.79338197</v>
      </c>
      <c r="N79" s="273">
        <f t="shared" si="100"/>
        <v>69075046.16</v>
      </c>
      <c r="O79" s="273"/>
      <c r="P79" s="249">
        <f t="shared" si="31"/>
        <v>218019.8079</v>
      </c>
      <c r="Q79" s="249">
        <f t="shared" ref="Q79:Q89" si="102">Q78*K79/K78</f>
        <v>69100.6142</v>
      </c>
      <c r="R79" s="249">
        <f t="shared" ref="R79:R89" si="103">R78*(1+$S$5/2/12)</f>
        <v>189617.1943</v>
      </c>
      <c r="S79" s="249">
        <f t="shared" si="34"/>
        <v>-113343.4714</v>
      </c>
      <c r="T79" s="249">
        <f t="shared" si="35"/>
        <v>0</v>
      </c>
      <c r="U79" s="267">
        <f t="shared" si="21"/>
        <v>0.7472056411</v>
      </c>
      <c r="V79" s="277"/>
      <c r="W79" s="249">
        <f t="shared" si="22"/>
        <v>-113343.4714</v>
      </c>
      <c r="X79" s="252">
        <f t="shared" si="23"/>
        <v>3.596475361</v>
      </c>
      <c r="Y79" s="249">
        <f t="shared" si="24"/>
        <v>334646.3721</v>
      </c>
      <c r="Z79" s="249">
        <f t="shared" si="25"/>
        <v>221302.9007</v>
      </c>
      <c r="AA79" s="254">
        <f t="shared" si="26"/>
        <v>476737.6164</v>
      </c>
      <c r="AB79" s="253">
        <f t="shared" si="27"/>
        <v>0.4767376164</v>
      </c>
      <c r="AC79" s="270">
        <f t="shared" si="28"/>
        <v>363394.145</v>
      </c>
      <c r="AD79" s="252">
        <f t="shared" si="29"/>
        <v>0.363394145</v>
      </c>
      <c r="AE79" s="175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7"/>
    </row>
    <row r="80" ht="19.5" customHeight="1">
      <c r="A80" s="271" t="s">
        <v>168</v>
      </c>
      <c r="B80" s="272">
        <v>37.369999</v>
      </c>
      <c r="C80" s="273">
        <v>38.290001</v>
      </c>
      <c r="D80" s="273">
        <v>35.939999</v>
      </c>
      <c r="E80" s="273">
        <v>36.57</v>
      </c>
      <c r="F80" s="273">
        <v>31.540487</v>
      </c>
      <c r="G80" s="273">
        <v>2.1339737E9</v>
      </c>
      <c r="H80" s="273"/>
      <c r="I80" s="273">
        <f t="shared" ref="I80:N80" si="101">(I81/B81*B80)/B81*B80</f>
        <v>2.10064038</v>
      </c>
      <c r="J80" s="273">
        <f t="shared" si="101"/>
        <v>2.203464147</v>
      </c>
      <c r="K80" s="273">
        <f t="shared" si="101"/>
        <v>1.939813434</v>
      </c>
      <c r="L80" s="273">
        <f t="shared" si="101"/>
        <v>1.996402168</v>
      </c>
      <c r="M80" s="273">
        <f t="shared" si="101"/>
        <v>1.731289649</v>
      </c>
      <c r="N80" s="273">
        <f t="shared" si="101"/>
        <v>100904248.9</v>
      </c>
      <c r="O80" s="273"/>
      <c r="P80" s="249">
        <f t="shared" si="31"/>
        <v>213504.9446</v>
      </c>
      <c r="Q80" s="249">
        <f t="shared" si="102"/>
        <v>66268.3072</v>
      </c>
      <c r="R80" s="249">
        <f t="shared" si="103"/>
        <v>190012.2301</v>
      </c>
      <c r="S80" s="249">
        <f t="shared" si="34"/>
        <v>-115482.4025</v>
      </c>
      <c r="T80" s="249">
        <f t="shared" si="35"/>
        <v>0</v>
      </c>
      <c r="U80" s="267">
        <f t="shared" si="21"/>
        <v>0.7365948338</v>
      </c>
      <c r="V80" s="277"/>
      <c r="W80" s="249">
        <f t="shared" si="22"/>
        <v>-115482.4025</v>
      </c>
      <c r="X80" s="252">
        <f t="shared" si="23"/>
        <v>3.494187563</v>
      </c>
      <c r="Y80" s="249">
        <f t="shared" si="24"/>
        <v>331865.2021</v>
      </c>
      <c r="Z80" s="249">
        <f t="shared" si="25"/>
        <v>216382.7996</v>
      </c>
      <c r="AA80" s="254">
        <f t="shared" si="26"/>
        <v>469785.4819</v>
      </c>
      <c r="AB80" s="253">
        <f t="shared" si="27"/>
        <v>0.4697854819</v>
      </c>
      <c r="AC80" s="270">
        <f t="shared" si="28"/>
        <v>354303.0793</v>
      </c>
      <c r="AD80" s="252">
        <f t="shared" si="29"/>
        <v>0.3543030793</v>
      </c>
      <c r="AE80" s="175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7"/>
    </row>
    <row r="81" ht="19.5" customHeight="1">
      <c r="A81" s="271" t="s">
        <v>169</v>
      </c>
      <c r="B81" s="272">
        <v>36.82</v>
      </c>
      <c r="C81" s="273">
        <v>37.07</v>
      </c>
      <c r="D81" s="273">
        <v>34.349998</v>
      </c>
      <c r="E81" s="273">
        <v>34.98</v>
      </c>
      <c r="F81" s="273">
        <v>30.169159</v>
      </c>
      <c r="G81" s="273">
        <v>2.3454336E9</v>
      </c>
      <c r="H81" s="273"/>
      <c r="I81" s="273">
        <f t="shared" ref="I81:N81" si="104">(I82/B82*B81)/B82*B81</f>
        <v>2.03926237</v>
      </c>
      <c r="J81" s="273">
        <f t="shared" si="104"/>
        <v>2.06528697</v>
      </c>
      <c r="K81" s="273">
        <f t="shared" si="104"/>
        <v>1.771973708</v>
      </c>
      <c r="L81" s="273">
        <f t="shared" si="104"/>
        <v>1.826575897</v>
      </c>
      <c r="M81" s="273">
        <f t="shared" si="104"/>
        <v>1.584015222</v>
      </c>
      <c r="N81" s="273">
        <f t="shared" si="104"/>
        <v>121892676.6</v>
      </c>
      <c r="O81" s="273"/>
      <c r="P81" s="249">
        <f t="shared" si="31"/>
        <v>204059.3941</v>
      </c>
      <c r="Q81" s="249">
        <f t="shared" si="102"/>
        <v>60534.53179</v>
      </c>
      <c r="R81" s="249">
        <f t="shared" si="103"/>
        <v>190408.0889</v>
      </c>
      <c r="S81" s="249">
        <f t="shared" si="34"/>
        <v>-117630.2459</v>
      </c>
      <c r="T81" s="249">
        <f t="shared" si="35"/>
        <v>0</v>
      </c>
      <c r="U81" s="267">
        <f t="shared" si="21"/>
        <v>0.7145648746</v>
      </c>
      <c r="V81" s="277"/>
      <c r="W81" s="249">
        <f t="shared" si="22"/>
        <v>-117630.2459</v>
      </c>
      <c r="X81" s="252">
        <f t="shared" si="23"/>
        <v>3.353452847</v>
      </c>
      <c r="Y81" s="249">
        <f t="shared" si="24"/>
        <v>325633.3412</v>
      </c>
      <c r="Z81" s="249">
        <f t="shared" si="25"/>
        <v>208003.0953</v>
      </c>
      <c r="AA81" s="254">
        <f t="shared" si="26"/>
        <v>455002.0148</v>
      </c>
      <c r="AB81" s="253">
        <f t="shared" si="27"/>
        <v>0.4550020148</v>
      </c>
      <c r="AC81" s="270">
        <f t="shared" si="28"/>
        <v>337371.7689</v>
      </c>
      <c r="AD81" s="252">
        <f t="shared" si="29"/>
        <v>0.3373717689</v>
      </c>
      <c r="AE81" s="175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7"/>
    </row>
    <row r="82" ht="19.5" customHeight="1">
      <c r="A82" s="271" t="s">
        <v>170</v>
      </c>
      <c r="B82" s="272">
        <v>35.099998</v>
      </c>
      <c r="C82" s="273">
        <v>38.27</v>
      </c>
      <c r="D82" s="273">
        <v>34.889999</v>
      </c>
      <c r="E82" s="273">
        <v>38.080002</v>
      </c>
      <c r="F82" s="273">
        <v>32.842834</v>
      </c>
      <c r="G82" s="273">
        <v>1.88134E9</v>
      </c>
      <c r="H82" s="273"/>
      <c r="I82" s="273">
        <f t="shared" ref="I82:N82" si="105">(I83/B83*B82)/B83*B82</f>
        <v>1.853189029</v>
      </c>
      <c r="J82" s="273">
        <f t="shared" si="105"/>
        <v>2.201162764</v>
      </c>
      <c r="K82" s="273">
        <f t="shared" si="105"/>
        <v>1.828124443</v>
      </c>
      <c r="L82" s="273">
        <f t="shared" si="105"/>
        <v>2.164671689</v>
      </c>
      <c r="M82" s="273">
        <f t="shared" si="105"/>
        <v>1.877215768</v>
      </c>
      <c r="N82" s="273">
        <f t="shared" si="105"/>
        <v>78427055.05</v>
      </c>
      <c r="O82" s="273"/>
      <c r="P82" s="249">
        <f t="shared" si="31"/>
        <v>207267.3208</v>
      </c>
      <c r="Q82" s="249">
        <f t="shared" si="102"/>
        <v>62452.7648</v>
      </c>
      <c r="R82" s="249">
        <f t="shared" si="103"/>
        <v>190804.7724</v>
      </c>
      <c r="S82" s="249">
        <f t="shared" si="34"/>
        <v>-119787.0386</v>
      </c>
      <c r="T82" s="249">
        <f t="shared" si="35"/>
        <v>0</v>
      </c>
      <c r="U82" s="267">
        <f t="shared" si="21"/>
        <v>0.7212919012</v>
      </c>
      <c r="V82" s="277"/>
      <c r="W82" s="249">
        <f t="shared" si="22"/>
        <v>-119787.0386</v>
      </c>
      <c r="X82" s="252">
        <f t="shared" si="23"/>
        <v>3.323164993</v>
      </c>
      <c r="Y82" s="249">
        <f t="shared" si="24"/>
        <v>328259.7061</v>
      </c>
      <c r="Z82" s="249">
        <f t="shared" si="25"/>
        <v>208472.6675</v>
      </c>
      <c r="AA82" s="254">
        <f t="shared" si="26"/>
        <v>460524.858</v>
      </c>
      <c r="AB82" s="253">
        <f t="shared" si="27"/>
        <v>0.460524858</v>
      </c>
      <c r="AC82" s="270">
        <f t="shared" si="28"/>
        <v>340737.8195</v>
      </c>
      <c r="AD82" s="252">
        <f t="shared" si="29"/>
        <v>0.3407378195</v>
      </c>
      <c r="AE82" s="175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7"/>
    </row>
    <row r="83" ht="19.5" customHeight="1">
      <c r="A83" s="271" t="s">
        <v>171</v>
      </c>
      <c r="B83" s="272">
        <v>38.029999</v>
      </c>
      <c r="C83" s="273">
        <v>38.68</v>
      </c>
      <c r="D83" s="273">
        <v>36.700001</v>
      </c>
      <c r="E83" s="273">
        <v>36.779999</v>
      </c>
      <c r="F83" s="273">
        <v>31.721611</v>
      </c>
      <c r="G83" s="273">
        <v>1.9436275E9</v>
      </c>
      <c r="H83" s="273"/>
      <c r="I83" s="273">
        <f t="shared" ref="I83:N83" si="106">(I84/B84*B83)/B84*B83</f>
        <v>2.175495378</v>
      </c>
      <c r="J83" s="273">
        <f t="shared" si="106"/>
        <v>2.24857907</v>
      </c>
      <c r="K83" s="273">
        <f t="shared" si="106"/>
        <v>2.022721047</v>
      </c>
      <c r="L83" s="273">
        <f t="shared" si="106"/>
        <v>2.019396217</v>
      </c>
      <c r="M83" s="273">
        <f t="shared" si="106"/>
        <v>1.751230906</v>
      </c>
      <c r="N83" s="273">
        <f t="shared" si="106"/>
        <v>83706156.14</v>
      </c>
      <c r="O83" s="273"/>
      <c r="P83" s="249">
        <f t="shared" si="31"/>
        <v>218019.8079</v>
      </c>
      <c r="Q83" s="249">
        <f t="shared" si="102"/>
        <v>69100.6142</v>
      </c>
      <c r="R83" s="249">
        <f t="shared" si="103"/>
        <v>191202.2824</v>
      </c>
      <c r="S83" s="249">
        <f t="shared" si="34"/>
        <v>-121952.8179</v>
      </c>
      <c r="T83" s="249">
        <f t="shared" si="35"/>
        <v>0</v>
      </c>
      <c r="U83" s="267">
        <f t="shared" si="21"/>
        <v>0.7447295162</v>
      </c>
      <c r="V83" s="277"/>
      <c r="W83" s="249">
        <f t="shared" si="22"/>
        <v>-121952.8179</v>
      </c>
      <c r="X83" s="252">
        <f t="shared" si="23"/>
        <v>3.35557716</v>
      </c>
      <c r="Y83" s="249">
        <f t="shared" si="24"/>
        <v>336168.0566</v>
      </c>
      <c r="Z83" s="249">
        <f t="shared" si="25"/>
        <v>214215.2387</v>
      </c>
      <c r="AA83" s="254">
        <f t="shared" si="26"/>
        <v>478322.7045</v>
      </c>
      <c r="AB83" s="253">
        <f t="shared" si="27"/>
        <v>0.4783227045</v>
      </c>
      <c r="AC83" s="270">
        <f t="shared" si="28"/>
        <v>356369.8866</v>
      </c>
      <c r="AD83" s="252">
        <f t="shared" si="29"/>
        <v>0.3563698866</v>
      </c>
      <c r="AE83" s="175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7"/>
    </row>
    <row r="84" ht="19.5" customHeight="1">
      <c r="A84" s="271" t="s">
        <v>172</v>
      </c>
      <c r="B84" s="272">
        <v>36.860001</v>
      </c>
      <c r="C84" s="273">
        <v>39.919998</v>
      </c>
      <c r="D84" s="273">
        <v>36.549999</v>
      </c>
      <c r="E84" s="273">
        <v>39.580002</v>
      </c>
      <c r="F84" s="273">
        <v>34.168079</v>
      </c>
      <c r="G84" s="273">
        <v>1.620613E9</v>
      </c>
      <c r="H84" s="273"/>
      <c r="I84" s="273">
        <f t="shared" ref="I84:N84" si="107">(I85/B85*B84)/B85*B84</f>
        <v>2.043695659</v>
      </c>
      <c r="J84" s="273">
        <f t="shared" si="107"/>
        <v>2.395059212</v>
      </c>
      <c r="K84" s="273">
        <f t="shared" si="107"/>
        <v>2.006220114</v>
      </c>
      <c r="L84" s="273">
        <f t="shared" si="107"/>
        <v>2.338566563</v>
      </c>
      <c r="M84" s="273">
        <f t="shared" si="107"/>
        <v>2.031767776</v>
      </c>
      <c r="N84" s="273">
        <f t="shared" si="107"/>
        <v>58195575.26</v>
      </c>
      <c r="O84" s="273"/>
      <c r="P84" s="249">
        <f t="shared" si="31"/>
        <v>217128.7069</v>
      </c>
      <c r="Q84" s="249">
        <f t="shared" si="102"/>
        <v>68536.9059</v>
      </c>
      <c r="R84" s="249">
        <f t="shared" si="103"/>
        <v>191600.6205</v>
      </c>
      <c r="S84" s="249">
        <f t="shared" si="34"/>
        <v>-124127.6213</v>
      </c>
      <c r="T84" s="249">
        <f t="shared" si="35"/>
        <v>0</v>
      </c>
      <c r="U84" s="267">
        <f t="shared" si="21"/>
        <v>0.7421487086</v>
      </c>
      <c r="V84" s="277"/>
      <c r="W84" s="249">
        <f t="shared" si="22"/>
        <v>-124127.6213</v>
      </c>
      <c r="X84" s="252">
        <f t="shared" si="23"/>
        <v>3.292815274</v>
      </c>
      <c r="Y84" s="249">
        <f t="shared" si="24"/>
        <v>335926.6905</v>
      </c>
      <c r="Z84" s="249">
        <f t="shared" si="25"/>
        <v>211799.0692</v>
      </c>
      <c r="AA84" s="254">
        <f t="shared" si="26"/>
        <v>477266.2333</v>
      </c>
      <c r="AB84" s="253">
        <f t="shared" si="27"/>
        <v>0.4772662333</v>
      </c>
      <c r="AC84" s="270">
        <f t="shared" si="28"/>
        <v>353138.612</v>
      </c>
      <c r="AD84" s="252">
        <f t="shared" si="29"/>
        <v>0.353138612</v>
      </c>
      <c r="AE84" s="175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7"/>
    </row>
    <row r="85" ht="19.5" customHeight="1">
      <c r="A85" s="271" t="s">
        <v>173</v>
      </c>
      <c r="B85" s="272">
        <v>39.639999</v>
      </c>
      <c r="C85" s="273">
        <v>40.139999</v>
      </c>
      <c r="D85" s="273">
        <v>38.259998</v>
      </c>
      <c r="E85" s="273">
        <v>38.98</v>
      </c>
      <c r="F85" s="273">
        <v>33.650127</v>
      </c>
      <c r="G85" s="273">
        <v>1.7148903E9</v>
      </c>
      <c r="H85" s="273"/>
      <c r="I85" s="273">
        <f t="shared" ref="I85:N85" si="108">(I86/B86*B85)/B86*B85</f>
        <v>2.363593608</v>
      </c>
      <c r="J85" s="273">
        <f t="shared" si="108"/>
        <v>2.421530524</v>
      </c>
      <c r="K85" s="273">
        <f t="shared" si="108"/>
        <v>2.198334256</v>
      </c>
      <c r="L85" s="273">
        <f t="shared" si="108"/>
        <v>2.268202275</v>
      </c>
      <c r="M85" s="273">
        <f t="shared" si="108"/>
        <v>1.970635755</v>
      </c>
      <c r="N85" s="273">
        <f t="shared" si="108"/>
        <v>65163442.06</v>
      </c>
      <c r="O85" s="273"/>
      <c r="P85" s="249">
        <f t="shared" si="31"/>
        <v>227287.1168</v>
      </c>
      <c r="Q85" s="249">
        <f t="shared" si="102"/>
        <v>75099.94889</v>
      </c>
      <c r="R85" s="249">
        <f t="shared" si="103"/>
        <v>191999.7884</v>
      </c>
      <c r="S85" s="249">
        <f t="shared" si="34"/>
        <v>-126311.4864</v>
      </c>
      <c r="T85" s="249">
        <f t="shared" si="35"/>
        <v>0</v>
      </c>
      <c r="U85" s="267">
        <f t="shared" si="21"/>
        <v>0.7635458173</v>
      </c>
      <c r="V85" s="277"/>
      <c r="W85" s="249">
        <f t="shared" si="22"/>
        <v>-126311.4864</v>
      </c>
      <c r="X85" s="252">
        <f t="shared" si="23"/>
        <v>3.319467748</v>
      </c>
      <c r="Y85" s="249">
        <f t="shared" si="24"/>
        <v>343420.7787</v>
      </c>
      <c r="Z85" s="249">
        <f t="shared" si="25"/>
        <v>217109.2923</v>
      </c>
      <c r="AA85" s="254">
        <f t="shared" si="26"/>
        <v>494386.8542</v>
      </c>
      <c r="AB85" s="253">
        <f t="shared" si="27"/>
        <v>0.4943868542</v>
      </c>
      <c r="AC85" s="270">
        <f t="shared" si="28"/>
        <v>368075.3678</v>
      </c>
      <c r="AD85" s="252">
        <f t="shared" si="29"/>
        <v>0.3680753678</v>
      </c>
      <c r="AE85" s="175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7"/>
    </row>
    <row r="86" ht="19.5" customHeight="1">
      <c r="A86" s="271" t="s">
        <v>174</v>
      </c>
      <c r="B86" s="272">
        <v>39.0</v>
      </c>
      <c r="C86" s="273">
        <v>39.91</v>
      </c>
      <c r="D86" s="273">
        <v>38.240002</v>
      </c>
      <c r="E86" s="273">
        <v>39.459999</v>
      </c>
      <c r="F86" s="273">
        <v>34.064476</v>
      </c>
      <c r="G86" s="273">
        <v>1.6766625E9</v>
      </c>
      <c r="H86" s="273"/>
      <c r="I86" s="273">
        <f t="shared" ref="I86:N86" si="109">(I87/B87*B86)/B87*B86</f>
        <v>2.287887951</v>
      </c>
      <c r="J86" s="273">
        <f t="shared" si="109"/>
        <v>2.393859673</v>
      </c>
      <c r="K86" s="273">
        <f t="shared" si="109"/>
        <v>2.196037005</v>
      </c>
      <c r="L86" s="273">
        <f t="shared" si="109"/>
        <v>2.324407414</v>
      </c>
      <c r="M86" s="273">
        <f t="shared" si="109"/>
        <v>2.019465176</v>
      </c>
      <c r="N86" s="273">
        <f t="shared" si="109"/>
        <v>62290616.76</v>
      </c>
      <c r="O86" s="273"/>
      <c r="P86" s="249">
        <f t="shared" si="31"/>
        <v>227168.3287</v>
      </c>
      <c r="Q86" s="249">
        <f t="shared" si="102"/>
        <v>75021.46974</v>
      </c>
      <c r="R86" s="249">
        <f t="shared" si="103"/>
        <v>192399.788</v>
      </c>
      <c r="S86" s="249">
        <f t="shared" si="34"/>
        <v>-128504.4509</v>
      </c>
      <c r="T86" s="249">
        <f t="shared" si="35"/>
        <v>0</v>
      </c>
      <c r="U86" s="267">
        <f t="shared" si="21"/>
        <v>0.7626753141</v>
      </c>
      <c r="V86" s="277"/>
      <c r="W86" s="249">
        <f t="shared" si="22"/>
        <v>-128504.4509</v>
      </c>
      <c r="X86" s="252">
        <f t="shared" si="23"/>
        <v>3.265008439</v>
      </c>
      <c r="Y86" s="249">
        <f t="shared" si="24"/>
        <v>343721.6266</v>
      </c>
      <c r="Z86" s="249">
        <f t="shared" si="25"/>
        <v>215217.1757</v>
      </c>
      <c r="AA86" s="254">
        <f t="shared" si="26"/>
        <v>494589.5864</v>
      </c>
      <c r="AB86" s="253">
        <f t="shared" si="27"/>
        <v>0.4945895864</v>
      </c>
      <c r="AC86" s="270">
        <f t="shared" si="28"/>
        <v>366085.1355</v>
      </c>
      <c r="AD86" s="252">
        <f t="shared" si="29"/>
        <v>0.3660851355</v>
      </c>
      <c r="AE86" s="175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7"/>
    </row>
    <row r="87" ht="19.5" customHeight="1">
      <c r="A87" s="271" t="s">
        <v>175</v>
      </c>
      <c r="B87" s="272">
        <v>39.540001</v>
      </c>
      <c r="C87" s="273">
        <v>39.880001</v>
      </c>
      <c r="D87" s="273">
        <v>37.330002</v>
      </c>
      <c r="E87" s="273">
        <v>38.869999</v>
      </c>
      <c r="F87" s="273">
        <v>33.555145</v>
      </c>
      <c r="G87" s="273">
        <v>2.2791697E9</v>
      </c>
      <c r="H87" s="273"/>
      <c r="I87" s="273">
        <f t="shared" ref="I87:N87" si="110">(I88/B88*B87)/B88*B87</f>
        <v>2.351683591</v>
      </c>
      <c r="J87" s="273">
        <f t="shared" si="110"/>
        <v>2.390262258</v>
      </c>
      <c r="K87" s="273">
        <f t="shared" si="110"/>
        <v>2.09276213</v>
      </c>
      <c r="L87" s="273">
        <f t="shared" si="110"/>
        <v>2.255418669</v>
      </c>
      <c r="M87" s="273">
        <f t="shared" si="110"/>
        <v>1.959526688</v>
      </c>
      <c r="N87" s="273">
        <f t="shared" si="110"/>
        <v>115102472.8</v>
      </c>
      <c r="O87" s="273"/>
      <c r="P87" s="249">
        <f t="shared" si="31"/>
        <v>221762.3881</v>
      </c>
      <c r="Q87" s="249">
        <f t="shared" si="102"/>
        <v>71493.37212</v>
      </c>
      <c r="R87" s="249">
        <f t="shared" si="103"/>
        <v>192800.6209</v>
      </c>
      <c r="S87" s="249">
        <f t="shared" si="34"/>
        <v>-130706.5528</v>
      </c>
      <c r="T87" s="249">
        <f t="shared" si="35"/>
        <v>0</v>
      </c>
      <c r="U87" s="267">
        <f t="shared" si="21"/>
        <v>0.7504255607</v>
      </c>
      <c r="V87" s="277"/>
      <c r="W87" s="249">
        <f t="shared" si="22"/>
        <v>-130706.5528</v>
      </c>
      <c r="X87" s="252">
        <f t="shared" si="23"/>
        <v>3.171707922</v>
      </c>
      <c r="Y87" s="249">
        <f t="shared" si="24"/>
        <v>340322.2677</v>
      </c>
      <c r="Z87" s="249">
        <f t="shared" si="25"/>
        <v>209615.7149</v>
      </c>
      <c r="AA87" s="254">
        <f t="shared" si="26"/>
        <v>486056.3811</v>
      </c>
      <c r="AB87" s="253">
        <f t="shared" si="27"/>
        <v>0.4860563811</v>
      </c>
      <c r="AC87" s="270">
        <f t="shared" si="28"/>
        <v>355349.8283</v>
      </c>
      <c r="AD87" s="252">
        <f t="shared" si="29"/>
        <v>0.3553498283</v>
      </c>
      <c r="AE87" s="175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  <c r="AU87" s="176"/>
      <c r="AV87" s="176"/>
      <c r="AW87" s="177"/>
    </row>
    <row r="88" ht="19.5" customHeight="1">
      <c r="A88" s="271" t="s">
        <v>176</v>
      </c>
      <c r="B88" s="272">
        <v>38.779999</v>
      </c>
      <c r="C88" s="273">
        <v>42.02</v>
      </c>
      <c r="D88" s="273">
        <v>38.709999</v>
      </c>
      <c r="E88" s="273">
        <v>41.240002</v>
      </c>
      <c r="F88" s="273">
        <v>35.601101</v>
      </c>
      <c r="G88" s="273">
        <v>1.7184917E9</v>
      </c>
      <c r="H88" s="273"/>
      <c r="I88" s="273">
        <f t="shared" ref="I88:N88" si="111">(I89/B89*B88)/B89*B88</f>
        <v>2.262148568</v>
      </c>
      <c r="J88" s="273">
        <f t="shared" si="111"/>
        <v>2.653672533</v>
      </c>
      <c r="K88" s="273">
        <f t="shared" si="111"/>
        <v>2.250350476</v>
      </c>
      <c r="L88" s="273">
        <f t="shared" si="111"/>
        <v>2.538840791</v>
      </c>
      <c r="M88" s="273">
        <f t="shared" si="111"/>
        <v>2.205767845</v>
      </c>
      <c r="N88" s="273">
        <f t="shared" si="111"/>
        <v>65437425.81</v>
      </c>
      <c r="O88" s="273"/>
      <c r="P88" s="249">
        <f t="shared" si="31"/>
        <v>229960.3901</v>
      </c>
      <c r="Q88" s="249">
        <f t="shared" si="102"/>
        <v>76876.93775</v>
      </c>
      <c r="R88" s="249">
        <f t="shared" si="103"/>
        <v>193202.2888</v>
      </c>
      <c r="S88" s="249">
        <f t="shared" si="34"/>
        <v>-132917.8301</v>
      </c>
      <c r="T88" s="249">
        <f t="shared" si="35"/>
        <v>0</v>
      </c>
      <c r="U88" s="267">
        <f t="shared" si="21"/>
        <v>0.76736773</v>
      </c>
      <c r="V88" s="277"/>
      <c r="W88" s="249">
        <f t="shared" si="22"/>
        <v>-132917.8301</v>
      </c>
      <c r="X88" s="252">
        <f t="shared" si="23"/>
        <v>3.183641191</v>
      </c>
      <c r="Y88" s="249">
        <f t="shared" si="24"/>
        <v>346446.4704</v>
      </c>
      <c r="Z88" s="249">
        <f t="shared" si="25"/>
        <v>213528.6403</v>
      </c>
      <c r="AA88" s="254">
        <f t="shared" si="26"/>
        <v>500039.6167</v>
      </c>
      <c r="AB88" s="253">
        <f t="shared" si="27"/>
        <v>0.5000396167</v>
      </c>
      <c r="AC88" s="270">
        <f t="shared" si="28"/>
        <v>367121.7866</v>
      </c>
      <c r="AD88" s="252">
        <f t="shared" si="29"/>
        <v>0.3671217866</v>
      </c>
      <c r="AE88" s="175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7"/>
    </row>
    <row r="89" ht="19.5" customHeight="1">
      <c r="A89" s="274" t="s">
        <v>177</v>
      </c>
      <c r="B89" s="275">
        <v>41.509998</v>
      </c>
      <c r="C89" s="276">
        <v>42.310001</v>
      </c>
      <c r="D89" s="276">
        <v>40.360001</v>
      </c>
      <c r="E89" s="276">
        <v>40.41</v>
      </c>
      <c r="F89" s="276">
        <v>34.884583</v>
      </c>
      <c r="G89" s="276">
        <v>1.4167064E9</v>
      </c>
      <c r="H89" s="276"/>
      <c r="I89" s="276">
        <f t="shared" ref="I89:N89" si="112">(I90/B90*B89)/B90*B89</f>
        <v>2.591856554</v>
      </c>
      <c r="J89" s="276">
        <f t="shared" si="112"/>
        <v>2.690427567</v>
      </c>
      <c r="K89" s="276">
        <f t="shared" si="112"/>
        <v>2.446280075</v>
      </c>
      <c r="L89" s="276">
        <f t="shared" si="112"/>
        <v>2.437675054</v>
      </c>
      <c r="M89" s="276">
        <f t="shared" si="112"/>
        <v>2.117873493</v>
      </c>
      <c r="N89" s="276">
        <f t="shared" si="112"/>
        <v>44472448.46</v>
      </c>
      <c r="O89" s="276"/>
      <c r="P89" s="249">
        <f t="shared" si="31"/>
        <v>239762.3822</v>
      </c>
      <c r="Q89" s="249">
        <f t="shared" si="102"/>
        <v>83570.32519</v>
      </c>
      <c r="R89" s="249">
        <f t="shared" si="103"/>
        <v>193604.7936</v>
      </c>
      <c r="S89" s="249">
        <f t="shared" si="34"/>
        <v>-135138.3211</v>
      </c>
      <c r="T89" s="249">
        <f t="shared" si="35"/>
        <v>0</v>
      </c>
      <c r="U89" s="267">
        <f t="shared" si="21"/>
        <v>0.7871416405</v>
      </c>
      <c r="V89" s="252">
        <f>(E89-B78)/B78</f>
        <v>0.007982040409</v>
      </c>
      <c r="W89" s="249">
        <f t="shared" si="22"/>
        <v>-135138.3211</v>
      </c>
      <c r="X89" s="252">
        <f t="shared" si="23"/>
        <v>3.206841497</v>
      </c>
      <c r="Y89" s="249">
        <f t="shared" si="24"/>
        <v>353694.2694</v>
      </c>
      <c r="Z89" s="249">
        <f t="shared" si="25"/>
        <v>218555.9483</v>
      </c>
      <c r="AA89" s="254">
        <f t="shared" si="26"/>
        <v>516937.501</v>
      </c>
      <c r="AB89" s="253">
        <f t="shared" si="27"/>
        <v>0.516937501</v>
      </c>
      <c r="AC89" s="270">
        <f t="shared" si="28"/>
        <v>381799.1799</v>
      </c>
      <c r="AD89" s="252">
        <f t="shared" si="29"/>
        <v>0.3817991799</v>
      </c>
      <c r="AE89" s="175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7"/>
    </row>
    <row r="90" ht="19.5" customHeight="1">
      <c r="A90" s="271" t="s">
        <v>178</v>
      </c>
      <c r="B90" s="272">
        <v>40.650002</v>
      </c>
      <c r="C90" s="273">
        <v>43.310001</v>
      </c>
      <c r="D90" s="273">
        <v>40.16</v>
      </c>
      <c r="E90" s="273">
        <v>42.0</v>
      </c>
      <c r="F90" s="273">
        <v>36.344654</v>
      </c>
      <c r="G90" s="273">
        <v>1.9689058E9</v>
      </c>
      <c r="H90" s="273"/>
      <c r="I90" s="273">
        <f t="shared" ref="I90:N90" si="113">(I91/B91*B90)/B91*B90</f>
        <v>2.485573898</v>
      </c>
      <c r="J90" s="273">
        <f t="shared" si="113"/>
        <v>2.819107394</v>
      </c>
      <c r="K90" s="273">
        <f t="shared" si="113"/>
        <v>2.422095427</v>
      </c>
      <c r="L90" s="273">
        <f t="shared" si="113"/>
        <v>2.633277892</v>
      </c>
      <c r="M90" s="273">
        <f t="shared" si="113"/>
        <v>2.298867923</v>
      </c>
      <c r="N90" s="273">
        <f t="shared" si="113"/>
        <v>85897634.76</v>
      </c>
      <c r="O90" s="273"/>
      <c r="P90" s="249">
        <f t="shared" si="31"/>
        <v>238574.2574</v>
      </c>
      <c r="Q90" s="249">
        <f>(Q78+(Q89-Q78)*(1-$Q$3))*K90/K89</f>
        <v>75134.83725</v>
      </c>
      <c r="R90" s="249">
        <f>R89*(1+($S$5/2/12))+(Q89-Q78)*($Q$3)</f>
        <v>201693.4027</v>
      </c>
      <c r="S90" s="249">
        <f t="shared" si="34"/>
        <v>-137368.0641</v>
      </c>
      <c r="T90" s="249">
        <f t="shared" si="35"/>
        <v>0</v>
      </c>
      <c r="U90" s="267">
        <f t="shared" si="21"/>
        <v>0.7544471241</v>
      </c>
      <c r="V90" s="277"/>
      <c r="W90" s="249">
        <f t="shared" si="22"/>
        <v>-137368.0641</v>
      </c>
      <c r="X90" s="252">
        <f t="shared" si="23"/>
        <v>3.205021947</v>
      </c>
      <c r="Y90" s="249">
        <f t="shared" si="24"/>
        <v>360627.6468</v>
      </c>
      <c r="Z90" s="249">
        <f t="shared" si="25"/>
        <v>223259.5828</v>
      </c>
      <c r="AA90" s="254">
        <f t="shared" si="26"/>
        <v>515402.4974</v>
      </c>
      <c r="AB90" s="253">
        <f t="shared" si="27"/>
        <v>0.5154024974</v>
      </c>
      <c r="AC90" s="270">
        <f t="shared" si="28"/>
        <v>378034.4333</v>
      </c>
      <c r="AD90" s="252">
        <f t="shared" si="29"/>
        <v>0.3780344333</v>
      </c>
      <c r="AE90" s="175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7"/>
    </row>
    <row r="91" ht="19.5" customHeight="1">
      <c r="A91" s="271" t="s">
        <v>179</v>
      </c>
      <c r="B91" s="272">
        <v>41.740002</v>
      </c>
      <c r="C91" s="273">
        <v>42.169998</v>
      </c>
      <c r="D91" s="273">
        <v>40.259998</v>
      </c>
      <c r="E91" s="273">
        <v>41.099998</v>
      </c>
      <c r="F91" s="273">
        <v>35.565819</v>
      </c>
      <c r="G91" s="273">
        <v>1.6465621E9</v>
      </c>
      <c r="H91" s="273"/>
      <c r="I91" s="273">
        <f t="shared" ref="I91:N91" si="114">(I92/B92*B91)/B92*B91</f>
        <v>2.620658722</v>
      </c>
      <c r="J91" s="273">
        <f t="shared" si="114"/>
        <v>2.672651877</v>
      </c>
      <c r="K91" s="273">
        <f t="shared" si="114"/>
        <v>2.434172431</v>
      </c>
      <c r="L91" s="273">
        <f t="shared" si="114"/>
        <v>2.521632038</v>
      </c>
      <c r="M91" s="273">
        <f t="shared" si="114"/>
        <v>2.201398017</v>
      </c>
      <c r="N91" s="273">
        <f t="shared" si="114"/>
        <v>60074139.45</v>
      </c>
      <c r="O91" s="273"/>
      <c r="P91" s="249">
        <f t="shared" si="31"/>
        <v>239168.305</v>
      </c>
      <c r="Q91" s="249">
        <f t="shared" ref="Q91:Q101" si="116">Q90*K91/K90</f>
        <v>75509.47308</v>
      </c>
      <c r="R91" s="249">
        <f t="shared" ref="R91:R101" si="117">R90*(1+$S$5/2/12)</f>
        <v>202113.5973</v>
      </c>
      <c r="S91" s="249">
        <f t="shared" si="34"/>
        <v>-139607.0977</v>
      </c>
      <c r="T91" s="249">
        <f t="shared" si="35"/>
        <v>0</v>
      </c>
      <c r="U91" s="267">
        <f t="shared" si="21"/>
        <v>0.755018891</v>
      </c>
      <c r="V91" s="277"/>
      <c r="W91" s="249">
        <f t="shared" si="22"/>
        <v>-139607.0977</v>
      </c>
      <c r="X91" s="252">
        <f t="shared" si="23"/>
        <v>3.160884437</v>
      </c>
      <c r="Y91" s="249">
        <f t="shared" si="24"/>
        <v>361446.8669</v>
      </c>
      <c r="Z91" s="249">
        <f t="shared" si="25"/>
        <v>221839.7692</v>
      </c>
      <c r="AA91" s="254">
        <f t="shared" si="26"/>
        <v>516791.3754</v>
      </c>
      <c r="AB91" s="253">
        <f t="shared" si="27"/>
        <v>0.5167913754</v>
      </c>
      <c r="AC91" s="270">
        <f t="shared" si="28"/>
        <v>377184.2777</v>
      </c>
      <c r="AD91" s="252">
        <f t="shared" si="29"/>
        <v>0.3771842777</v>
      </c>
      <c r="AE91" s="175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7"/>
    </row>
    <row r="92" ht="19.5" customHeight="1">
      <c r="A92" s="271" t="s">
        <v>180</v>
      </c>
      <c r="B92" s="272">
        <v>41.23</v>
      </c>
      <c r="C92" s="273">
        <v>42.299999</v>
      </c>
      <c r="D92" s="273">
        <v>40.189999</v>
      </c>
      <c r="E92" s="273">
        <v>41.93</v>
      </c>
      <c r="F92" s="273">
        <v>36.284084</v>
      </c>
      <c r="G92" s="273">
        <v>2.1858623E9</v>
      </c>
      <c r="H92" s="273"/>
      <c r="I92" s="273">
        <f t="shared" ref="I92:N92" si="115">(I93/B93*B92)/B93*B92</f>
        <v>2.557008706</v>
      </c>
      <c r="J92" s="273">
        <f t="shared" si="115"/>
        <v>2.689155694</v>
      </c>
      <c r="K92" s="273">
        <f t="shared" si="115"/>
        <v>2.425715326</v>
      </c>
      <c r="L92" s="273">
        <f t="shared" si="115"/>
        <v>2.624507613</v>
      </c>
      <c r="M92" s="273">
        <f t="shared" si="115"/>
        <v>2.291211975</v>
      </c>
      <c r="N92" s="273">
        <f t="shared" si="115"/>
        <v>105870978.8</v>
      </c>
      <c r="O92" s="273"/>
      <c r="P92" s="249">
        <f t="shared" si="31"/>
        <v>238752.4693</v>
      </c>
      <c r="Q92" s="249">
        <f t="shared" si="116"/>
        <v>75247.12867</v>
      </c>
      <c r="R92" s="249">
        <f t="shared" si="117"/>
        <v>202534.6673</v>
      </c>
      <c r="S92" s="249">
        <f t="shared" si="34"/>
        <v>-141855.4606</v>
      </c>
      <c r="T92" s="249">
        <f t="shared" si="35"/>
        <v>0</v>
      </c>
      <c r="U92" s="267">
        <f t="shared" si="21"/>
        <v>0.7535738726</v>
      </c>
      <c r="V92" s="277"/>
      <c r="W92" s="249">
        <f t="shared" si="22"/>
        <v>-141855.4606</v>
      </c>
      <c r="X92" s="252">
        <f t="shared" si="23"/>
        <v>3.110822346</v>
      </c>
      <c r="Y92" s="249">
        <f t="shared" si="24"/>
        <v>361560.0091</v>
      </c>
      <c r="Z92" s="249">
        <f t="shared" si="25"/>
        <v>219704.5486</v>
      </c>
      <c r="AA92" s="254">
        <f t="shared" si="26"/>
        <v>516534.2653</v>
      </c>
      <c r="AB92" s="253">
        <f t="shared" si="27"/>
        <v>0.5165342653</v>
      </c>
      <c r="AC92" s="270">
        <f t="shared" si="28"/>
        <v>374678.8047</v>
      </c>
      <c r="AD92" s="252">
        <f t="shared" si="29"/>
        <v>0.3746788047</v>
      </c>
      <c r="AE92" s="175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7"/>
    </row>
    <row r="93" ht="19.5" customHeight="1">
      <c r="A93" s="271" t="s">
        <v>181</v>
      </c>
      <c r="B93" s="272">
        <v>42.150002</v>
      </c>
      <c r="C93" s="273">
        <v>43.049999</v>
      </c>
      <c r="D93" s="273">
        <v>41.389999</v>
      </c>
      <c r="E93" s="273">
        <v>41.849998</v>
      </c>
      <c r="F93" s="273">
        <v>36.240246</v>
      </c>
      <c r="G93" s="273">
        <v>1.7639047E9</v>
      </c>
      <c r="H93" s="273"/>
      <c r="I93" s="273">
        <f t="shared" ref="I93:N93" si="118">(I94/B94*B93)/B94*B93</f>
        <v>2.672395527</v>
      </c>
      <c r="J93" s="273">
        <f t="shared" si="118"/>
        <v>2.785361219</v>
      </c>
      <c r="K93" s="273">
        <f t="shared" si="118"/>
        <v>2.572732739</v>
      </c>
      <c r="L93" s="273">
        <f t="shared" si="118"/>
        <v>2.614502102</v>
      </c>
      <c r="M93" s="273">
        <f t="shared" si="118"/>
        <v>2.285678889</v>
      </c>
      <c r="N93" s="273">
        <f t="shared" si="118"/>
        <v>68941632.6</v>
      </c>
      <c r="O93" s="273"/>
      <c r="P93" s="249">
        <f t="shared" si="31"/>
        <v>245881.1822</v>
      </c>
      <c r="Q93" s="249">
        <f t="shared" si="116"/>
        <v>79807.69607</v>
      </c>
      <c r="R93" s="249">
        <f t="shared" si="117"/>
        <v>202956.6145</v>
      </c>
      <c r="S93" s="249">
        <f t="shared" si="34"/>
        <v>-144113.1917</v>
      </c>
      <c r="T93" s="249">
        <f t="shared" si="35"/>
        <v>0</v>
      </c>
      <c r="U93" s="267">
        <f t="shared" si="21"/>
        <v>0.7670482012</v>
      </c>
      <c r="V93" s="277"/>
      <c r="W93" s="249">
        <f t="shared" si="22"/>
        <v>-144113.1917</v>
      </c>
      <c r="X93" s="252">
        <f t="shared" si="23"/>
        <v>3.114480996</v>
      </c>
      <c r="Y93" s="249">
        <f t="shared" si="24"/>
        <v>366955.1775</v>
      </c>
      <c r="Z93" s="249">
        <f t="shared" si="25"/>
        <v>222841.9858</v>
      </c>
      <c r="AA93" s="254">
        <f t="shared" si="26"/>
        <v>528645.4928</v>
      </c>
      <c r="AB93" s="253">
        <f t="shared" si="27"/>
        <v>0.5286454928</v>
      </c>
      <c r="AC93" s="270">
        <f t="shared" si="28"/>
        <v>384532.3011</v>
      </c>
      <c r="AD93" s="252">
        <f t="shared" si="29"/>
        <v>0.3845323011</v>
      </c>
      <c r="AE93" s="175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76"/>
      <c r="AU93" s="176"/>
      <c r="AV93" s="176"/>
      <c r="AW93" s="177"/>
    </row>
    <row r="94" ht="19.5" customHeight="1">
      <c r="A94" s="271" t="s">
        <v>182</v>
      </c>
      <c r="B94" s="272">
        <v>41.919998</v>
      </c>
      <c r="C94" s="273">
        <v>42.279999</v>
      </c>
      <c r="D94" s="273">
        <v>38.23</v>
      </c>
      <c r="E94" s="273">
        <v>38.82</v>
      </c>
      <c r="F94" s="273">
        <v>33.61639</v>
      </c>
      <c r="G94" s="273">
        <v>2.7095353E9</v>
      </c>
      <c r="H94" s="273"/>
      <c r="I94" s="273">
        <f t="shared" ref="I94:N94" si="119">(I95/B95*B94)/B95*B94</f>
        <v>2.643309663</v>
      </c>
      <c r="J94" s="273">
        <f t="shared" si="119"/>
        <v>2.686613358</v>
      </c>
      <c r="K94" s="273">
        <f t="shared" si="119"/>
        <v>2.19488837</v>
      </c>
      <c r="L94" s="273">
        <f t="shared" si="119"/>
        <v>2.249620051</v>
      </c>
      <c r="M94" s="273">
        <f t="shared" si="119"/>
        <v>1.966686289</v>
      </c>
      <c r="N94" s="273">
        <f t="shared" si="119"/>
        <v>162675052.5</v>
      </c>
      <c r="O94" s="273"/>
      <c r="P94" s="249">
        <f t="shared" si="31"/>
        <v>227108.9109</v>
      </c>
      <c r="Q94" s="249">
        <f t="shared" si="116"/>
        <v>68086.73955</v>
      </c>
      <c r="R94" s="249">
        <f t="shared" si="117"/>
        <v>203379.4408</v>
      </c>
      <c r="S94" s="249">
        <f t="shared" si="34"/>
        <v>-146380.33</v>
      </c>
      <c r="T94" s="249">
        <f t="shared" si="35"/>
        <v>0</v>
      </c>
      <c r="U94" s="267">
        <f t="shared" si="21"/>
        <v>0.7286412746</v>
      </c>
      <c r="V94" s="277"/>
      <c r="W94" s="249">
        <f t="shared" si="22"/>
        <v>-146380.33</v>
      </c>
      <c r="X94" s="252">
        <f t="shared" si="23"/>
        <v>2.940889338</v>
      </c>
      <c r="Y94" s="249">
        <f t="shared" si="24"/>
        <v>354220.5008</v>
      </c>
      <c r="Z94" s="249">
        <f t="shared" si="25"/>
        <v>207840.1709</v>
      </c>
      <c r="AA94" s="254">
        <f t="shared" si="26"/>
        <v>498575.0913</v>
      </c>
      <c r="AB94" s="253">
        <f t="shared" si="27"/>
        <v>0.4985750913</v>
      </c>
      <c r="AC94" s="270">
        <f t="shared" si="28"/>
        <v>352194.7613</v>
      </c>
      <c r="AD94" s="252">
        <f t="shared" si="29"/>
        <v>0.3521947613</v>
      </c>
      <c r="AE94" s="175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7"/>
    </row>
    <row r="95" ht="19.5" customHeight="1">
      <c r="A95" s="271" t="s">
        <v>183</v>
      </c>
      <c r="B95" s="272">
        <v>38.93</v>
      </c>
      <c r="C95" s="273">
        <v>40.0</v>
      </c>
      <c r="D95" s="273">
        <v>37.16</v>
      </c>
      <c r="E95" s="273">
        <v>38.77</v>
      </c>
      <c r="F95" s="273">
        <v>33.573109</v>
      </c>
      <c r="G95" s="273">
        <v>3.052135E9</v>
      </c>
      <c r="H95" s="273"/>
      <c r="I95" s="273">
        <f t="shared" ref="I95:N95" si="120">(I96/B96*B95)/B96*B95</f>
        <v>2.27968239</v>
      </c>
      <c r="J95" s="273">
        <f t="shared" si="120"/>
        <v>2.404668508</v>
      </c>
      <c r="K95" s="273">
        <f t="shared" si="120"/>
        <v>2.073744523</v>
      </c>
      <c r="L95" s="273">
        <f t="shared" si="120"/>
        <v>2.24382878</v>
      </c>
      <c r="M95" s="273">
        <f t="shared" si="120"/>
        <v>1.961625344</v>
      </c>
      <c r="N95" s="273">
        <f t="shared" si="120"/>
        <v>206413837.1</v>
      </c>
      <c r="O95" s="273"/>
      <c r="P95" s="249">
        <f t="shared" si="31"/>
        <v>220752.4752</v>
      </c>
      <c r="Q95" s="249">
        <f t="shared" si="116"/>
        <v>64328.78553</v>
      </c>
      <c r="R95" s="249">
        <f t="shared" si="117"/>
        <v>203803.148</v>
      </c>
      <c r="S95" s="249">
        <f t="shared" si="34"/>
        <v>-148656.9147</v>
      </c>
      <c r="T95" s="249">
        <f t="shared" si="35"/>
        <v>0</v>
      </c>
      <c r="U95" s="267">
        <f t="shared" si="21"/>
        <v>0.714708917</v>
      </c>
      <c r="V95" s="277"/>
      <c r="W95" s="249">
        <f t="shared" si="22"/>
        <v>-148656.9147</v>
      </c>
      <c r="X95" s="252">
        <f t="shared" si="23"/>
        <v>2.855942653</v>
      </c>
      <c r="Y95" s="249">
        <f t="shared" si="24"/>
        <v>350177.7547</v>
      </c>
      <c r="Z95" s="249">
        <f t="shared" si="25"/>
        <v>201520.8401</v>
      </c>
      <c r="AA95" s="254">
        <f t="shared" si="26"/>
        <v>488884.4088</v>
      </c>
      <c r="AB95" s="253">
        <f t="shared" si="27"/>
        <v>0.4888844088</v>
      </c>
      <c r="AC95" s="270">
        <f t="shared" si="28"/>
        <v>340227.4941</v>
      </c>
      <c r="AD95" s="252">
        <f t="shared" si="29"/>
        <v>0.3402274941</v>
      </c>
      <c r="AE95" s="175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7"/>
    </row>
    <row r="96" ht="19.5" customHeight="1">
      <c r="A96" s="271" t="s">
        <v>184</v>
      </c>
      <c r="B96" s="272">
        <v>38.889999</v>
      </c>
      <c r="C96" s="273">
        <v>39.0</v>
      </c>
      <c r="D96" s="273">
        <v>35.540001</v>
      </c>
      <c r="E96" s="273">
        <v>37.099998</v>
      </c>
      <c r="F96" s="273">
        <v>32.14859</v>
      </c>
      <c r="G96" s="273">
        <v>2.462886E9</v>
      </c>
      <c r="H96" s="278" t="s">
        <v>184</v>
      </c>
      <c r="I96" s="273">
        <v>2.275</v>
      </c>
      <c r="J96" s="273">
        <v>2.285938</v>
      </c>
      <c r="K96" s="273">
        <v>1.896875</v>
      </c>
      <c r="L96" s="273">
        <v>2.054688</v>
      </c>
      <c r="M96" s="273">
        <v>1.798692</v>
      </c>
      <c r="N96" s="273">
        <v>1.344064E8</v>
      </c>
      <c r="O96" s="273"/>
      <c r="P96" s="249">
        <f t="shared" si="31"/>
        <v>211128.7188</v>
      </c>
      <c r="Q96" s="249">
        <f t="shared" si="116"/>
        <v>58842.18798</v>
      </c>
      <c r="R96" s="249">
        <f t="shared" si="117"/>
        <v>204227.7379</v>
      </c>
      <c r="S96" s="249">
        <f t="shared" si="34"/>
        <v>-150942.9851</v>
      </c>
      <c r="T96" s="249">
        <f t="shared" si="35"/>
        <v>0</v>
      </c>
      <c r="U96" s="267">
        <f t="shared" si="21"/>
        <v>0.6934079177</v>
      </c>
      <c r="V96" s="277"/>
      <c r="W96" s="249">
        <f t="shared" si="22"/>
        <v>-150942.9851</v>
      </c>
      <c r="X96" s="252">
        <f t="shared" si="23"/>
        <v>2.75174402</v>
      </c>
      <c r="Y96" s="249">
        <f t="shared" si="24"/>
        <v>343848.7315</v>
      </c>
      <c r="Z96" s="249">
        <f t="shared" si="25"/>
        <v>192905.7464</v>
      </c>
      <c r="AA96" s="254">
        <f t="shared" si="26"/>
        <v>474198.6447</v>
      </c>
      <c r="AB96" s="253">
        <f t="shared" si="27"/>
        <v>0.4741986447</v>
      </c>
      <c r="AC96" s="270">
        <f t="shared" si="28"/>
        <v>323255.6595</v>
      </c>
      <c r="AD96" s="252">
        <f t="shared" si="29"/>
        <v>0.3232556595</v>
      </c>
      <c r="AE96" s="175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  <c r="AU96" s="176"/>
      <c r="AV96" s="176"/>
      <c r="AW96" s="177"/>
    </row>
    <row r="97" ht="19.5" customHeight="1">
      <c r="A97" s="271" t="s">
        <v>185</v>
      </c>
      <c r="B97" s="272">
        <v>36.77</v>
      </c>
      <c r="C97" s="273">
        <v>39.029999</v>
      </c>
      <c r="D97" s="273">
        <v>36.259998</v>
      </c>
      <c r="E97" s="273">
        <v>38.869999</v>
      </c>
      <c r="F97" s="273">
        <v>33.682358</v>
      </c>
      <c r="G97" s="273">
        <v>2.2819291E9</v>
      </c>
      <c r="H97" s="278" t="s">
        <v>185</v>
      </c>
      <c r="I97" s="273">
        <v>2.017188</v>
      </c>
      <c r="J97" s="273">
        <v>2.259375</v>
      </c>
      <c r="K97" s="273">
        <v>1.9625</v>
      </c>
      <c r="L97" s="273">
        <v>2.240625</v>
      </c>
      <c r="M97" s="273">
        <v>1.961462</v>
      </c>
      <c r="N97" s="273">
        <v>2.36656E8</v>
      </c>
      <c r="O97" s="273"/>
      <c r="P97" s="249">
        <f t="shared" si="31"/>
        <v>215405.9287</v>
      </c>
      <c r="Q97" s="249">
        <f t="shared" si="116"/>
        <v>60877.91442</v>
      </c>
      <c r="R97" s="249">
        <f t="shared" si="117"/>
        <v>204653.2123</v>
      </c>
      <c r="S97" s="249">
        <f t="shared" si="34"/>
        <v>-153238.5809</v>
      </c>
      <c r="T97" s="249">
        <f t="shared" si="35"/>
        <v>0</v>
      </c>
      <c r="U97" s="267">
        <f t="shared" si="21"/>
        <v>0.7010517358</v>
      </c>
      <c r="V97" s="277"/>
      <c r="W97" s="249">
        <f t="shared" si="22"/>
        <v>-153238.5809</v>
      </c>
      <c r="X97" s="252">
        <f t="shared" si="23"/>
        <v>2.74121007</v>
      </c>
      <c r="Y97" s="249">
        <f t="shared" si="24"/>
        <v>347251.2339</v>
      </c>
      <c r="Z97" s="249">
        <f t="shared" si="25"/>
        <v>194012.653</v>
      </c>
      <c r="AA97" s="254">
        <f t="shared" si="26"/>
        <v>480937.0555</v>
      </c>
      <c r="AB97" s="253">
        <f t="shared" si="27"/>
        <v>0.4809370555</v>
      </c>
      <c r="AC97" s="270">
        <f t="shared" si="28"/>
        <v>327698.4746</v>
      </c>
      <c r="AD97" s="252">
        <f t="shared" si="29"/>
        <v>0.3276984746</v>
      </c>
      <c r="AE97" s="175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7"/>
    </row>
    <row r="98" ht="19.5" customHeight="1">
      <c r="A98" s="271" t="s">
        <v>186</v>
      </c>
      <c r="B98" s="272">
        <v>39.080002</v>
      </c>
      <c r="C98" s="273">
        <v>40.950001</v>
      </c>
      <c r="D98" s="273">
        <v>38.32</v>
      </c>
      <c r="E98" s="273">
        <v>40.650002</v>
      </c>
      <c r="F98" s="273">
        <v>35.224796</v>
      </c>
      <c r="G98" s="273">
        <v>2.234461E9</v>
      </c>
      <c r="H98" s="278" t="s">
        <v>186</v>
      </c>
      <c r="I98" s="273">
        <v>2.271875</v>
      </c>
      <c r="J98" s="273">
        <v>2.550938</v>
      </c>
      <c r="K98" s="273">
        <v>2.16875</v>
      </c>
      <c r="L98" s="273">
        <v>2.434375</v>
      </c>
      <c r="M98" s="273">
        <v>2.131073</v>
      </c>
      <c r="N98" s="273">
        <v>2.230688E8</v>
      </c>
      <c r="O98" s="273"/>
      <c r="P98" s="249">
        <f t="shared" si="31"/>
        <v>227643.5644</v>
      </c>
      <c r="Q98" s="249">
        <f t="shared" si="116"/>
        <v>67275.91179</v>
      </c>
      <c r="R98" s="249">
        <f t="shared" si="117"/>
        <v>205079.5732</v>
      </c>
      <c r="S98" s="249">
        <f t="shared" si="34"/>
        <v>-155543.7417</v>
      </c>
      <c r="T98" s="249">
        <f t="shared" si="35"/>
        <v>0</v>
      </c>
      <c r="U98" s="267">
        <f t="shared" si="21"/>
        <v>0.7243921532</v>
      </c>
      <c r="V98" s="277"/>
      <c r="W98" s="249">
        <f t="shared" si="22"/>
        <v>-155543.7417</v>
      </c>
      <c r="X98" s="252">
        <f t="shared" si="23"/>
        <v>2.782002882</v>
      </c>
      <c r="Y98" s="249">
        <f t="shared" si="24"/>
        <v>356226.8853</v>
      </c>
      <c r="Z98" s="249">
        <f t="shared" si="25"/>
        <v>200683.1436</v>
      </c>
      <c r="AA98" s="254">
        <f t="shared" si="26"/>
        <v>499999.0493</v>
      </c>
      <c r="AB98" s="253">
        <f t="shared" si="27"/>
        <v>0.4999990493</v>
      </c>
      <c r="AC98" s="270">
        <f t="shared" si="28"/>
        <v>344455.3077</v>
      </c>
      <c r="AD98" s="252">
        <f t="shared" si="29"/>
        <v>0.3444553077</v>
      </c>
      <c r="AE98" s="175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7"/>
    </row>
    <row r="99" ht="19.5" customHeight="1">
      <c r="A99" s="271" t="s">
        <v>187</v>
      </c>
      <c r="B99" s="272">
        <v>40.599998</v>
      </c>
      <c r="C99" s="273">
        <v>42.919998</v>
      </c>
      <c r="D99" s="273">
        <v>39.880001</v>
      </c>
      <c r="E99" s="273">
        <v>42.580002</v>
      </c>
      <c r="F99" s="273">
        <v>36.918461</v>
      </c>
      <c r="G99" s="273">
        <v>2.410484E9</v>
      </c>
      <c r="H99" s="278" t="s">
        <v>187</v>
      </c>
      <c r="I99" s="273">
        <v>2.423438</v>
      </c>
      <c r="J99" s="273">
        <v>2.697188</v>
      </c>
      <c r="K99" s="273">
        <v>2.33875</v>
      </c>
      <c r="L99" s="273">
        <v>2.653125</v>
      </c>
      <c r="M99" s="273">
        <v>2.322569</v>
      </c>
      <c r="N99" s="273">
        <v>2.854912E8</v>
      </c>
      <c r="O99" s="273"/>
      <c r="P99" s="249">
        <f t="shared" si="31"/>
        <v>236910.897</v>
      </c>
      <c r="Q99" s="249">
        <f t="shared" si="116"/>
        <v>72549.41266</v>
      </c>
      <c r="R99" s="249">
        <f t="shared" si="117"/>
        <v>205506.8223</v>
      </c>
      <c r="S99" s="249">
        <f t="shared" si="34"/>
        <v>-157858.5073</v>
      </c>
      <c r="T99" s="249">
        <f t="shared" si="35"/>
        <v>0</v>
      </c>
      <c r="U99" s="267">
        <f t="shared" si="21"/>
        <v>0.7418137947</v>
      </c>
      <c r="V99" s="277"/>
      <c r="W99" s="249">
        <f t="shared" si="22"/>
        <v>-157858.5073</v>
      </c>
      <c r="X99" s="252">
        <f t="shared" si="23"/>
        <v>2.802621962</v>
      </c>
      <c r="Y99" s="249">
        <f t="shared" si="24"/>
        <v>363124.1773</v>
      </c>
      <c r="Z99" s="249">
        <f t="shared" si="25"/>
        <v>205265.6701</v>
      </c>
      <c r="AA99" s="254">
        <f t="shared" si="26"/>
        <v>514967.132</v>
      </c>
      <c r="AB99" s="253">
        <f t="shared" si="27"/>
        <v>0.514967132</v>
      </c>
      <c r="AC99" s="270">
        <f t="shared" si="28"/>
        <v>357108.6247</v>
      </c>
      <c r="AD99" s="252">
        <f t="shared" si="29"/>
        <v>0.3571086247</v>
      </c>
      <c r="AE99" s="175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7"/>
    </row>
    <row r="100" ht="19.5" customHeight="1">
      <c r="A100" s="271" t="s">
        <v>188</v>
      </c>
      <c r="B100" s="272">
        <v>42.73</v>
      </c>
      <c r="C100" s="273">
        <v>44.860001</v>
      </c>
      <c r="D100" s="273">
        <v>41.610001</v>
      </c>
      <c r="E100" s="273">
        <v>44.040001</v>
      </c>
      <c r="F100" s="273">
        <v>38.184303</v>
      </c>
      <c r="G100" s="273">
        <v>2.370363E9</v>
      </c>
      <c r="H100" s="278" t="s">
        <v>188</v>
      </c>
      <c r="I100" s="273">
        <v>2.671875</v>
      </c>
      <c r="J100" s="273">
        <v>2.929688</v>
      </c>
      <c r="K100" s="273">
        <v>2.53</v>
      </c>
      <c r="L100" s="273">
        <v>2.813125</v>
      </c>
      <c r="M100" s="273">
        <v>2.462634</v>
      </c>
      <c r="N100" s="273">
        <v>3.429184E8</v>
      </c>
      <c r="O100" s="273"/>
      <c r="P100" s="249">
        <f t="shared" si="31"/>
        <v>247188.1248</v>
      </c>
      <c r="Q100" s="249">
        <f t="shared" si="116"/>
        <v>78482.10114</v>
      </c>
      <c r="R100" s="249">
        <f t="shared" si="117"/>
        <v>205934.9615</v>
      </c>
      <c r="S100" s="249">
        <f t="shared" si="34"/>
        <v>-160182.9177</v>
      </c>
      <c r="T100" s="249">
        <f t="shared" si="35"/>
        <v>0</v>
      </c>
      <c r="U100" s="267">
        <f t="shared" si="21"/>
        <v>0.760249028</v>
      </c>
      <c r="V100" s="277"/>
      <c r="W100" s="249">
        <f t="shared" si="22"/>
        <v>-160182.9177</v>
      </c>
      <c r="X100" s="252">
        <f t="shared" si="23"/>
        <v>2.828785321</v>
      </c>
      <c r="Y100" s="249">
        <f t="shared" si="24"/>
        <v>370729.2504</v>
      </c>
      <c r="Z100" s="249">
        <f t="shared" si="25"/>
        <v>210546.3327</v>
      </c>
      <c r="AA100" s="254">
        <f t="shared" si="26"/>
        <v>531605.1874</v>
      </c>
      <c r="AB100" s="253">
        <f t="shared" si="27"/>
        <v>0.5316051874</v>
      </c>
      <c r="AC100" s="270">
        <f t="shared" si="28"/>
        <v>371422.2697</v>
      </c>
      <c r="AD100" s="252">
        <f t="shared" si="29"/>
        <v>0.3714222697</v>
      </c>
      <c r="AE100" s="175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7"/>
    </row>
    <row r="101" ht="19.5" customHeight="1">
      <c r="A101" s="274" t="s">
        <v>189</v>
      </c>
      <c r="B101" s="275">
        <v>44.0</v>
      </c>
      <c r="C101" s="276">
        <v>44.759998</v>
      </c>
      <c r="D101" s="276">
        <v>42.880001</v>
      </c>
      <c r="E101" s="276">
        <v>43.16</v>
      </c>
      <c r="F101" s="276">
        <v>37.421341</v>
      </c>
      <c r="G101" s="276">
        <v>1.8982755E9</v>
      </c>
      <c r="H101" s="279" t="s">
        <v>189</v>
      </c>
      <c r="I101" s="276">
        <v>2.819688</v>
      </c>
      <c r="J101" s="276">
        <v>2.908125</v>
      </c>
      <c r="K101" s="276">
        <v>2.503125</v>
      </c>
      <c r="L101" s="276">
        <v>2.5325</v>
      </c>
      <c r="M101" s="276">
        <v>2.216972</v>
      </c>
      <c r="N101" s="276">
        <v>3.636512E8</v>
      </c>
      <c r="O101" s="276"/>
      <c r="P101" s="249">
        <f t="shared" si="31"/>
        <v>254732.6792</v>
      </c>
      <c r="Q101" s="249">
        <f t="shared" si="116"/>
        <v>77648.42269</v>
      </c>
      <c r="R101" s="249">
        <f t="shared" si="117"/>
        <v>206363.9927</v>
      </c>
      <c r="S101" s="249">
        <f t="shared" si="34"/>
        <v>-162517.0132</v>
      </c>
      <c r="T101" s="249">
        <f t="shared" si="35"/>
        <v>0</v>
      </c>
      <c r="U101" s="267">
        <f t="shared" si="21"/>
        <v>0.7610826135</v>
      </c>
      <c r="V101" s="252">
        <f>(E101-B90)/B90</f>
        <v>0.06174656523</v>
      </c>
      <c r="W101" s="249">
        <f t="shared" si="22"/>
        <v>-162517.0132</v>
      </c>
      <c r="X101" s="252">
        <f t="shared" si="23"/>
        <v>2.837220934</v>
      </c>
      <c r="Y101" s="249">
        <f t="shared" si="24"/>
        <v>376422.3084</v>
      </c>
      <c r="Z101" s="249">
        <f t="shared" si="25"/>
        <v>213905.2952</v>
      </c>
      <c r="AA101" s="254">
        <f t="shared" si="26"/>
        <v>538745.0946</v>
      </c>
      <c r="AB101" s="253">
        <f t="shared" si="27"/>
        <v>0.5387450946</v>
      </c>
      <c r="AC101" s="270">
        <f t="shared" si="28"/>
        <v>376228.0814</v>
      </c>
      <c r="AD101" s="252">
        <f t="shared" si="29"/>
        <v>0.3762280814</v>
      </c>
      <c r="AE101" s="175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7"/>
    </row>
    <row r="102" ht="19.5" customHeight="1">
      <c r="A102" s="271" t="s">
        <v>190</v>
      </c>
      <c r="B102" s="272">
        <v>43.459999</v>
      </c>
      <c r="C102" s="273">
        <v>45.400002</v>
      </c>
      <c r="D102" s="273">
        <v>42.52</v>
      </c>
      <c r="E102" s="273">
        <v>44.07</v>
      </c>
      <c r="F102" s="273">
        <v>38.256889</v>
      </c>
      <c r="G102" s="273">
        <v>2.6205577E9</v>
      </c>
      <c r="H102" s="278" t="s">
        <v>190</v>
      </c>
      <c r="I102" s="273">
        <v>2.58625</v>
      </c>
      <c r="J102" s="273">
        <v>2.794375</v>
      </c>
      <c r="K102" s="273">
        <v>2.4625</v>
      </c>
      <c r="L102" s="273">
        <v>2.607813</v>
      </c>
      <c r="M102" s="273">
        <v>2.430443</v>
      </c>
      <c r="N102" s="273">
        <v>4.98256E8</v>
      </c>
      <c r="O102" s="273"/>
      <c r="P102" s="249">
        <f t="shared" si="31"/>
        <v>252594.0594</v>
      </c>
      <c r="Q102" s="249">
        <f>(Q90+(Q101-Q90)*(1-$Q$3))*K102/K101</f>
        <v>75151.81575</v>
      </c>
      <c r="R102" s="249">
        <f>R101*(1+($S$5/2/12))+(Q101-Q90)*($Q$3)</f>
        <v>208050.7104</v>
      </c>
      <c r="S102" s="249">
        <f t="shared" si="34"/>
        <v>-164860.8341</v>
      </c>
      <c r="T102" s="249">
        <f t="shared" si="35"/>
        <v>0</v>
      </c>
      <c r="U102" s="267">
        <f t="shared" si="21"/>
        <v>0.7519601688</v>
      </c>
      <c r="V102" s="277"/>
      <c r="W102" s="249">
        <f t="shared" si="22"/>
        <v>-164860.8341</v>
      </c>
      <c r="X102" s="252">
        <f t="shared" si="23"/>
        <v>2.794143147</v>
      </c>
      <c r="Y102" s="249">
        <f t="shared" si="24"/>
        <v>376544.5236</v>
      </c>
      <c r="Z102" s="249">
        <f t="shared" si="25"/>
        <v>211683.6895</v>
      </c>
      <c r="AA102" s="254">
        <f t="shared" si="26"/>
        <v>535796.5855</v>
      </c>
      <c r="AB102" s="253">
        <f t="shared" si="27"/>
        <v>0.5357965855</v>
      </c>
      <c r="AC102" s="270">
        <f t="shared" si="28"/>
        <v>370935.7515</v>
      </c>
      <c r="AD102" s="252">
        <f t="shared" si="29"/>
        <v>0.3709357515</v>
      </c>
      <c r="AE102" s="175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7"/>
    </row>
    <row r="103" ht="19.5" customHeight="1">
      <c r="A103" s="271" t="s">
        <v>191</v>
      </c>
      <c r="B103" s="272">
        <v>44.27</v>
      </c>
      <c r="C103" s="273">
        <v>45.549999</v>
      </c>
      <c r="D103" s="273">
        <v>42.93</v>
      </c>
      <c r="E103" s="273">
        <v>43.330002</v>
      </c>
      <c r="F103" s="273">
        <v>37.614506</v>
      </c>
      <c r="G103" s="273">
        <v>2.3943033E9</v>
      </c>
      <c r="H103" s="278" t="s">
        <v>191</v>
      </c>
      <c r="I103" s="273">
        <v>2.639688</v>
      </c>
      <c r="J103" s="273">
        <v>2.785313</v>
      </c>
      <c r="K103" s="273">
        <v>2.453125</v>
      </c>
      <c r="L103" s="273">
        <v>2.515313</v>
      </c>
      <c r="M103" s="273">
        <v>2.344234</v>
      </c>
      <c r="N103" s="273">
        <v>4.683744E8</v>
      </c>
      <c r="O103" s="273"/>
      <c r="P103" s="249">
        <f t="shared" si="31"/>
        <v>255029.703</v>
      </c>
      <c r="Q103" s="249">
        <f t="shared" ref="Q103:Q113" si="121">Q102*K103/K102</f>
        <v>74865.70478</v>
      </c>
      <c r="R103" s="249">
        <f t="shared" ref="R103:R113" si="122">R102*(1+$S$5/2/12)</f>
        <v>208484.1494</v>
      </c>
      <c r="S103" s="249">
        <f t="shared" si="34"/>
        <v>-167214.4209</v>
      </c>
      <c r="T103" s="249">
        <f t="shared" si="35"/>
        <v>0</v>
      </c>
      <c r="U103" s="267">
        <f t="shared" si="21"/>
        <v>0.7518136734</v>
      </c>
      <c r="V103" s="277"/>
      <c r="W103" s="249">
        <f t="shared" si="22"/>
        <v>-167214.4209</v>
      </c>
      <c r="X103" s="252">
        <f t="shared" si="23"/>
        <v>2.771972955</v>
      </c>
      <c r="Y103" s="249">
        <f t="shared" si="24"/>
        <v>378665.5755</v>
      </c>
      <c r="Z103" s="249">
        <f t="shared" si="25"/>
        <v>211451.1546</v>
      </c>
      <c r="AA103" s="254">
        <f t="shared" si="26"/>
        <v>538379.5571</v>
      </c>
      <c r="AB103" s="253">
        <f t="shared" si="27"/>
        <v>0.5383795571</v>
      </c>
      <c r="AC103" s="270">
        <f t="shared" si="28"/>
        <v>371165.1362</v>
      </c>
      <c r="AD103" s="252">
        <f t="shared" si="29"/>
        <v>0.3711651362</v>
      </c>
      <c r="AE103" s="175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7"/>
    </row>
    <row r="104" ht="19.5" customHeight="1">
      <c r="A104" s="271" t="s">
        <v>192</v>
      </c>
      <c r="B104" s="272">
        <v>42.549999</v>
      </c>
      <c r="C104" s="273">
        <v>44.450001</v>
      </c>
      <c r="D104" s="273">
        <v>42.060001</v>
      </c>
      <c r="E104" s="273">
        <v>43.529999</v>
      </c>
      <c r="F104" s="273">
        <v>37.788136</v>
      </c>
      <c r="G104" s="273">
        <v>2.8868317E9</v>
      </c>
      <c r="H104" s="278" t="s">
        <v>192</v>
      </c>
      <c r="I104" s="273">
        <v>2.439063</v>
      </c>
      <c r="J104" s="273">
        <v>2.6325</v>
      </c>
      <c r="K104" s="273">
        <v>2.363438</v>
      </c>
      <c r="L104" s="273">
        <v>2.530625</v>
      </c>
      <c r="M104" s="273">
        <v>2.358504</v>
      </c>
      <c r="N104" s="273">
        <v>9.582016E8</v>
      </c>
      <c r="O104" s="273"/>
      <c r="P104" s="249">
        <f t="shared" si="31"/>
        <v>249861.3921</v>
      </c>
      <c r="Q104" s="249">
        <f t="shared" si="121"/>
        <v>72128.59172</v>
      </c>
      <c r="R104" s="249">
        <f t="shared" si="122"/>
        <v>208918.4913</v>
      </c>
      <c r="S104" s="249">
        <f t="shared" si="34"/>
        <v>-169577.8143</v>
      </c>
      <c r="T104" s="249">
        <f t="shared" si="35"/>
        <v>0</v>
      </c>
      <c r="U104" s="267">
        <f t="shared" si="21"/>
        <v>0.742347493</v>
      </c>
      <c r="V104" s="277"/>
      <c r="W104" s="249">
        <f t="shared" si="22"/>
        <v>-169577.8143</v>
      </c>
      <c r="X104" s="252">
        <f t="shared" si="23"/>
        <v>2.705423969</v>
      </c>
      <c r="Y104" s="249">
        <f t="shared" si="24"/>
        <v>375464.7262</v>
      </c>
      <c r="Z104" s="249">
        <f t="shared" si="25"/>
        <v>205886.9118</v>
      </c>
      <c r="AA104" s="254">
        <f t="shared" si="26"/>
        <v>530908.4751</v>
      </c>
      <c r="AB104" s="253">
        <f t="shared" si="27"/>
        <v>0.5309084751</v>
      </c>
      <c r="AC104" s="270">
        <f t="shared" si="28"/>
        <v>361330.6608</v>
      </c>
      <c r="AD104" s="252">
        <f t="shared" si="29"/>
        <v>0.3613306608</v>
      </c>
      <c r="AE104" s="175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7"/>
    </row>
    <row r="105" ht="19.5" customHeight="1">
      <c r="A105" s="271" t="s">
        <v>193</v>
      </c>
      <c r="B105" s="272">
        <v>43.669998</v>
      </c>
      <c r="C105" s="273">
        <v>46.700001</v>
      </c>
      <c r="D105" s="273">
        <v>43.299999</v>
      </c>
      <c r="E105" s="273">
        <v>45.959999</v>
      </c>
      <c r="F105" s="273">
        <v>39.922726</v>
      </c>
      <c r="G105" s="273">
        <v>1.8404487E9</v>
      </c>
      <c r="H105" s="278" t="s">
        <v>193</v>
      </c>
      <c r="I105" s="273">
        <v>2.539063</v>
      </c>
      <c r="J105" s="273">
        <v>2.878125</v>
      </c>
      <c r="K105" s="273">
        <v>2.495</v>
      </c>
      <c r="L105" s="273">
        <v>2.795313</v>
      </c>
      <c r="M105" s="273">
        <v>2.605565</v>
      </c>
      <c r="N105" s="273">
        <v>5.435744E8</v>
      </c>
      <c r="O105" s="273"/>
      <c r="P105" s="249">
        <f t="shared" si="31"/>
        <v>257227.7168</v>
      </c>
      <c r="Q105" s="249">
        <f t="shared" si="121"/>
        <v>76143.66713</v>
      </c>
      <c r="R105" s="249">
        <f t="shared" si="122"/>
        <v>209353.7382</v>
      </c>
      <c r="S105" s="249">
        <f t="shared" si="34"/>
        <v>-171951.0552</v>
      </c>
      <c r="T105" s="249">
        <f t="shared" si="35"/>
        <v>0</v>
      </c>
      <c r="U105" s="267">
        <f t="shared" si="21"/>
        <v>0.7545533353</v>
      </c>
      <c r="V105" s="277"/>
      <c r="W105" s="249">
        <f t="shared" si="22"/>
        <v>-171951.0552</v>
      </c>
      <c r="X105" s="252">
        <f t="shared" si="23"/>
        <v>2.713455026</v>
      </c>
      <c r="Y105" s="249">
        <f t="shared" si="24"/>
        <v>381038.9905</v>
      </c>
      <c r="Z105" s="249">
        <f t="shared" si="25"/>
        <v>209087.9353</v>
      </c>
      <c r="AA105" s="254">
        <f t="shared" si="26"/>
        <v>542725.1222</v>
      </c>
      <c r="AB105" s="253">
        <f t="shared" si="27"/>
        <v>0.5427251222</v>
      </c>
      <c r="AC105" s="270">
        <f t="shared" si="28"/>
        <v>370774.067</v>
      </c>
      <c r="AD105" s="252">
        <f t="shared" si="29"/>
        <v>0.370774067</v>
      </c>
      <c r="AE105" s="175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7"/>
    </row>
    <row r="106" ht="19.5" customHeight="1">
      <c r="A106" s="271" t="s">
        <v>194</v>
      </c>
      <c r="B106" s="272">
        <v>45.970001</v>
      </c>
      <c r="C106" s="273">
        <v>47.52</v>
      </c>
      <c r="D106" s="273">
        <v>45.66</v>
      </c>
      <c r="E106" s="273">
        <v>47.41</v>
      </c>
      <c r="F106" s="273">
        <v>41.182247</v>
      </c>
      <c r="G106" s="273">
        <v>2.5755019E9</v>
      </c>
      <c r="H106" s="278" t="s">
        <v>194</v>
      </c>
      <c r="I106" s="273">
        <v>2.796875</v>
      </c>
      <c r="J106" s="273">
        <v>2.963125</v>
      </c>
      <c r="K106" s="273">
        <v>2.755625</v>
      </c>
      <c r="L106" s="273">
        <v>2.959688</v>
      </c>
      <c r="M106" s="273">
        <v>2.758782</v>
      </c>
      <c r="N106" s="273">
        <v>7.289664E8</v>
      </c>
      <c r="O106" s="273"/>
      <c r="P106" s="249">
        <f t="shared" si="31"/>
        <v>271247.5248</v>
      </c>
      <c r="Q106" s="249">
        <f t="shared" si="121"/>
        <v>84097.55219</v>
      </c>
      <c r="R106" s="249">
        <f t="shared" si="122"/>
        <v>209789.8918</v>
      </c>
      <c r="S106" s="249">
        <f t="shared" si="34"/>
        <v>-174334.1846</v>
      </c>
      <c r="T106" s="249">
        <f t="shared" si="35"/>
        <v>0</v>
      </c>
      <c r="U106" s="267">
        <f t="shared" si="21"/>
        <v>0.7775888123</v>
      </c>
      <c r="V106" s="277"/>
      <c r="W106" s="249">
        <f t="shared" si="22"/>
        <v>-174334.1846</v>
      </c>
      <c r="X106" s="252">
        <f t="shared" si="23"/>
        <v>2.759283371</v>
      </c>
      <c r="Y106" s="249">
        <f t="shared" si="24"/>
        <v>391271.5635</v>
      </c>
      <c r="Z106" s="249">
        <f t="shared" si="25"/>
        <v>216937.3789</v>
      </c>
      <c r="AA106" s="254">
        <f t="shared" si="26"/>
        <v>565134.9688</v>
      </c>
      <c r="AB106" s="253">
        <f t="shared" si="27"/>
        <v>0.5651349688</v>
      </c>
      <c r="AC106" s="270">
        <f t="shared" si="28"/>
        <v>390800.7842</v>
      </c>
      <c r="AD106" s="252">
        <f t="shared" si="29"/>
        <v>0.3908007842</v>
      </c>
      <c r="AE106" s="175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7"/>
    </row>
    <row r="107" ht="19.5" customHeight="1">
      <c r="A107" s="271" t="s">
        <v>195</v>
      </c>
      <c r="B107" s="272">
        <v>47.580002</v>
      </c>
      <c r="C107" s="273">
        <v>47.919998</v>
      </c>
      <c r="D107" s="273">
        <v>46.16</v>
      </c>
      <c r="E107" s="273">
        <v>47.599998</v>
      </c>
      <c r="F107" s="273">
        <v>41.347279</v>
      </c>
      <c r="G107" s="273">
        <v>2.8152099E9</v>
      </c>
      <c r="H107" s="278" t="s">
        <v>195</v>
      </c>
      <c r="I107" s="273">
        <v>2.970938</v>
      </c>
      <c r="J107" s="273">
        <v>3.006563</v>
      </c>
      <c r="K107" s="273">
        <v>2.792188</v>
      </c>
      <c r="L107" s="273">
        <v>2.972813</v>
      </c>
      <c r="M107" s="273">
        <v>2.771016</v>
      </c>
      <c r="N107" s="273">
        <v>8.598144E8</v>
      </c>
      <c r="O107" s="273"/>
      <c r="P107" s="249">
        <f t="shared" si="31"/>
        <v>274217.8218</v>
      </c>
      <c r="Q107" s="249">
        <f t="shared" si="121"/>
        <v>85213.40025</v>
      </c>
      <c r="R107" s="249">
        <f t="shared" si="122"/>
        <v>210226.9541</v>
      </c>
      <c r="S107" s="249">
        <f t="shared" si="34"/>
        <v>-176727.2437</v>
      </c>
      <c r="T107" s="249">
        <f t="shared" si="35"/>
        <v>0</v>
      </c>
      <c r="U107" s="267">
        <f t="shared" si="21"/>
        <v>0.7805463713</v>
      </c>
      <c r="V107" s="277"/>
      <c r="W107" s="249">
        <f t="shared" si="22"/>
        <v>-176727.2437</v>
      </c>
      <c r="X107" s="252">
        <f t="shared" si="23"/>
        <v>2.741200314</v>
      </c>
      <c r="Y107" s="249">
        <f t="shared" si="24"/>
        <v>393770.3512</v>
      </c>
      <c r="Z107" s="249">
        <f t="shared" si="25"/>
        <v>217043.1075</v>
      </c>
      <c r="AA107" s="254">
        <f t="shared" si="26"/>
        <v>569658.1761</v>
      </c>
      <c r="AB107" s="253">
        <f t="shared" si="27"/>
        <v>0.5696581761</v>
      </c>
      <c r="AC107" s="270">
        <f t="shared" si="28"/>
        <v>392930.9324</v>
      </c>
      <c r="AD107" s="252">
        <f t="shared" si="29"/>
        <v>0.3929309324</v>
      </c>
      <c r="AE107" s="175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7"/>
    </row>
    <row r="108" ht="19.5" customHeight="1">
      <c r="A108" s="271" t="s">
        <v>196</v>
      </c>
      <c r="B108" s="272">
        <v>47.709999</v>
      </c>
      <c r="C108" s="273">
        <v>50.66</v>
      </c>
      <c r="D108" s="273">
        <v>47.43</v>
      </c>
      <c r="E108" s="273">
        <v>47.529999</v>
      </c>
      <c r="F108" s="273">
        <v>41.318756</v>
      </c>
      <c r="G108" s="273">
        <v>2.7804525E9</v>
      </c>
      <c r="H108" s="278" t="s">
        <v>196</v>
      </c>
      <c r="I108" s="273">
        <v>2.973438</v>
      </c>
      <c r="J108" s="273">
        <v>3.339375</v>
      </c>
      <c r="K108" s="273">
        <v>2.9225</v>
      </c>
      <c r="L108" s="273">
        <v>2.9375</v>
      </c>
      <c r="M108" s="273">
        <v>2.738101</v>
      </c>
      <c r="N108" s="273">
        <v>1.0265664E9</v>
      </c>
      <c r="O108" s="273"/>
      <c r="P108" s="249">
        <f t="shared" si="31"/>
        <v>281762.3762</v>
      </c>
      <c r="Q108" s="249">
        <f t="shared" si="121"/>
        <v>89190.32752</v>
      </c>
      <c r="R108" s="249">
        <f t="shared" si="122"/>
        <v>210664.9269</v>
      </c>
      <c r="S108" s="249">
        <f t="shared" si="34"/>
        <v>-179130.2739</v>
      </c>
      <c r="T108" s="249">
        <f t="shared" si="35"/>
        <v>0</v>
      </c>
      <c r="U108" s="267">
        <f t="shared" si="21"/>
        <v>0.79114354</v>
      </c>
      <c r="V108" s="277"/>
      <c r="W108" s="249">
        <f t="shared" si="22"/>
        <v>-179130.2739</v>
      </c>
      <c r="X108" s="252">
        <f t="shared" si="23"/>
        <v>2.748989841</v>
      </c>
      <c r="Y108" s="249">
        <f t="shared" si="24"/>
        <v>399471.9932</v>
      </c>
      <c r="Z108" s="249">
        <f t="shared" si="25"/>
        <v>220341.7193</v>
      </c>
      <c r="AA108" s="254">
        <f t="shared" si="26"/>
        <v>581617.6307</v>
      </c>
      <c r="AB108" s="253">
        <f t="shared" si="27"/>
        <v>0.5816176307</v>
      </c>
      <c r="AC108" s="270">
        <f t="shared" si="28"/>
        <v>402487.3568</v>
      </c>
      <c r="AD108" s="252">
        <f t="shared" si="29"/>
        <v>0.4024873568</v>
      </c>
      <c r="AE108" s="175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7"/>
    </row>
    <row r="109" ht="19.5" customHeight="1">
      <c r="A109" s="271" t="s">
        <v>197</v>
      </c>
      <c r="B109" s="272">
        <v>47.389999</v>
      </c>
      <c r="C109" s="273">
        <v>49.060001</v>
      </c>
      <c r="D109" s="273">
        <v>44.389999</v>
      </c>
      <c r="E109" s="273">
        <v>48.869999</v>
      </c>
      <c r="F109" s="273">
        <v>42.483643</v>
      </c>
      <c r="G109" s="273">
        <v>3.8355835E9</v>
      </c>
      <c r="H109" s="278" t="s">
        <v>197</v>
      </c>
      <c r="I109" s="273">
        <v>2.916563</v>
      </c>
      <c r="J109" s="273">
        <v>3.1125</v>
      </c>
      <c r="K109" s="273">
        <v>2.543125</v>
      </c>
      <c r="L109" s="273">
        <v>3.060313</v>
      </c>
      <c r="M109" s="273">
        <v>2.852576</v>
      </c>
      <c r="N109" s="273">
        <v>2.0026688E9</v>
      </c>
      <c r="O109" s="273"/>
      <c r="P109" s="249">
        <f t="shared" si="31"/>
        <v>263702.9644</v>
      </c>
      <c r="Q109" s="249">
        <f t="shared" si="121"/>
        <v>77612.37012</v>
      </c>
      <c r="R109" s="249">
        <f t="shared" si="122"/>
        <v>211103.8122</v>
      </c>
      <c r="S109" s="249">
        <f t="shared" si="34"/>
        <v>-181543.3167</v>
      </c>
      <c r="T109" s="249">
        <f t="shared" si="35"/>
        <v>0</v>
      </c>
      <c r="U109" s="267">
        <f t="shared" si="21"/>
        <v>0.7583511671</v>
      </c>
      <c r="V109" s="277"/>
      <c r="W109" s="249">
        <f t="shared" si="22"/>
        <v>-181543.3167</v>
      </c>
      <c r="X109" s="252">
        <f t="shared" si="23"/>
        <v>2.61539111</v>
      </c>
      <c r="Y109" s="249">
        <f t="shared" si="24"/>
        <v>387251.7347</v>
      </c>
      <c r="Z109" s="249">
        <f t="shared" si="25"/>
        <v>205708.4181</v>
      </c>
      <c r="AA109" s="254">
        <f t="shared" si="26"/>
        <v>552419.1467</v>
      </c>
      <c r="AB109" s="253">
        <f t="shared" si="27"/>
        <v>0.5524191467</v>
      </c>
      <c r="AC109" s="270">
        <f t="shared" si="28"/>
        <v>370875.83</v>
      </c>
      <c r="AD109" s="252">
        <f t="shared" si="29"/>
        <v>0.37087583</v>
      </c>
      <c r="AE109" s="175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7"/>
    </row>
    <row r="110" ht="19.5" customHeight="1">
      <c r="A110" s="271" t="s">
        <v>198</v>
      </c>
      <c r="B110" s="272">
        <v>48.93</v>
      </c>
      <c r="C110" s="273">
        <v>51.68</v>
      </c>
      <c r="D110" s="273">
        <v>47.810001</v>
      </c>
      <c r="E110" s="273">
        <v>51.41</v>
      </c>
      <c r="F110" s="273">
        <v>44.691727</v>
      </c>
      <c r="G110" s="273">
        <v>1.9806399E9</v>
      </c>
      <c r="H110" s="278" t="s">
        <v>198</v>
      </c>
      <c r="I110" s="273">
        <v>3.0775</v>
      </c>
      <c r="J110" s="273">
        <v>3.406875</v>
      </c>
      <c r="K110" s="273">
        <v>2.927188</v>
      </c>
      <c r="L110" s="273">
        <v>3.378125</v>
      </c>
      <c r="M110" s="273">
        <v>3.148816</v>
      </c>
      <c r="N110" s="273">
        <v>1.138864E9</v>
      </c>
      <c r="O110" s="273"/>
      <c r="P110" s="249">
        <f t="shared" si="31"/>
        <v>284019.8079</v>
      </c>
      <c r="Q110" s="249">
        <f t="shared" si="121"/>
        <v>89333.39827</v>
      </c>
      <c r="R110" s="249">
        <f t="shared" si="122"/>
        <v>211543.6118</v>
      </c>
      <c r="S110" s="249">
        <f t="shared" si="34"/>
        <v>-183966.4138</v>
      </c>
      <c r="T110" s="249">
        <f t="shared" si="35"/>
        <v>0</v>
      </c>
      <c r="U110" s="267">
        <f t="shared" si="21"/>
        <v>0.7910567988</v>
      </c>
      <c r="V110" s="277"/>
      <c r="W110" s="249">
        <f t="shared" si="22"/>
        <v>-183966.4138</v>
      </c>
      <c r="X110" s="252">
        <f t="shared" si="23"/>
        <v>2.693771158</v>
      </c>
      <c r="Y110" s="249">
        <f t="shared" si="24"/>
        <v>401895.7329</v>
      </c>
      <c r="Z110" s="249">
        <f t="shared" si="25"/>
        <v>217929.319</v>
      </c>
      <c r="AA110" s="254">
        <f t="shared" si="26"/>
        <v>584896.818</v>
      </c>
      <c r="AB110" s="253">
        <f t="shared" si="27"/>
        <v>0.584896818</v>
      </c>
      <c r="AC110" s="270">
        <f t="shared" si="28"/>
        <v>400930.4041</v>
      </c>
      <c r="AD110" s="252">
        <f t="shared" si="29"/>
        <v>0.4009304041</v>
      </c>
      <c r="AE110" s="175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7"/>
    </row>
    <row r="111" ht="19.5" customHeight="1">
      <c r="A111" s="271" t="s">
        <v>199</v>
      </c>
      <c r="B111" s="272">
        <v>51.450001</v>
      </c>
      <c r="C111" s="273">
        <v>55.07</v>
      </c>
      <c r="D111" s="273">
        <v>51.34</v>
      </c>
      <c r="E111" s="273">
        <v>55.029999</v>
      </c>
      <c r="F111" s="273">
        <v>47.863544</v>
      </c>
      <c r="G111" s="273">
        <v>3.4002851E9</v>
      </c>
      <c r="H111" s="278" t="s">
        <v>199</v>
      </c>
      <c r="I111" s="273">
        <v>3.383438</v>
      </c>
      <c r="J111" s="273">
        <v>3.835938</v>
      </c>
      <c r="K111" s="273">
        <v>3.36</v>
      </c>
      <c r="L111" s="273">
        <v>3.827188</v>
      </c>
      <c r="M111" s="273">
        <v>3.567395</v>
      </c>
      <c r="N111" s="273">
        <v>1.8249248E9</v>
      </c>
      <c r="O111" s="273"/>
      <c r="P111" s="249">
        <f t="shared" si="31"/>
        <v>304990.099</v>
      </c>
      <c r="Q111" s="249">
        <f t="shared" si="121"/>
        <v>102542.173</v>
      </c>
      <c r="R111" s="249">
        <f t="shared" si="122"/>
        <v>211984.3277</v>
      </c>
      <c r="S111" s="249">
        <f t="shared" si="34"/>
        <v>-186399.6072</v>
      </c>
      <c r="T111" s="249">
        <f t="shared" si="35"/>
        <v>0</v>
      </c>
      <c r="U111" s="267">
        <f t="shared" si="21"/>
        <v>0.8233426598</v>
      </c>
      <c r="V111" s="277"/>
      <c r="W111" s="249">
        <f t="shared" si="22"/>
        <v>-186399.6072</v>
      </c>
      <c r="X111" s="252">
        <f t="shared" si="23"/>
        <v>2.773473798</v>
      </c>
      <c r="Y111" s="249">
        <f t="shared" si="24"/>
        <v>416998.0239</v>
      </c>
      <c r="Z111" s="249">
        <f t="shared" si="25"/>
        <v>230598.4166</v>
      </c>
      <c r="AA111" s="254">
        <f t="shared" si="26"/>
        <v>619516.5996</v>
      </c>
      <c r="AB111" s="253">
        <f t="shared" si="27"/>
        <v>0.6195165996</v>
      </c>
      <c r="AC111" s="270">
        <f t="shared" si="28"/>
        <v>433116.9924</v>
      </c>
      <c r="AD111" s="252">
        <f t="shared" si="29"/>
        <v>0.4331169924</v>
      </c>
      <c r="AE111" s="175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7"/>
    </row>
    <row r="112" ht="19.5" customHeight="1">
      <c r="A112" s="271" t="s">
        <v>200</v>
      </c>
      <c r="B112" s="272">
        <v>54.68</v>
      </c>
      <c r="C112" s="273">
        <v>54.77</v>
      </c>
      <c r="D112" s="273">
        <v>48.650002</v>
      </c>
      <c r="E112" s="273">
        <v>51.310001</v>
      </c>
      <c r="F112" s="273">
        <v>44.627987</v>
      </c>
      <c r="G112" s="273">
        <v>4.5677763E9</v>
      </c>
      <c r="H112" s="278" t="s">
        <v>200</v>
      </c>
      <c r="I112" s="273">
        <v>3.78125</v>
      </c>
      <c r="J112" s="273">
        <v>3.803125</v>
      </c>
      <c r="K112" s="273">
        <v>2.975</v>
      </c>
      <c r="L112" s="273">
        <v>3.295625</v>
      </c>
      <c r="M112" s="273">
        <v>3.071915</v>
      </c>
      <c r="N112" s="273">
        <v>3.321216E9</v>
      </c>
      <c r="O112" s="273"/>
      <c r="P112" s="249">
        <f t="shared" si="31"/>
        <v>289009.9129</v>
      </c>
      <c r="Q112" s="249">
        <f t="shared" si="121"/>
        <v>90792.54898</v>
      </c>
      <c r="R112" s="249">
        <f t="shared" si="122"/>
        <v>212425.9617</v>
      </c>
      <c r="S112" s="249">
        <f t="shared" si="34"/>
        <v>-188842.9389</v>
      </c>
      <c r="T112" s="249">
        <f t="shared" si="35"/>
        <v>0</v>
      </c>
      <c r="U112" s="267">
        <f t="shared" si="21"/>
        <v>0.7946174012</v>
      </c>
      <c r="V112" s="277"/>
      <c r="W112" s="249">
        <f t="shared" si="22"/>
        <v>-188842.9389</v>
      </c>
      <c r="X112" s="252">
        <f t="shared" si="23"/>
        <v>2.655306454</v>
      </c>
      <c r="Y112" s="249">
        <f t="shared" si="24"/>
        <v>406235.8622</v>
      </c>
      <c r="Z112" s="249">
        <f t="shared" si="25"/>
        <v>217392.9233</v>
      </c>
      <c r="AA112" s="254">
        <f t="shared" si="26"/>
        <v>592228.4235</v>
      </c>
      <c r="AB112" s="253">
        <f t="shared" si="27"/>
        <v>0.5922284235</v>
      </c>
      <c r="AC112" s="270">
        <f t="shared" si="28"/>
        <v>403385.4846</v>
      </c>
      <c r="AD112" s="252">
        <f t="shared" si="29"/>
        <v>0.4033854846</v>
      </c>
      <c r="AE112" s="175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7"/>
    </row>
    <row r="113" ht="19.5" customHeight="1">
      <c r="A113" s="274" t="s">
        <v>201</v>
      </c>
      <c r="B113" s="275">
        <v>51.09</v>
      </c>
      <c r="C113" s="276">
        <v>52.84</v>
      </c>
      <c r="D113" s="276">
        <v>49.18</v>
      </c>
      <c r="E113" s="276">
        <v>51.220001</v>
      </c>
      <c r="F113" s="276">
        <v>44.549709</v>
      </c>
      <c r="G113" s="276">
        <v>2.2338677E9</v>
      </c>
      <c r="H113" s="279" t="s">
        <v>201</v>
      </c>
      <c r="I113" s="276">
        <v>3.258125</v>
      </c>
      <c r="J113" s="276">
        <v>3.481563</v>
      </c>
      <c r="K113" s="276">
        <v>2.971875</v>
      </c>
      <c r="L113" s="276">
        <v>3.100625</v>
      </c>
      <c r="M113" s="276">
        <v>2.890152</v>
      </c>
      <c r="N113" s="276">
        <v>2.4572352E9</v>
      </c>
      <c r="O113" s="276"/>
      <c r="P113" s="249">
        <f t="shared" si="31"/>
        <v>292158.4158</v>
      </c>
      <c r="Q113" s="249">
        <f t="shared" si="121"/>
        <v>90697.17865</v>
      </c>
      <c r="R113" s="249">
        <f t="shared" si="122"/>
        <v>212868.5158</v>
      </c>
      <c r="S113" s="249">
        <f t="shared" si="34"/>
        <v>-191296.4512</v>
      </c>
      <c r="T113" s="249">
        <f t="shared" si="35"/>
        <v>0</v>
      </c>
      <c r="U113" s="267">
        <f t="shared" si="21"/>
        <v>0.7949196029</v>
      </c>
      <c r="V113" s="252">
        <f>(E113-B102)/B102</f>
        <v>0.1785550432</v>
      </c>
      <c r="W113" s="249">
        <f t="shared" si="22"/>
        <v>-191296.4512</v>
      </c>
      <c r="X113" s="252">
        <f t="shared" si="23"/>
        <v>2.640022481</v>
      </c>
      <c r="Y113" s="249">
        <f t="shared" si="24"/>
        <v>408864.6662</v>
      </c>
      <c r="Z113" s="249">
        <f t="shared" si="25"/>
        <v>217568.215</v>
      </c>
      <c r="AA113" s="254">
        <f t="shared" si="26"/>
        <v>595724.1103</v>
      </c>
      <c r="AB113" s="253">
        <f t="shared" si="27"/>
        <v>0.5957241103</v>
      </c>
      <c r="AC113" s="270">
        <f t="shared" si="28"/>
        <v>404427.6591</v>
      </c>
      <c r="AD113" s="252">
        <f t="shared" si="29"/>
        <v>0.4044276591</v>
      </c>
      <c r="AE113" s="175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7"/>
    </row>
    <row r="114" ht="19.5" customHeight="1">
      <c r="A114" s="271" t="s">
        <v>202</v>
      </c>
      <c r="B114" s="272">
        <v>51.27</v>
      </c>
      <c r="C114" s="273">
        <v>51.470001</v>
      </c>
      <c r="D114" s="273">
        <v>41.610001</v>
      </c>
      <c r="E114" s="273">
        <v>45.130001</v>
      </c>
      <c r="F114" s="273">
        <v>39.293713</v>
      </c>
      <c r="G114" s="273">
        <v>4.8286946E9</v>
      </c>
      <c r="H114" s="278" t="s">
        <v>202</v>
      </c>
      <c r="I114" s="273">
        <v>3.10625</v>
      </c>
      <c r="J114" s="273">
        <v>3.125</v>
      </c>
      <c r="K114" s="273">
        <v>2.016563</v>
      </c>
      <c r="L114" s="273">
        <v>2.345313</v>
      </c>
      <c r="M114" s="273">
        <v>2.303613</v>
      </c>
      <c r="N114" s="273">
        <v>8.814496E9</v>
      </c>
      <c r="O114" s="273"/>
      <c r="P114" s="249">
        <f t="shared" si="31"/>
        <v>247188.1248</v>
      </c>
      <c r="Q114" s="249">
        <f>(Q102+(Q113-Q102)*(1-$Q$3))*K114/K113</f>
        <v>56268.33997</v>
      </c>
      <c r="R114" s="249">
        <f>R113*(1+($S$5/2/12))+(Q113-Q102)*($Q$3)</f>
        <v>221084.6733</v>
      </c>
      <c r="S114" s="249">
        <f t="shared" si="34"/>
        <v>-193760.1864</v>
      </c>
      <c r="T114" s="249">
        <f t="shared" si="35"/>
        <v>0</v>
      </c>
      <c r="U114" s="267">
        <f t="shared" si="21"/>
        <v>0.6857894999</v>
      </c>
      <c r="V114" s="277"/>
      <c r="W114" s="249">
        <f t="shared" si="22"/>
        <v>-193760.1864</v>
      </c>
      <c r="X114" s="252">
        <f t="shared" si="23"/>
        <v>2.4167648</v>
      </c>
      <c r="Y114" s="249">
        <f t="shared" si="24"/>
        <v>385272.9737</v>
      </c>
      <c r="Z114" s="249">
        <f t="shared" si="25"/>
        <v>191512.7873</v>
      </c>
      <c r="AA114" s="254">
        <f t="shared" si="26"/>
        <v>524541.138</v>
      </c>
      <c r="AB114" s="253">
        <f t="shared" si="27"/>
        <v>0.524541138</v>
      </c>
      <c r="AC114" s="270">
        <f t="shared" si="28"/>
        <v>330780.9516</v>
      </c>
      <c r="AD114" s="252">
        <f t="shared" si="29"/>
        <v>0.3307809516</v>
      </c>
      <c r="AE114" s="175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7"/>
    </row>
    <row r="115" ht="19.5" customHeight="1">
      <c r="A115" s="271" t="s">
        <v>203</v>
      </c>
      <c r="B115" s="272">
        <v>45.5</v>
      </c>
      <c r="C115" s="273">
        <v>45.880001</v>
      </c>
      <c r="D115" s="273">
        <v>42.150002</v>
      </c>
      <c r="E115" s="273">
        <v>42.950001</v>
      </c>
      <c r="F115" s="273">
        <v>37.395638</v>
      </c>
      <c r="G115" s="273">
        <v>3.0205166E9</v>
      </c>
      <c r="H115" s="278" t="s">
        <v>203</v>
      </c>
      <c r="I115" s="273">
        <v>2.406563</v>
      </c>
      <c r="J115" s="273">
        <v>2.449688</v>
      </c>
      <c r="K115" s="273">
        <v>2.066563</v>
      </c>
      <c r="L115" s="273">
        <v>2.148125</v>
      </c>
      <c r="M115" s="273">
        <v>2.109931</v>
      </c>
      <c r="N115" s="273">
        <v>6.5404352E9</v>
      </c>
      <c r="O115" s="273"/>
      <c r="P115" s="249">
        <f t="shared" si="31"/>
        <v>250396.0515</v>
      </c>
      <c r="Q115" s="249">
        <f t="shared" ref="Q115:Q125" si="123">Q114*K115/K114</f>
        <v>57663.4945</v>
      </c>
      <c r="R115" s="249">
        <f t="shared" ref="R115:R125" si="124">R114*(1+$S$5/2/12)</f>
        <v>221545.2664</v>
      </c>
      <c r="S115" s="249">
        <f t="shared" si="34"/>
        <v>-196234.1872</v>
      </c>
      <c r="T115" s="249">
        <f t="shared" si="35"/>
        <v>0</v>
      </c>
      <c r="U115" s="267">
        <f t="shared" si="21"/>
        <v>0.6905583786</v>
      </c>
      <c r="V115" s="277"/>
      <c r="W115" s="249">
        <f t="shared" si="22"/>
        <v>-196234.1872</v>
      </c>
      <c r="X115" s="252">
        <f t="shared" si="23"/>
        <v>2.404990306</v>
      </c>
      <c r="Y115" s="249">
        <f t="shared" si="24"/>
        <v>387960.6917</v>
      </c>
      <c r="Z115" s="249">
        <f t="shared" si="25"/>
        <v>191726.5046</v>
      </c>
      <c r="AA115" s="254">
        <f t="shared" si="26"/>
        <v>529604.8123</v>
      </c>
      <c r="AB115" s="253">
        <f t="shared" si="27"/>
        <v>0.5296048123</v>
      </c>
      <c r="AC115" s="270">
        <f t="shared" si="28"/>
        <v>333370.6252</v>
      </c>
      <c r="AD115" s="252">
        <f t="shared" si="29"/>
        <v>0.3333706252</v>
      </c>
      <c r="AE115" s="175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7"/>
    </row>
    <row r="116" ht="19.5" customHeight="1">
      <c r="A116" s="271" t="s">
        <v>204</v>
      </c>
      <c r="B116" s="272">
        <v>42.919998</v>
      </c>
      <c r="C116" s="273">
        <v>45.07</v>
      </c>
      <c r="D116" s="273">
        <v>41.049999</v>
      </c>
      <c r="E116" s="273">
        <v>43.720001</v>
      </c>
      <c r="F116" s="273">
        <v>38.066055</v>
      </c>
      <c r="G116" s="273">
        <v>3.4042797E9</v>
      </c>
      <c r="H116" s="278" t="s">
        <v>204</v>
      </c>
      <c r="I116" s="273">
        <v>2.130313</v>
      </c>
      <c r="J116" s="273">
        <v>2.326563</v>
      </c>
      <c r="K116" s="273">
        <v>1.937813</v>
      </c>
      <c r="L116" s="273">
        <v>2.185938</v>
      </c>
      <c r="M116" s="273">
        <v>2.147072</v>
      </c>
      <c r="N116" s="273">
        <v>8.8120896E9</v>
      </c>
      <c r="O116" s="273"/>
      <c r="P116" s="249">
        <f t="shared" si="31"/>
        <v>243861.3802</v>
      </c>
      <c r="Q116" s="249">
        <f t="shared" si="123"/>
        <v>54070.97159</v>
      </c>
      <c r="R116" s="249">
        <f t="shared" si="124"/>
        <v>222006.819</v>
      </c>
      <c r="S116" s="249">
        <f t="shared" si="34"/>
        <v>-198718.4963</v>
      </c>
      <c r="T116" s="249">
        <f t="shared" si="35"/>
        <v>0</v>
      </c>
      <c r="U116" s="267">
        <f t="shared" si="21"/>
        <v>0.677008664</v>
      </c>
      <c r="V116" s="277"/>
      <c r="W116" s="249">
        <f t="shared" si="22"/>
        <v>-198718.4963</v>
      </c>
      <c r="X116" s="252">
        <f t="shared" si="23"/>
        <v>2.344362543</v>
      </c>
      <c r="Y116" s="249">
        <f t="shared" si="24"/>
        <v>383829.5124</v>
      </c>
      <c r="Z116" s="249">
        <f t="shared" si="25"/>
        <v>185111.0161</v>
      </c>
      <c r="AA116" s="254">
        <f t="shared" si="26"/>
        <v>519939.1708</v>
      </c>
      <c r="AB116" s="253">
        <f t="shared" si="27"/>
        <v>0.5199391708</v>
      </c>
      <c r="AC116" s="270">
        <f t="shared" si="28"/>
        <v>321220.6745</v>
      </c>
      <c r="AD116" s="252">
        <f t="shared" si="29"/>
        <v>0.3212206745</v>
      </c>
      <c r="AE116" s="175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7"/>
    </row>
    <row r="117" ht="19.5" customHeight="1">
      <c r="A117" s="271" t="s">
        <v>205</v>
      </c>
      <c r="B117" s="272">
        <v>44.419998</v>
      </c>
      <c r="C117" s="273">
        <v>48.060001</v>
      </c>
      <c r="D117" s="273">
        <v>43.68</v>
      </c>
      <c r="E117" s="273">
        <v>47.209999</v>
      </c>
      <c r="F117" s="273">
        <v>41.136848</v>
      </c>
      <c r="G117" s="273">
        <v>2.6168109E9</v>
      </c>
      <c r="H117" s="278" t="s">
        <v>205</v>
      </c>
      <c r="I117" s="273">
        <v>2.264063</v>
      </c>
      <c r="J117" s="273">
        <v>2.623125</v>
      </c>
      <c r="K117" s="273">
        <v>2.175938</v>
      </c>
      <c r="L117" s="273">
        <v>2.526563</v>
      </c>
      <c r="M117" s="273">
        <v>2.48164</v>
      </c>
      <c r="N117" s="273">
        <v>8.311296E9</v>
      </c>
      <c r="O117" s="273"/>
      <c r="P117" s="249">
        <f t="shared" si="31"/>
        <v>259485.1485</v>
      </c>
      <c r="Q117" s="249">
        <f t="shared" si="123"/>
        <v>60715.39503</v>
      </c>
      <c r="R117" s="249">
        <f t="shared" si="124"/>
        <v>222469.3332</v>
      </c>
      <c r="S117" s="249">
        <f t="shared" si="34"/>
        <v>-201213.1567</v>
      </c>
      <c r="T117" s="249">
        <f t="shared" si="35"/>
        <v>0</v>
      </c>
      <c r="U117" s="267">
        <f t="shared" si="21"/>
        <v>0.7019293956</v>
      </c>
      <c r="V117" s="277"/>
      <c r="W117" s="249">
        <f t="shared" si="22"/>
        <v>-201213.1567</v>
      </c>
      <c r="X117" s="252">
        <f t="shared" si="23"/>
        <v>2.395243381</v>
      </c>
      <c r="Y117" s="249">
        <f t="shared" si="24"/>
        <v>395210.1638</v>
      </c>
      <c r="Z117" s="249">
        <f t="shared" si="25"/>
        <v>193997.0071</v>
      </c>
      <c r="AA117" s="254">
        <f t="shared" si="26"/>
        <v>542669.8767</v>
      </c>
      <c r="AB117" s="253">
        <f t="shared" si="27"/>
        <v>0.5426698767</v>
      </c>
      <c r="AC117" s="270">
        <f t="shared" si="28"/>
        <v>341456.7201</v>
      </c>
      <c r="AD117" s="252">
        <f t="shared" si="29"/>
        <v>0.3414567201</v>
      </c>
      <c r="AE117" s="175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7"/>
    </row>
    <row r="118" ht="19.5" customHeight="1">
      <c r="A118" s="271" t="s">
        <v>206</v>
      </c>
      <c r="B118" s="272">
        <v>47.23</v>
      </c>
      <c r="C118" s="273">
        <v>50.470001</v>
      </c>
      <c r="D118" s="273">
        <v>47.220001</v>
      </c>
      <c r="E118" s="273">
        <v>50.009998</v>
      </c>
      <c r="F118" s="273">
        <v>43.576656</v>
      </c>
      <c r="G118" s="273">
        <v>2.6827977E9</v>
      </c>
      <c r="H118" s="278" t="s">
        <v>206</v>
      </c>
      <c r="I118" s="273">
        <v>2.529375</v>
      </c>
      <c r="J118" s="273">
        <v>2.880938</v>
      </c>
      <c r="K118" s="273">
        <v>2.529375</v>
      </c>
      <c r="L118" s="273">
        <v>2.828125</v>
      </c>
      <c r="M118" s="273">
        <v>2.777841</v>
      </c>
      <c r="N118" s="273">
        <v>9.3869152E9</v>
      </c>
      <c r="O118" s="273"/>
      <c r="P118" s="249">
        <f t="shared" si="31"/>
        <v>280514.8574</v>
      </c>
      <c r="Q118" s="249">
        <f t="shared" si="123"/>
        <v>70577.37964</v>
      </c>
      <c r="R118" s="249">
        <f t="shared" si="124"/>
        <v>222932.811</v>
      </c>
      <c r="S118" s="249">
        <f t="shared" si="34"/>
        <v>-203718.2115</v>
      </c>
      <c r="T118" s="249">
        <f t="shared" si="35"/>
        <v>0</v>
      </c>
      <c r="U118" s="267">
        <f t="shared" si="21"/>
        <v>0.7345840014</v>
      </c>
      <c r="V118" s="277"/>
      <c r="W118" s="249">
        <f t="shared" si="22"/>
        <v>-203718.2115</v>
      </c>
      <c r="X118" s="252">
        <f t="shared" si="23"/>
        <v>2.471294366</v>
      </c>
      <c r="Y118" s="249">
        <f t="shared" si="24"/>
        <v>410375.8987</v>
      </c>
      <c r="Z118" s="249">
        <f t="shared" si="25"/>
        <v>206657.6872</v>
      </c>
      <c r="AA118" s="254">
        <f t="shared" si="26"/>
        <v>574025.048</v>
      </c>
      <c r="AB118" s="253">
        <f t="shared" si="27"/>
        <v>0.574025048</v>
      </c>
      <c r="AC118" s="270">
        <f t="shared" si="28"/>
        <v>370306.8365</v>
      </c>
      <c r="AD118" s="252">
        <f t="shared" si="29"/>
        <v>0.3703068365</v>
      </c>
      <c r="AE118" s="175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7"/>
    </row>
    <row r="119" ht="19.5" customHeight="1">
      <c r="A119" s="271" t="s">
        <v>207</v>
      </c>
      <c r="B119" s="272">
        <v>49.919998</v>
      </c>
      <c r="C119" s="273">
        <v>50.610001</v>
      </c>
      <c r="D119" s="273">
        <v>44.970001</v>
      </c>
      <c r="E119" s="273">
        <v>45.169998</v>
      </c>
      <c r="F119" s="273">
        <v>39.35928</v>
      </c>
      <c r="G119" s="273">
        <v>3.5429091E9</v>
      </c>
      <c r="H119" s="278" t="s">
        <v>207</v>
      </c>
      <c r="I119" s="273">
        <v>2.811563</v>
      </c>
      <c r="J119" s="273">
        <v>2.892188</v>
      </c>
      <c r="K119" s="273">
        <v>2.265625</v>
      </c>
      <c r="L119" s="273">
        <v>2.292188</v>
      </c>
      <c r="M119" s="273">
        <v>2.251433</v>
      </c>
      <c r="N119" s="273">
        <v>1.03091968E10</v>
      </c>
      <c r="O119" s="273"/>
      <c r="P119" s="249">
        <f t="shared" si="31"/>
        <v>267148.5208</v>
      </c>
      <c r="Q119" s="249">
        <f t="shared" si="123"/>
        <v>63217.93951</v>
      </c>
      <c r="R119" s="249">
        <f t="shared" si="124"/>
        <v>223397.2543</v>
      </c>
      <c r="S119" s="249">
        <f t="shared" si="34"/>
        <v>-206233.7041</v>
      </c>
      <c r="T119" s="249">
        <f t="shared" si="35"/>
        <v>0</v>
      </c>
      <c r="U119" s="267">
        <f t="shared" si="21"/>
        <v>0.7107442929</v>
      </c>
      <c r="V119" s="277"/>
      <c r="W119" s="249">
        <f t="shared" si="22"/>
        <v>-206233.7041</v>
      </c>
      <c r="X119" s="252">
        <f t="shared" si="23"/>
        <v>2.378591692</v>
      </c>
      <c r="Y119" s="249">
        <f t="shared" si="24"/>
        <v>401465.3287</v>
      </c>
      <c r="Z119" s="249">
        <f t="shared" si="25"/>
        <v>195231.6247</v>
      </c>
      <c r="AA119" s="254">
        <f t="shared" si="26"/>
        <v>553763.7146</v>
      </c>
      <c r="AB119" s="253">
        <f t="shared" si="27"/>
        <v>0.5537637146</v>
      </c>
      <c r="AC119" s="270">
        <f t="shared" si="28"/>
        <v>347530.0106</v>
      </c>
      <c r="AD119" s="252">
        <f t="shared" si="29"/>
        <v>0.3475300106</v>
      </c>
      <c r="AE119" s="175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7"/>
    </row>
    <row r="120" ht="19.5" customHeight="1">
      <c r="A120" s="271" t="s">
        <v>208</v>
      </c>
      <c r="B120" s="272">
        <v>44.810001</v>
      </c>
      <c r="C120" s="273">
        <v>46.150002</v>
      </c>
      <c r="D120" s="273">
        <v>43.299999</v>
      </c>
      <c r="E120" s="273">
        <v>45.459999</v>
      </c>
      <c r="F120" s="273">
        <v>39.639614</v>
      </c>
      <c r="G120" s="273">
        <v>3.9532643E9</v>
      </c>
      <c r="H120" s="278" t="s">
        <v>208</v>
      </c>
      <c r="I120" s="273">
        <v>2.250938</v>
      </c>
      <c r="J120" s="273">
        <v>2.38375</v>
      </c>
      <c r="K120" s="273">
        <v>2.091875</v>
      </c>
      <c r="L120" s="273">
        <v>2.302188</v>
      </c>
      <c r="M120" s="273">
        <v>2.262195</v>
      </c>
      <c r="N120" s="273">
        <v>1.24590432E10</v>
      </c>
      <c r="O120" s="273"/>
      <c r="P120" s="249">
        <f t="shared" si="31"/>
        <v>257227.7168</v>
      </c>
      <c r="Q120" s="249">
        <f t="shared" si="123"/>
        <v>58369.77753</v>
      </c>
      <c r="R120" s="249">
        <f t="shared" si="124"/>
        <v>223862.6653</v>
      </c>
      <c r="S120" s="249">
        <f t="shared" si="34"/>
        <v>-208759.6778</v>
      </c>
      <c r="T120" s="249">
        <f t="shared" si="35"/>
        <v>0</v>
      </c>
      <c r="U120" s="267">
        <f t="shared" si="21"/>
        <v>0.693225005</v>
      </c>
      <c r="V120" s="277"/>
      <c r="W120" s="249">
        <f t="shared" si="22"/>
        <v>-208759.6778</v>
      </c>
      <c r="X120" s="252">
        <f t="shared" si="23"/>
        <v>2.304517746</v>
      </c>
      <c r="Y120" s="249">
        <f t="shared" si="24"/>
        <v>394967.5604</v>
      </c>
      <c r="Z120" s="249">
        <f t="shared" si="25"/>
        <v>186207.8826</v>
      </c>
      <c r="AA120" s="254">
        <f t="shared" si="26"/>
        <v>539460.1596</v>
      </c>
      <c r="AB120" s="253">
        <f t="shared" si="27"/>
        <v>0.5394601596</v>
      </c>
      <c r="AC120" s="270">
        <f t="shared" si="28"/>
        <v>330700.4818</v>
      </c>
      <c r="AD120" s="252">
        <f t="shared" si="29"/>
        <v>0.3307004818</v>
      </c>
      <c r="AE120" s="175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7"/>
    </row>
    <row r="121" ht="19.5" customHeight="1">
      <c r="A121" s="271" t="s">
        <v>209</v>
      </c>
      <c r="B121" s="272">
        <v>45.509998</v>
      </c>
      <c r="C121" s="273">
        <v>48.57</v>
      </c>
      <c r="D121" s="273">
        <v>44.299999</v>
      </c>
      <c r="E121" s="273">
        <v>46.119999</v>
      </c>
      <c r="F121" s="273">
        <v>40.215099</v>
      </c>
      <c r="G121" s="273">
        <v>2.8938663E9</v>
      </c>
      <c r="H121" s="278" t="s">
        <v>209</v>
      </c>
      <c r="I121" s="273">
        <v>2.303125</v>
      </c>
      <c r="J121" s="273">
        <v>2.610938</v>
      </c>
      <c r="K121" s="273">
        <v>2.180313</v>
      </c>
      <c r="L121" s="273">
        <v>2.34625</v>
      </c>
      <c r="M121" s="273">
        <v>2.305491</v>
      </c>
      <c r="N121" s="273">
        <v>8.982672E9</v>
      </c>
      <c r="O121" s="273"/>
      <c r="P121" s="249">
        <f t="shared" si="31"/>
        <v>263168.3109</v>
      </c>
      <c r="Q121" s="249">
        <f t="shared" si="123"/>
        <v>60837.47105</v>
      </c>
      <c r="R121" s="249">
        <f t="shared" si="124"/>
        <v>224329.0458</v>
      </c>
      <c r="S121" s="249">
        <f t="shared" si="34"/>
        <v>-211296.1765</v>
      </c>
      <c r="T121" s="249">
        <f t="shared" si="35"/>
        <v>0</v>
      </c>
      <c r="U121" s="267">
        <f t="shared" si="21"/>
        <v>0.701839886</v>
      </c>
      <c r="V121" s="277"/>
      <c r="W121" s="249">
        <f t="shared" si="22"/>
        <v>-211296.1765</v>
      </c>
      <c r="X121" s="252">
        <f t="shared" si="23"/>
        <v>2.307175477</v>
      </c>
      <c r="Y121" s="249">
        <f t="shared" si="24"/>
        <v>399573.7016</v>
      </c>
      <c r="Z121" s="249">
        <f t="shared" si="25"/>
        <v>188277.5251</v>
      </c>
      <c r="AA121" s="254">
        <f t="shared" si="26"/>
        <v>548334.8278</v>
      </c>
      <c r="AB121" s="253">
        <f t="shared" si="27"/>
        <v>0.5483348278</v>
      </c>
      <c r="AC121" s="270">
        <f t="shared" si="28"/>
        <v>337038.6513</v>
      </c>
      <c r="AD121" s="252">
        <f t="shared" si="29"/>
        <v>0.3370386513</v>
      </c>
      <c r="AE121" s="175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7"/>
    </row>
    <row r="122" ht="19.5" customHeight="1">
      <c r="A122" s="271" t="s">
        <v>210</v>
      </c>
      <c r="B122" s="272">
        <v>46.869999</v>
      </c>
      <c r="C122" s="273">
        <v>47.080002</v>
      </c>
      <c r="D122" s="273">
        <v>37.18</v>
      </c>
      <c r="E122" s="273">
        <v>38.91</v>
      </c>
      <c r="F122" s="273">
        <v>33.928226</v>
      </c>
      <c r="G122" s="273">
        <v>5.1886704E9</v>
      </c>
      <c r="H122" s="278" t="s">
        <v>210</v>
      </c>
      <c r="I122" s="273">
        <v>2.424063</v>
      </c>
      <c r="J122" s="273">
        <v>2.444063</v>
      </c>
      <c r="K122" s="273">
        <v>1.4625</v>
      </c>
      <c r="L122" s="273">
        <v>1.636875</v>
      </c>
      <c r="M122" s="273">
        <v>1.60844</v>
      </c>
      <c r="N122" s="273">
        <v>1.62776288E10</v>
      </c>
      <c r="O122" s="273"/>
      <c r="P122" s="249">
        <f t="shared" si="31"/>
        <v>220871.2871</v>
      </c>
      <c r="Q122" s="249">
        <f t="shared" si="123"/>
        <v>40808.26992</v>
      </c>
      <c r="R122" s="249">
        <f t="shared" si="124"/>
        <v>224796.398</v>
      </c>
      <c r="S122" s="249">
        <f t="shared" si="34"/>
        <v>-213843.2439</v>
      </c>
      <c r="T122" s="249">
        <f t="shared" si="35"/>
        <v>0</v>
      </c>
      <c r="U122" s="267">
        <f t="shared" si="21"/>
        <v>0.6217939938</v>
      </c>
      <c r="V122" s="277"/>
      <c r="W122" s="249">
        <f t="shared" si="22"/>
        <v>-213843.2439</v>
      </c>
      <c r="X122" s="252">
        <f t="shared" si="23"/>
        <v>2.08408588</v>
      </c>
      <c r="Y122" s="249">
        <f t="shared" si="24"/>
        <v>370414.4431</v>
      </c>
      <c r="Z122" s="249">
        <f t="shared" si="25"/>
        <v>156571.1992</v>
      </c>
      <c r="AA122" s="254">
        <f t="shared" si="26"/>
        <v>486475.9551</v>
      </c>
      <c r="AB122" s="253">
        <f t="shared" si="27"/>
        <v>0.4864759551</v>
      </c>
      <c r="AC122" s="270">
        <f t="shared" si="28"/>
        <v>272632.7112</v>
      </c>
      <c r="AD122" s="252">
        <f t="shared" si="29"/>
        <v>0.2726327112</v>
      </c>
      <c r="AE122" s="175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7"/>
    </row>
    <row r="123" ht="19.5" customHeight="1">
      <c r="A123" s="271" t="s">
        <v>211</v>
      </c>
      <c r="B123" s="272">
        <v>38.84</v>
      </c>
      <c r="C123" s="273">
        <v>38.970001</v>
      </c>
      <c r="D123" s="273">
        <v>28.09</v>
      </c>
      <c r="E123" s="273">
        <v>32.889999</v>
      </c>
      <c r="F123" s="273">
        <v>28.698313</v>
      </c>
      <c r="G123" s="273">
        <v>7.2407798E9</v>
      </c>
      <c r="H123" s="278" t="s">
        <v>211</v>
      </c>
      <c r="I123" s="273">
        <v>1.6125</v>
      </c>
      <c r="J123" s="273">
        <v>1.627188</v>
      </c>
      <c r="K123" s="273">
        <v>0.798125</v>
      </c>
      <c r="L123" s="273">
        <v>1.086875</v>
      </c>
      <c r="M123" s="273">
        <v>1.067994</v>
      </c>
      <c r="N123" s="273">
        <v>3.89495552E10</v>
      </c>
      <c r="O123" s="273"/>
      <c r="P123" s="249">
        <f t="shared" si="31"/>
        <v>166871.2871</v>
      </c>
      <c r="Q123" s="249">
        <f t="shared" si="123"/>
        <v>22270.15414</v>
      </c>
      <c r="R123" s="249">
        <f t="shared" si="124"/>
        <v>225264.7238</v>
      </c>
      <c r="S123" s="249">
        <f t="shared" si="34"/>
        <v>-216400.9241</v>
      </c>
      <c r="T123" s="249">
        <f t="shared" si="35"/>
        <v>0</v>
      </c>
      <c r="U123" s="267">
        <f t="shared" si="21"/>
        <v>0.5101555266</v>
      </c>
      <c r="V123" s="277"/>
      <c r="W123" s="249">
        <f t="shared" si="22"/>
        <v>-216400.9241</v>
      </c>
      <c r="X123" s="252">
        <f t="shared" si="23"/>
        <v>1.812081037</v>
      </c>
      <c r="Y123" s="249">
        <f t="shared" si="24"/>
        <v>333064.0359</v>
      </c>
      <c r="Z123" s="249">
        <f t="shared" si="25"/>
        <v>116663.1118</v>
      </c>
      <c r="AA123" s="254">
        <f t="shared" si="26"/>
        <v>414406.1651</v>
      </c>
      <c r="AB123" s="253">
        <f t="shared" si="27"/>
        <v>0.4144061651</v>
      </c>
      <c r="AC123" s="270">
        <f t="shared" si="28"/>
        <v>198005.241</v>
      </c>
      <c r="AD123" s="252">
        <f t="shared" si="29"/>
        <v>0.198005241</v>
      </c>
      <c r="AE123" s="175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7"/>
    </row>
    <row r="124" ht="21.0" customHeight="1">
      <c r="A124" s="271" t="s">
        <v>212</v>
      </c>
      <c r="B124" s="272">
        <v>32.810001</v>
      </c>
      <c r="C124" s="273">
        <v>34.009998</v>
      </c>
      <c r="D124" s="273">
        <v>25.049999</v>
      </c>
      <c r="E124" s="273">
        <v>29.120001</v>
      </c>
      <c r="F124" s="273">
        <v>25.408783</v>
      </c>
      <c r="G124" s="273">
        <v>3.9192859E9</v>
      </c>
      <c r="H124" s="278" t="s">
        <v>212</v>
      </c>
      <c r="I124" s="273">
        <v>1.085625</v>
      </c>
      <c r="J124" s="273">
        <v>1.165313</v>
      </c>
      <c r="K124" s="273">
        <v>0.61625</v>
      </c>
      <c r="L124" s="273">
        <v>0.82625</v>
      </c>
      <c r="M124" s="273">
        <v>0.811897</v>
      </c>
      <c r="N124" s="273">
        <v>3.02495424E10</v>
      </c>
      <c r="O124" s="273"/>
      <c r="P124" s="249">
        <f t="shared" si="31"/>
        <v>148811.8752</v>
      </c>
      <c r="Q124" s="249">
        <f t="shared" si="123"/>
        <v>17195.27955</v>
      </c>
      <c r="R124" s="249">
        <f t="shared" si="124"/>
        <v>225734.0253</v>
      </c>
      <c r="S124" s="249">
        <f t="shared" si="34"/>
        <v>-218969.2612</v>
      </c>
      <c r="T124" s="249">
        <f t="shared" si="35"/>
        <v>0</v>
      </c>
      <c r="U124" s="267">
        <f t="shared" si="21"/>
        <v>0.4676619248</v>
      </c>
      <c r="V124" s="277"/>
      <c r="W124" s="249">
        <f t="shared" si="22"/>
        <v>-218969.2612</v>
      </c>
      <c r="X124" s="252">
        <f t="shared" si="23"/>
        <v>1.710495338</v>
      </c>
      <c r="Y124" s="280">
        <f t="shared" si="24"/>
        <v>320872.977</v>
      </c>
      <c r="Z124" s="249">
        <f t="shared" si="25"/>
        <v>101903.7158</v>
      </c>
      <c r="AA124" s="281">
        <f t="shared" si="26"/>
        <v>391741.1801</v>
      </c>
      <c r="AB124" s="253">
        <f t="shared" si="27"/>
        <v>0.3917411801</v>
      </c>
      <c r="AC124" s="270">
        <f t="shared" si="28"/>
        <v>172771.9189</v>
      </c>
      <c r="AD124" s="252">
        <f t="shared" si="29"/>
        <v>0.1727719189</v>
      </c>
      <c r="AE124" s="175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7"/>
    </row>
    <row r="125" ht="19.5" customHeight="1">
      <c r="A125" s="274" t="s">
        <v>213</v>
      </c>
      <c r="B125" s="275">
        <v>28.5</v>
      </c>
      <c r="C125" s="276">
        <v>30.83</v>
      </c>
      <c r="D125" s="276">
        <v>26.84</v>
      </c>
      <c r="E125" s="276">
        <v>29.74</v>
      </c>
      <c r="F125" s="276">
        <v>25.949766</v>
      </c>
      <c r="G125" s="276">
        <v>2.9442387E9</v>
      </c>
      <c r="H125" s="279" t="s">
        <v>213</v>
      </c>
      <c r="I125" s="276">
        <v>0.791563</v>
      </c>
      <c r="J125" s="276">
        <v>0.911563</v>
      </c>
      <c r="K125" s="276">
        <v>0.697188</v>
      </c>
      <c r="L125" s="276">
        <v>0.840313</v>
      </c>
      <c r="M125" s="276">
        <v>0.825715</v>
      </c>
      <c r="N125" s="276">
        <v>2.20434048E10</v>
      </c>
      <c r="O125" s="276"/>
      <c r="P125" s="249">
        <f t="shared" si="31"/>
        <v>159445.5446</v>
      </c>
      <c r="Q125" s="249">
        <f t="shared" si="123"/>
        <v>19453.69989</v>
      </c>
      <c r="R125" s="249">
        <f t="shared" si="124"/>
        <v>226204.3046</v>
      </c>
      <c r="S125" s="249">
        <f t="shared" si="34"/>
        <v>-221548.2998</v>
      </c>
      <c r="T125" s="249">
        <f t="shared" si="35"/>
        <v>0</v>
      </c>
      <c r="U125" s="267">
        <f t="shared" si="21"/>
        <v>0.4896351681</v>
      </c>
      <c r="V125" s="252">
        <f>(E125-B114)/B114</f>
        <v>-0.4199336844</v>
      </c>
      <c r="W125" s="249">
        <f t="shared" si="22"/>
        <v>-221548.2998</v>
      </c>
      <c r="X125" s="252">
        <f t="shared" si="23"/>
        <v>1.740703266</v>
      </c>
      <c r="Y125" s="249">
        <f t="shared" si="24"/>
        <v>328768.0136</v>
      </c>
      <c r="Z125" s="249">
        <f t="shared" si="25"/>
        <v>107219.7137</v>
      </c>
      <c r="AA125" s="254">
        <f t="shared" si="26"/>
        <v>405103.549</v>
      </c>
      <c r="AB125" s="253">
        <f t="shared" si="27"/>
        <v>0.405103549</v>
      </c>
      <c r="AC125" s="270">
        <f t="shared" si="28"/>
        <v>183555.2492</v>
      </c>
      <c r="AD125" s="252">
        <f t="shared" si="29"/>
        <v>0.1835552492</v>
      </c>
      <c r="AE125" s="175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7"/>
    </row>
    <row r="126" ht="19.5" customHeight="1">
      <c r="A126" s="271" t="s">
        <v>214</v>
      </c>
      <c r="B126" s="272">
        <v>29.75</v>
      </c>
      <c r="C126" s="273">
        <v>31.629999</v>
      </c>
      <c r="D126" s="273">
        <v>27.959999</v>
      </c>
      <c r="E126" s="273">
        <v>29.059999</v>
      </c>
      <c r="F126" s="273">
        <v>25.393248</v>
      </c>
      <c r="G126" s="273">
        <v>2.8295426E9</v>
      </c>
      <c r="H126" s="278" t="s">
        <v>214</v>
      </c>
      <c r="I126" s="273">
        <v>0.84625</v>
      </c>
      <c r="J126" s="273">
        <v>0.951563</v>
      </c>
      <c r="K126" s="273">
        <v>0.73875</v>
      </c>
      <c r="L126" s="273">
        <v>0.791563</v>
      </c>
      <c r="M126" s="273">
        <v>0.777812</v>
      </c>
      <c r="N126" s="273">
        <v>1.90438528E10</v>
      </c>
      <c r="O126" s="273"/>
      <c r="P126" s="249">
        <f t="shared" si="31"/>
        <v>166099.004</v>
      </c>
      <c r="Q126" s="249">
        <f>(Q125+$S$3)*K126/K125</f>
        <v>41805.68339</v>
      </c>
      <c r="R126" s="249">
        <f>R125*(1+($S$5)/2/12)-$S$3</f>
        <v>206675.5635</v>
      </c>
      <c r="S126" s="249">
        <f t="shared" si="34"/>
        <v>-224138.0844</v>
      </c>
      <c r="T126" s="249">
        <f t="shared" si="35"/>
        <v>0</v>
      </c>
      <c r="U126" s="267">
        <f t="shared" si="21"/>
        <v>0.6023209504</v>
      </c>
      <c r="V126" s="277"/>
      <c r="W126" s="249">
        <f t="shared" si="22"/>
        <v>-224138.0844</v>
      </c>
      <c r="X126" s="252">
        <f t="shared" si="23"/>
        <v>1.663146932</v>
      </c>
      <c r="Y126" s="249">
        <f t="shared" si="24"/>
        <v>314677.8438</v>
      </c>
      <c r="Z126" s="249">
        <f t="shared" si="25"/>
        <v>90539.75935</v>
      </c>
      <c r="AA126" s="254">
        <f t="shared" si="26"/>
        <v>414580.2509</v>
      </c>
      <c r="AB126" s="253">
        <f t="shared" si="27"/>
        <v>0.4145802509</v>
      </c>
      <c r="AC126" s="270">
        <f t="shared" si="28"/>
        <v>190442.1665</v>
      </c>
      <c r="AD126" s="252">
        <f t="shared" si="29"/>
        <v>0.1904421665</v>
      </c>
      <c r="AE126" s="175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  <c r="AU126" s="176"/>
      <c r="AV126" s="176"/>
      <c r="AW126" s="177"/>
    </row>
    <row r="127" ht="19.5" customHeight="1">
      <c r="A127" s="271" t="s">
        <v>215</v>
      </c>
      <c r="B127" s="272">
        <v>28.780001</v>
      </c>
      <c r="C127" s="273">
        <v>31.68</v>
      </c>
      <c r="D127" s="273">
        <v>27.389999</v>
      </c>
      <c r="E127" s="273">
        <v>27.530001</v>
      </c>
      <c r="F127" s="273">
        <v>24.056301</v>
      </c>
      <c r="G127" s="273">
        <v>3.3240742E9</v>
      </c>
      <c r="H127" s="278" t="s">
        <v>215</v>
      </c>
      <c r="I127" s="273">
        <v>0.776875</v>
      </c>
      <c r="J127" s="273">
        <v>0.940938</v>
      </c>
      <c r="K127" s="273">
        <v>0.6975</v>
      </c>
      <c r="L127" s="273">
        <v>0.70375</v>
      </c>
      <c r="M127" s="273">
        <v>0.691525</v>
      </c>
      <c r="N127" s="273">
        <v>2.3277392E10</v>
      </c>
      <c r="O127" s="273"/>
      <c r="P127" s="249">
        <f t="shared" si="31"/>
        <v>162712.8653</v>
      </c>
      <c r="Q127" s="249">
        <f t="shared" ref="Q127:Q137" si="125">Q126*K127/K126</f>
        <v>39471.35589</v>
      </c>
      <c r="R127" s="249">
        <f t="shared" ref="R127:R137" si="126">R126*(1+$S$5/2/12)</f>
        <v>207106.1376</v>
      </c>
      <c r="S127" s="249">
        <f t="shared" si="34"/>
        <v>-226738.6598</v>
      </c>
      <c r="T127" s="249">
        <f t="shared" si="35"/>
        <v>0</v>
      </c>
      <c r="U127" s="267">
        <f t="shared" si="21"/>
        <v>0.5904257745</v>
      </c>
      <c r="V127" s="277"/>
      <c r="W127" s="249">
        <f t="shared" si="22"/>
        <v>-226738.6598</v>
      </c>
      <c r="X127" s="252">
        <f t="shared" si="23"/>
        <v>1.631036381</v>
      </c>
      <c r="Y127" s="249">
        <f t="shared" si="24"/>
        <v>312720.8979</v>
      </c>
      <c r="Z127" s="249">
        <f t="shared" si="25"/>
        <v>85982.23809</v>
      </c>
      <c r="AA127" s="254">
        <f t="shared" si="26"/>
        <v>409290.3589</v>
      </c>
      <c r="AB127" s="253">
        <f t="shared" si="27"/>
        <v>0.4092903589</v>
      </c>
      <c r="AC127" s="270">
        <f t="shared" si="28"/>
        <v>182551.6991</v>
      </c>
      <c r="AD127" s="252">
        <f t="shared" si="29"/>
        <v>0.1825516991</v>
      </c>
      <c r="AE127" s="175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  <c r="AU127" s="176"/>
      <c r="AV127" s="176"/>
      <c r="AW127" s="177"/>
    </row>
    <row r="128" ht="22.5" customHeight="1">
      <c r="A128" s="271" t="s">
        <v>216</v>
      </c>
      <c r="B128" s="272">
        <v>27.120001</v>
      </c>
      <c r="C128" s="273">
        <v>31.459999</v>
      </c>
      <c r="D128" s="273">
        <v>25.629999</v>
      </c>
      <c r="E128" s="273">
        <v>30.32</v>
      </c>
      <c r="F128" s="273">
        <v>26.494261</v>
      </c>
      <c r="G128" s="273">
        <v>3.8051238E9</v>
      </c>
      <c r="H128" s="278" t="s">
        <v>216</v>
      </c>
      <c r="I128" s="273">
        <v>0.683438</v>
      </c>
      <c r="J128" s="273">
        <v>0.90625</v>
      </c>
      <c r="K128" s="273">
        <v>0.608125</v>
      </c>
      <c r="L128" s="273">
        <v>0.844063</v>
      </c>
      <c r="M128" s="273">
        <v>0.8294</v>
      </c>
      <c r="N128" s="273">
        <v>2.59328192E10</v>
      </c>
      <c r="O128" s="273"/>
      <c r="P128" s="249">
        <f t="shared" si="31"/>
        <v>152257.4198</v>
      </c>
      <c r="Q128" s="249">
        <f t="shared" si="125"/>
        <v>34413.64631</v>
      </c>
      <c r="R128" s="249">
        <f t="shared" si="126"/>
        <v>207537.6087</v>
      </c>
      <c r="S128" s="249">
        <f t="shared" si="34"/>
        <v>-229350.0708</v>
      </c>
      <c r="T128" s="249">
        <f t="shared" si="35"/>
        <v>0</v>
      </c>
      <c r="U128" s="267">
        <f t="shared" si="21"/>
        <v>0.5608316775</v>
      </c>
      <c r="V128" s="277"/>
      <c r="W128" s="249">
        <f t="shared" si="22"/>
        <v>-229350.0708</v>
      </c>
      <c r="X128" s="252">
        <f t="shared" si="23"/>
        <v>1.568759178</v>
      </c>
      <c r="Y128" s="282">
        <f t="shared" si="24"/>
        <v>305816.2983</v>
      </c>
      <c r="Z128" s="270">
        <f t="shared" si="25"/>
        <v>76466.22741</v>
      </c>
      <c r="AA128" s="283">
        <f t="shared" si="26"/>
        <v>394208.6749</v>
      </c>
      <c r="AB128" s="284">
        <f t="shared" si="27"/>
        <v>0.3942086749</v>
      </c>
      <c r="AC128" s="270">
        <f t="shared" si="28"/>
        <v>164858.604</v>
      </c>
      <c r="AD128" s="252">
        <f t="shared" si="29"/>
        <v>0.164858604</v>
      </c>
      <c r="AE128" s="175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  <c r="AU128" s="176"/>
      <c r="AV128" s="176"/>
      <c r="AW128" s="177"/>
    </row>
    <row r="129" ht="19.5" customHeight="1">
      <c r="A129" s="271" t="s">
        <v>217</v>
      </c>
      <c r="B129" s="272">
        <v>29.940001</v>
      </c>
      <c r="C129" s="273">
        <v>34.900002</v>
      </c>
      <c r="D129" s="273">
        <v>29.790001</v>
      </c>
      <c r="E129" s="273">
        <v>34.279999</v>
      </c>
      <c r="F129" s="273">
        <v>30.00412</v>
      </c>
      <c r="G129" s="273">
        <v>2.9916321E9</v>
      </c>
      <c r="H129" s="278" t="s">
        <v>217</v>
      </c>
      <c r="I129" s="273">
        <v>0.820313</v>
      </c>
      <c r="J129" s="273">
        <v>1.105313</v>
      </c>
      <c r="K129" s="273">
        <v>0.8125</v>
      </c>
      <c r="L129" s="273">
        <v>1.06625</v>
      </c>
      <c r="M129" s="273">
        <v>1.047727</v>
      </c>
      <c r="N129" s="273">
        <v>1.79410016E10</v>
      </c>
      <c r="O129" s="273"/>
      <c r="P129" s="249">
        <f t="shared" si="31"/>
        <v>176970.303</v>
      </c>
      <c r="Q129" s="249">
        <f t="shared" si="125"/>
        <v>45979.17801</v>
      </c>
      <c r="R129" s="249">
        <f t="shared" si="126"/>
        <v>207969.9788</v>
      </c>
      <c r="S129" s="249">
        <f t="shared" si="34"/>
        <v>-231972.3628</v>
      </c>
      <c r="T129" s="249">
        <f t="shared" si="35"/>
        <v>0</v>
      </c>
      <c r="U129" s="267">
        <f t="shared" si="21"/>
        <v>0.624081027</v>
      </c>
      <c r="V129" s="277"/>
      <c r="W129" s="249">
        <f t="shared" si="22"/>
        <v>-231972.3628</v>
      </c>
      <c r="X129" s="252">
        <f t="shared" si="23"/>
        <v>1.659423032</v>
      </c>
      <c r="Y129" s="249">
        <f t="shared" si="24"/>
        <v>323530.3917</v>
      </c>
      <c r="Z129" s="249">
        <f t="shared" si="25"/>
        <v>91558.02888</v>
      </c>
      <c r="AA129" s="254">
        <f t="shared" si="26"/>
        <v>430919.4597</v>
      </c>
      <c r="AB129" s="253">
        <f t="shared" si="27"/>
        <v>0.4309194597</v>
      </c>
      <c r="AC129" s="270">
        <f t="shared" si="28"/>
        <v>198947.0969</v>
      </c>
      <c r="AD129" s="252">
        <f t="shared" si="29"/>
        <v>0.1989470969</v>
      </c>
      <c r="AE129" s="175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6"/>
      <c r="AT129" s="176"/>
      <c r="AU129" s="176"/>
      <c r="AV129" s="176"/>
      <c r="AW129" s="177"/>
    </row>
    <row r="130" ht="19.5" customHeight="1">
      <c r="A130" s="271" t="s">
        <v>218</v>
      </c>
      <c r="B130" s="272">
        <v>34.27</v>
      </c>
      <c r="C130" s="273">
        <v>35.5</v>
      </c>
      <c r="D130" s="273">
        <v>32.959999</v>
      </c>
      <c r="E130" s="273">
        <v>35.380001</v>
      </c>
      <c r="F130" s="273">
        <v>30.966921</v>
      </c>
      <c r="G130" s="273">
        <v>2.7340762E9</v>
      </c>
      <c r="H130" s="278" t="s">
        <v>218</v>
      </c>
      <c r="I130" s="273">
        <v>1.0675</v>
      </c>
      <c r="J130" s="273">
        <v>1.132813</v>
      </c>
      <c r="K130" s="273">
        <v>0.985</v>
      </c>
      <c r="L130" s="273">
        <v>1.128125</v>
      </c>
      <c r="M130" s="273">
        <v>1.108527</v>
      </c>
      <c r="N130" s="273">
        <v>1.26884736E10</v>
      </c>
      <c r="O130" s="273"/>
      <c r="P130" s="249">
        <f t="shared" si="31"/>
        <v>195801.9743</v>
      </c>
      <c r="Q130" s="249">
        <f t="shared" si="125"/>
        <v>55740.91119</v>
      </c>
      <c r="R130" s="249">
        <f t="shared" si="126"/>
        <v>208403.2496</v>
      </c>
      <c r="S130" s="249">
        <f t="shared" si="34"/>
        <v>-234605.581</v>
      </c>
      <c r="T130" s="249">
        <f t="shared" si="35"/>
        <v>0</v>
      </c>
      <c r="U130" s="267">
        <f t="shared" si="21"/>
        <v>0.668086485</v>
      </c>
      <c r="V130" s="277"/>
      <c r="W130" s="249">
        <f t="shared" si="22"/>
        <v>-234605.581</v>
      </c>
      <c r="X130" s="252">
        <f t="shared" si="23"/>
        <v>1.722913931</v>
      </c>
      <c r="Y130" s="249">
        <f t="shared" si="24"/>
        <v>337128.5015</v>
      </c>
      <c r="Z130" s="249">
        <f t="shared" si="25"/>
        <v>102522.9206</v>
      </c>
      <c r="AA130" s="254">
        <f t="shared" si="26"/>
        <v>459946.135</v>
      </c>
      <c r="AB130" s="253">
        <f t="shared" si="27"/>
        <v>0.459946135</v>
      </c>
      <c r="AC130" s="270">
        <f t="shared" si="28"/>
        <v>225340.554</v>
      </c>
      <c r="AD130" s="252">
        <f t="shared" si="29"/>
        <v>0.225340554</v>
      </c>
      <c r="AE130" s="175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7"/>
    </row>
    <row r="131" ht="19.5" customHeight="1">
      <c r="A131" s="271" t="s">
        <v>219</v>
      </c>
      <c r="B131" s="272">
        <v>35.759998</v>
      </c>
      <c r="C131" s="273">
        <v>37.23</v>
      </c>
      <c r="D131" s="273">
        <v>34.77</v>
      </c>
      <c r="E131" s="273">
        <v>36.380001</v>
      </c>
      <c r="F131" s="273">
        <v>31.842188</v>
      </c>
      <c r="G131" s="273">
        <v>2.511948E9</v>
      </c>
      <c r="H131" s="278" t="s">
        <v>219</v>
      </c>
      <c r="I131" s="273">
        <v>1.1525</v>
      </c>
      <c r="J131" s="273">
        <v>1.249375</v>
      </c>
      <c r="K131" s="273">
        <v>1.09</v>
      </c>
      <c r="L131" s="273">
        <v>1.190625</v>
      </c>
      <c r="M131" s="273">
        <v>1.169942</v>
      </c>
      <c r="N131" s="273">
        <v>1.22738016E10</v>
      </c>
      <c r="O131" s="273"/>
      <c r="P131" s="249">
        <f t="shared" si="31"/>
        <v>206554.4554</v>
      </c>
      <c r="Q131" s="249">
        <f t="shared" si="125"/>
        <v>61682.83573</v>
      </c>
      <c r="R131" s="249">
        <f t="shared" si="126"/>
        <v>208837.423</v>
      </c>
      <c r="S131" s="249">
        <f t="shared" si="34"/>
        <v>-237249.7709</v>
      </c>
      <c r="T131" s="249">
        <f t="shared" si="35"/>
        <v>0</v>
      </c>
      <c r="U131" s="267">
        <f t="shared" si="21"/>
        <v>0.691548131</v>
      </c>
      <c r="V131" s="277"/>
      <c r="W131" s="249">
        <f t="shared" si="22"/>
        <v>-237249.7709</v>
      </c>
      <c r="X131" s="252">
        <f t="shared" si="23"/>
        <v>1.750863138</v>
      </c>
      <c r="Y131" s="249">
        <f t="shared" si="24"/>
        <v>345072.0449</v>
      </c>
      <c r="Z131" s="249">
        <f t="shared" si="25"/>
        <v>107822.274</v>
      </c>
      <c r="AA131" s="254">
        <f t="shared" si="26"/>
        <v>477074.7142</v>
      </c>
      <c r="AB131" s="253">
        <f t="shared" si="27"/>
        <v>0.4770747142</v>
      </c>
      <c r="AC131" s="270">
        <f t="shared" si="28"/>
        <v>239824.9433</v>
      </c>
      <c r="AD131" s="252">
        <f t="shared" si="29"/>
        <v>0.2398249433</v>
      </c>
      <c r="AE131" s="175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7"/>
    </row>
    <row r="132" ht="19.5" customHeight="1">
      <c r="A132" s="271" t="s">
        <v>220</v>
      </c>
      <c r="B132" s="272">
        <v>36.560001</v>
      </c>
      <c r="C132" s="273">
        <v>40.18</v>
      </c>
      <c r="D132" s="273">
        <v>34.299999</v>
      </c>
      <c r="E132" s="273">
        <v>39.450001</v>
      </c>
      <c r="F132" s="273">
        <v>34.571716</v>
      </c>
      <c r="G132" s="273">
        <v>2.5756078E9</v>
      </c>
      <c r="H132" s="278" t="s">
        <v>220</v>
      </c>
      <c r="I132" s="273">
        <v>1.201875</v>
      </c>
      <c r="J132" s="273">
        <v>1.446875</v>
      </c>
      <c r="K132" s="273">
        <v>1.05875</v>
      </c>
      <c r="L132" s="273">
        <v>1.393125</v>
      </c>
      <c r="M132" s="273">
        <v>1.368924</v>
      </c>
      <c r="N132" s="273">
        <v>9.5885504E9</v>
      </c>
      <c r="O132" s="273"/>
      <c r="P132" s="249">
        <f t="shared" si="31"/>
        <v>203762.3703</v>
      </c>
      <c r="Q132" s="249">
        <f t="shared" si="125"/>
        <v>59914.40581</v>
      </c>
      <c r="R132" s="249">
        <f t="shared" si="126"/>
        <v>209272.501</v>
      </c>
      <c r="S132" s="249">
        <f t="shared" si="34"/>
        <v>-239904.9783</v>
      </c>
      <c r="T132" s="249">
        <f t="shared" si="35"/>
        <v>0</v>
      </c>
      <c r="U132" s="267">
        <f t="shared" si="21"/>
        <v>0.6841984915</v>
      </c>
      <c r="V132" s="277"/>
      <c r="W132" s="249">
        <f t="shared" si="22"/>
        <v>-239904.9783</v>
      </c>
      <c r="X132" s="252">
        <f t="shared" si="23"/>
        <v>1.721660276</v>
      </c>
      <c r="Y132" s="249">
        <f t="shared" si="24"/>
        <v>343535.2601</v>
      </c>
      <c r="Z132" s="249">
        <f t="shared" si="25"/>
        <v>103630.2818</v>
      </c>
      <c r="AA132" s="254">
        <f t="shared" si="26"/>
        <v>472949.2771</v>
      </c>
      <c r="AB132" s="253">
        <f t="shared" si="27"/>
        <v>0.4729492771</v>
      </c>
      <c r="AC132" s="270">
        <f t="shared" si="28"/>
        <v>233044.2988</v>
      </c>
      <c r="AD132" s="252">
        <f t="shared" si="29"/>
        <v>0.2330442988</v>
      </c>
      <c r="AE132" s="175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7"/>
    </row>
    <row r="133" ht="19.5" customHeight="1">
      <c r="A133" s="271" t="s">
        <v>221</v>
      </c>
      <c r="B133" s="272">
        <v>39.869999</v>
      </c>
      <c r="C133" s="273">
        <v>41.080002</v>
      </c>
      <c r="D133" s="273">
        <v>38.459999</v>
      </c>
      <c r="E133" s="273">
        <v>40.029999</v>
      </c>
      <c r="F133" s="273">
        <v>35.079987</v>
      </c>
      <c r="G133" s="273">
        <v>2.2481495E9</v>
      </c>
      <c r="H133" s="278" t="s">
        <v>221</v>
      </c>
      <c r="I133" s="273">
        <v>1.425938</v>
      </c>
      <c r="J133" s="273">
        <v>1.5075</v>
      </c>
      <c r="K133" s="273">
        <v>1.322813</v>
      </c>
      <c r="L133" s="273">
        <v>1.430313</v>
      </c>
      <c r="M133" s="273">
        <v>1.405466</v>
      </c>
      <c r="N133" s="273">
        <v>7.6431936E9</v>
      </c>
      <c r="O133" s="273"/>
      <c r="P133" s="249">
        <f t="shared" si="31"/>
        <v>228475.2416</v>
      </c>
      <c r="Q133" s="249">
        <f t="shared" si="125"/>
        <v>74857.66696</v>
      </c>
      <c r="R133" s="249">
        <f t="shared" si="126"/>
        <v>209708.4853</v>
      </c>
      <c r="S133" s="249">
        <f t="shared" si="34"/>
        <v>-242571.249</v>
      </c>
      <c r="T133" s="249">
        <f t="shared" si="35"/>
        <v>0</v>
      </c>
      <c r="U133" s="267">
        <f t="shared" si="21"/>
        <v>0.7371541166</v>
      </c>
      <c r="V133" s="277"/>
      <c r="W133" s="249">
        <f t="shared" si="22"/>
        <v>-242571.249</v>
      </c>
      <c r="X133" s="252">
        <f t="shared" si="23"/>
        <v>1.806412461</v>
      </c>
      <c r="Y133" s="249">
        <f t="shared" si="24"/>
        <v>361252.815</v>
      </c>
      <c r="Z133" s="249">
        <f t="shared" si="25"/>
        <v>118681.566</v>
      </c>
      <c r="AA133" s="254">
        <f t="shared" si="26"/>
        <v>513041.3939</v>
      </c>
      <c r="AB133" s="253">
        <f t="shared" si="27"/>
        <v>0.5130413939</v>
      </c>
      <c r="AC133" s="270">
        <f t="shared" si="28"/>
        <v>270470.1448</v>
      </c>
      <c r="AD133" s="252">
        <f t="shared" si="29"/>
        <v>0.2704701448</v>
      </c>
      <c r="AE133" s="175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7"/>
    </row>
    <row r="134" ht="19.5" customHeight="1">
      <c r="A134" s="271" t="s">
        <v>222</v>
      </c>
      <c r="B134" s="272">
        <v>39.889999</v>
      </c>
      <c r="C134" s="273">
        <v>43.169998</v>
      </c>
      <c r="D134" s="273">
        <v>39.02</v>
      </c>
      <c r="E134" s="273">
        <v>42.25</v>
      </c>
      <c r="F134" s="273">
        <v>37.025475</v>
      </c>
      <c r="G134" s="273">
        <v>2.1147749E9</v>
      </c>
      <c r="H134" s="278" t="s">
        <v>222</v>
      </c>
      <c r="I134" s="273">
        <v>1.420313</v>
      </c>
      <c r="J134" s="273">
        <v>1.664688</v>
      </c>
      <c r="K134" s="273">
        <v>1.36</v>
      </c>
      <c r="L134" s="273">
        <v>1.592813</v>
      </c>
      <c r="M134" s="273">
        <v>1.565143</v>
      </c>
      <c r="N134" s="273">
        <v>6.6059104E9</v>
      </c>
      <c r="O134" s="273"/>
      <c r="P134" s="249">
        <f t="shared" si="31"/>
        <v>231801.9802</v>
      </c>
      <c r="Q134" s="249">
        <f t="shared" si="125"/>
        <v>76962.07027</v>
      </c>
      <c r="R134" s="249">
        <f t="shared" si="126"/>
        <v>210145.378</v>
      </c>
      <c r="S134" s="249">
        <f t="shared" si="34"/>
        <v>-245248.6292</v>
      </c>
      <c r="T134" s="249">
        <f t="shared" si="35"/>
        <v>0</v>
      </c>
      <c r="U134" s="267">
        <f t="shared" si="21"/>
        <v>0.7433399734</v>
      </c>
      <c r="V134" s="277"/>
      <c r="W134" s="249">
        <f t="shared" si="22"/>
        <v>-245248.6292</v>
      </c>
      <c r="X134" s="252">
        <f t="shared" si="23"/>
        <v>1.802038036</v>
      </c>
      <c r="Y134" s="249">
        <f t="shared" si="24"/>
        <v>364000.949</v>
      </c>
      <c r="Z134" s="249">
        <f t="shared" si="25"/>
        <v>118752.3198</v>
      </c>
      <c r="AA134" s="254">
        <f t="shared" si="26"/>
        <v>518909.4285</v>
      </c>
      <c r="AB134" s="253">
        <f t="shared" si="27"/>
        <v>0.5189094285</v>
      </c>
      <c r="AC134" s="270">
        <f t="shared" si="28"/>
        <v>273660.7992</v>
      </c>
      <c r="AD134" s="252">
        <f t="shared" si="29"/>
        <v>0.2736607992</v>
      </c>
      <c r="AE134" s="175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7"/>
    </row>
    <row r="135" ht="19.5" customHeight="1">
      <c r="A135" s="271" t="s">
        <v>223</v>
      </c>
      <c r="B135" s="272">
        <v>42.099998</v>
      </c>
      <c r="C135" s="273">
        <v>43.82</v>
      </c>
      <c r="D135" s="273">
        <v>40.720001</v>
      </c>
      <c r="E135" s="273">
        <v>40.959999</v>
      </c>
      <c r="F135" s="273">
        <v>35.929726</v>
      </c>
      <c r="G135" s="273">
        <v>2.2910659E9</v>
      </c>
      <c r="H135" s="278" t="s">
        <v>223</v>
      </c>
      <c r="I135" s="273">
        <v>1.582188</v>
      </c>
      <c r="J135" s="273">
        <v>1.70875</v>
      </c>
      <c r="K135" s="273">
        <v>1.478438</v>
      </c>
      <c r="L135" s="273">
        <v>1.490625</v>
      </c>
      <c r="M135" s="273">
        <v>1.46473</v>
      </c>
      <c r="N135" s="273">
        <v>7.4376E9</v>
      </c>
      <c r="O135" s="273"/>
      <c r="P135" s="249">
        <f t="shared" si="31"/>
        <v>241900.996</v>
      </c>
      <c r="Q135" s="249">
        <f t="shared" si="125"/>
        <v>83664.44798</v>
      </c>
      <c r="R135" s="249">
        <f t="shared" si="126"/>
        <v>210583.1809</v>
      </c>
      <c r="S135" s="249">
        <f t="shared" si="34"/>
        <v>-247937.1652</v>
      </c>
      <c r="T135" s="249">
        <f t="shared" si="35"/>
        <v>0</v>
      </c>
      <c r="U135" s="267">
        <f t="shared" si="21"/>
        <v>0.763276959</v>
      </c>
      <c r="V135" s="277"/>
      <c r="W135" s="249">
        <f t="shared" si="22"/>
        <v>-247937.1652</v>
      </c>
      <c r="X135" s="252">
        <f t="shared" si="23"/>
        <v>1.824995364</v>
      </c>
      <c r="Y135" s="249">
        <f t="shared" si="24"/>
        <v>371490.5509</v>
      </c>
      <c r="Z135" s="249">
        <f t="shared" si="25"/>
        <v>123553.3857</v>
      </c>
      <c r="AA135" s="254">
        <f t="shared" si="26"/>
        <v>536148.6249</v>
      </c>
      <c r="AB135" s="253">
        <f t="shared" si="27"/>
        <v>0.5361486249</v>
      </c>
      <c r="AC135" s="270">
        <f t="shared" si="28"/>
        <v>288211.4597</v>
      </c>
      <c r="AD135" s="252">
        <f t="shared" si="29"/>
        <v>0.2882114597</v>
      </c>
      <c r="AE135" s="175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7"/>
    </row>
    <row r="136" ht="19.5" customHeight="1">
      <c r="A136" s="271" t="s">
        <v>224</v>
      </c>
      <c r="B136" s="272">
        <v>41.0</v>
      </c>
      <c r="C136" s="273">
        <v>44.650002</v>
      </c>
      <c r="D136" s="273">
        <v>40.639999</v>
      </c>
      <c r="E136" s="273">
        <v>43.560001</v>
      </c>
      <c r="F136" s="273">
        <v>38.210426</v>
      </c>
      <c r="G136" s="273">
        <v>1.8079224E9</v>
      </c>
      <c r="H136" s="278" t="s">
        <v>224</v>
      </c>
      <c r="I136" s="273">
        <v>1.494063</v>
      </c>
      <c r="J136" s="273">
        <v>1.76875</v>
      </c>
      <c r="K136" s="273">
        <v>1.467813</v>
      </c>
      <c r="L136" s="273">
        <v>1.67875</v>
      </c>
      <c r="M136" s="273">
        <v>1.649587</v>
      </c>
      <c r="N136" s="273">
        <v>5.7410208E9</v>
      </c>
      <c r="O136" s="273"/>
      <c r="P136" s="249">
        <f t="shared" si="31"/>
        <v>241425.7366</v>
      </c>
      <c r="Q136" s="249">
        <f t="shared" si="125"/>
        <v>83063.1818</v>
      </c>
      <c r="R136" s="249">
        <f t="shared" si="126"/>
        <v>211021.8958</v>
      </c>
      <c r="S136" s="249">
        <f t="shared" si="34"/>
        <v>-250636.9034</v>
      </c>
      <c r="T136" s="249">
        <f t="shared" si="35"/>
        <v>0</v>
      </c>
      <c r="U136" s="267">
        <f t="shared" si="21"/>
        <v>0.7610529785</v>
      </c>
      <c r="V136" s="277"/>
      <c r="W136" s="249">
        <f t="shared" si="22"/>
        <v>-250636.9034</v>
      </c>
      <c r="X136" s="252">
        <f t="shared" si="23"/>
        <v>1.805191599</v>
      </c>
      <c r="Y136" s="249">
        <f t="shared" si="24"/>
        <v>371579.0356</v>
      </c>
      <c r="Z136" s="249">
        <f t="shared" si="25"/>
        <v>120942.1323</v>
      </c>
      <c r="AA136" s="254">
        <f t="shared" si="26"/>
        <v>535510.8143</v>
      </c>
      <c r="AB136" s="253">
        <f t="shared" si="27"/>
        <v>0.5355108143</v>
      </c>
      <c r="AC136" s="270">
        <f t="shared" si="28"/>
        <v>284873.9109</v>
      </c>
      <c r="AD136" s="252">
        <f t="shared" si="29"/>
        <v>0.2848739109</v>
      </c>
      <c r="AE136" s="175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7"/>
    </row>
    <row r="137" ht="19.5" customHeight="1">
      <c r="A137" s="274" t="s">
        <v>225</v>
      </c>
      <c r="B137" s="275">
        <v>43.889999</v>
      </c>
      <c r="C137" s="276">
        <v>46.299999</v>
      </c>
      <c r="D137" s="276">
        <v>43.32</v>
      </c>
      <c r="E137" s="276">
        <v>45.75</v>
      </c>
      <c r="F137" s="276">
        <v>40.13147</v>
      </c>
      <c r="G137" s="276">
        <v>1.5240367E9</v>
      </c>
      <c r="H137" s="279" t="s">
        <v>225</v>
      </c>
      <c r="I137" s="276">
        <v>1.705313</v>
      </c>
      <c r="J137" s="276">
        <v>1.900625</v>
      </c>
      <c r="K137" s="276">
        <v>1.657813</v>
      </c>
      <c r="L137" s="276">
        <v>1.85875</v>
      </c>
      <c r="M137" s="276">
        <v>1.82646</v>
      </c>
      <c r="N137" s="276">
        <v>4.1595232E9</v>
      </c>
      <c r="O137" s="276"/>
      <c r="P137" s="249">
        <f t="shared" si="31"/>
        <v>257346.5347</v>
      </c>
      <c r="Q137" s="249">
        <f t="shared" si="125"/>
        <v>93815.23574</v>
      </c>
      <c r="R137" s="249">
        <f t="shared" si="126"/>
        <v>211461.5248</v>
      </c>
      <c r="S137" s="249">
        <f t="shared" si="34"/>
        <v>-253347.8905</v>
      </c>
      <c r="T137" s="249">
        <f t="shared" si="35"/>
        <v>0</v>
      </c>
      <c r="U137" s="267">
        <f t="shared" si="21"/>
        <v>0.7908968753</v>
      </c>
      <c r="V137" s="252">
        <f>(E137-B126)/B126</f>
        <v>0.5378151261</v>
      </c>
      <c r="W137" s="249">
        <f t="shared" si="22"/>
        <v>-253347.8905</v>
      </c>
      <c r="X137" s="252">
        <f t="shared" si="23"/>
        <v>1.850451798</v>
      </c>
      <c r="Y137" s="249">
        <f t="shared" si="24"/>
        <v>383145.6381</v>
      </c>
      <c r="Z137" s="249">
        <f t="shared" si="25"/>
        <v>129797.7476</v>
      </c>
      <c r="AA137" s="254">
        <f t="shared" si="26"/>
        <v>562623.2952</v>
      </c>
      <c r="AB137" s="253">
        <f t="shared" si="27"/>
        <v>0.5626232952</v>
      </c>
      <c r="AC137" s="270">
        <f t="shared" si="28"/>
        <v>309275.4047</v>
      </c>
      <c r="AD137" s="252">
        <f t="shared" si="29"/>
        <v>0.3092754047</v>
      </c>
      <c r="AE137" s="175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7"/>
    </row>
    <row r="138" ht="19.5" customHeight="1">
      <c r="A138" s="271" t="s">
        <v>226</v>
      </c>
      <c r="B138" s="272">
        <v>46.330002</v>
      </c>
      <c r="C138" s="273">
        <v>46.639999</v>
      </c>
      <c r="D138" s="273">
        <v>42.630001</v>
      </c>
      <c r="E138" s="273">
        <v>42.790001</v>
      </c>
      <c r="F138" s="273">
        <v>37.597622</v>
      </c>
      <c r="G138" s="273">
        <v>2.3821525E9</v>
      </c>
      <c r="H138" s="278" t="s">
        <v>226</v>
      </c>
      <c r="I138" s="273">
        <v>1.900938</v>
      </c>
      <c r="J138" s="273">
        <v>1.928125</v>
      </c>
      <c r="K138" s="273">
        <v>1.604375</v>
      </c>
      <c r="L138" s="273">
        <v>1.616875</v>
      </c>
      <c r="M138" s="273">
        <v>1.588787</v>
      </c>
      <c r="N138" s="273">
        <v>5.4047488E9</v>
      </c>
      <c r="O138" s="273"/>
      <c r="P138" s="249">
        <f t="shared" si="31"/>
        <v>253247.5307</v>
      </c>
      <c r="Q138" s="249">
        <f>(Q126+(Q137-Q126)*(1-$Q$3))*K138/K137</f>
        <v>65624.65493</v>
      </c>
      <c r="R138" s="249">
        <f>R137*(1+($S$5/2/12))+(Q137-Q126)*($Q$3)</f>
        <v>237906.8458</v>
      </c>
      <c r="S138" s="249">
        <f t="shared" si="34"/>
        <v>-256070.1734</v>
      </c>
      <c r="T138" s="249">
        <f t="shared" si="35"/>
        <v>0</v>
      </c>
      <c r="U138" s="267">
        <f t="shared" si="21"/>
        <v>0.690573493</v>
      </c>
      <c r="V138" s="277"/>
      <c r="W138" s="249">
        <f t="shared" si="22"/>
        <v>-256070.1734</v>
      </c>
      <c r="X138" s="252">
        <f t="shared" si="23"/>
        <v>1.918046019</v>
      </c>
      <c r="Y138" s="249">
        <f t="shared" si="24"/>
        <v>405663.8435</v>
      </c>
      <c r="Z138" s="249">
        <f t="shared" si="25"/>
        <v>149593.6701</v>
      </c>
      <c r="AA138" s="254">
        <f t="shared" si="26"/>
        <v>556779.0314</v>
      </c>
      <c r="AB138" s="253">
        <f t="shared" si="27"/>
        <v>0.5567790314</v>
      </c>
      <c r="AC138" s="270">
        <f t="shared" si="28"/>
        <v>300708.8581</v>
      </c>
      <c r="AD138" s="252">
        <f t="shared" si="29"/>
        <v>0.3007088581</v>
      </c>
      <c r="AE138" s="175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7"/>
    </row>
    <row r="139" ht="19.5" customHeight="1">
      <c r="A139" s="271" t="s">
        <v>227</v>
      </c>
      <c r="B139" s="272">
        <v>42.900002</v>
      </c>
      <c r="C139" s="273">
        <v>45.049999</v>
      </c>
      <c r="D139" s="273">
        <v>42.119999</v>
      </c>
      <c r="E139" s="273">
        <v>44.759998</v>
      </c>
      <c r="F139" s="273">
        <v>39.328568</v>
      </c>
      <c r="G139" s="273">
        <v>1.9321764E9</v>
      </c>
      <c r="H139" s="278" t="s">
        <v>227</v>
      </c>
      <c r="I139" s="273">
        <v>1.625625</v>
      </c>
      <c r="J139" s="273">
        <v>1.7875</v>
      </c>
      <c r="K139" s="273">
        <v>1.564063</v>
      </c>
      <c r="L139" s="273">
        <v>1.765</v>
      </c>
      <c r="M139" s="273">
        <v>1.734339</v>
      </c>
      <c r="N139" s="273">
        <v>5.1140704E9</v>
      </c>
      <c r="O139" s="273"/>
      <c r="P139" s="249">
        <f t="shared" si="31"/>
        <v>250217.8158</v>
      </c>
      <c r="Q139" s="249">
        <f t="shared" ref="Q139:Q149" si="127">Q138*K139/K138</f>
        <v>63975.75047</v>
      </c>
      <c r="R139" s="249">
        <f t="shared" ref="R139:R149" si="128">R138*(1+$S$5/2/12)</f>
        <v>238402.4851</v>
      </c>
      <c r="S139" s="249">
        <f t="shared" si="34"/>
        <v>-258803.7991</v>
      </c>
      <c r="T139" s="249">
        <f t="shared" si="35"/>
        <v>0</v>
      </c>
      <c r="U139" s="267">
        <f t="shared" si="21"/>
        <v>0.6843503783</v>
      </c>
      <c r="V139" s="277"/>
      <c r="W139" s="249">
        <f t="shared" si="22"/>
        <v>-258803.7991</v>
      </c>
      <c r="X139" s="252">
        <f t="shared" si="23"/>
        <v>1.887995086</v>
      </c>
      <c r="Y139" s="249">
        <f t="shared" si="24"/>
        <v>404018.8568</v>
      </c>
      <c r="Z139" s="249">
        <f t="shared" si="25"/>
        <v>145215.0577</v>
      </c>
      <c r="AA139" s="254">
        <f t="shared" si="26"/>
        <v>552596.0514</v>
      </c>
      <c r="AB139" s="253">
        <f t="shared" si="27"/>
        <v>0.5525960514</v>
      </c>
      <c r="AC139" s="270">
        <f t="shared" si="28"/>
        <v>293792.2523</v>
      </c>
      <c r="AD139" s="252">
        <f t="shared" si="29"/>
        <v>0.2937922523</v>
      </c>
      <c r="AE139" s="175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7"/>
    </row>
    <row r="140" ht="19.5" customHeight="1">
      <c r="A140" s="271" t="s">
        <v>228</v>
      </c>
      <c r="B140" s="272">
        <v>44.959999</v>
      </c>
      <c r="C140" s="273">
        <v>48.599998</v>
      </c>
      <c r="D140" s="273">
        <v>44.950001</v>
      </c>
      <c r="E140" s="273">
        <v>48.16</v>
      </c>
      <c r="F140" s="273">
        <v>42.31601</v>
      </c>
      <c r="G140" s="273">
        <v>1.6236069E9</v>
      </c>
      <c r="H140" s="278" t="s">
        <v>228</v>
      </c>
      <c r="I140" s="273">
        <v>1.778125</v>
      </c>
      <c r="J140" s="273">
        <v>2.080313</v>
      </c>
      <c r="K140" s="273">
        <v>1.778125</v>
      </c>
      <c r="L140" s="273">
        <v>2.045</v>
      </c>
      <c r="M140" s="273">
        <v>2.009475</v>
      </c>
      <c r="N140" s="273">
        <v>4.287104E9</v>
      </c>
      <c r="O140" s="273"/>
      <c r="P140" s="249">
        <f t="shared" si="31"/>
        <v>267029.7089</v>
      </c>
      <c r="Q140" s="249">
        <f t="shared" si="127"/>
        <v>72731.64911</v>
      </c>
      <c r="R140" s="249">
        <f t="shared" si="128"/>
        <v>238899.1569</v>
      </c>
      <c r="S140" s="249">
        <f t="shared" si="34"/>
        <v>-261548.8149</v>
      </c>
      <c r="T140" s="249">
        <f t="shared" si="35"/>
        <v>0</v>
      </c>
      <c r="U140" s="267">
        <f t="shared" si="21"/>
        <v>0.7128411158</v>
      </c>
      <c r="V140" s="277"/>
      <c r="W140" s="249">
        <f t="shared" si="22"/>
        <v>-261548.8149</v>
      </c>
      <c r="X140" s="252">
        <f t="shared" si="23"/>
        <v>1.934357324</v>
      </c>
      <c r="Y140" s="249">
        <f t="shared" si="24"/>
        <v>416263.9869</v>
      </c>
      <c r="Z140" s="249">
        <f t="shared" si="25"/>
        <v>154715.172</v>
      </c>
      <c r="AA140" s="254">
        <f t="shared" si="26"/>
        <v>578660.5149</v>
      </c>
      <c r="AB140" s="253">
        <f t="shared" si="27"/>
        <v>0.5786605149</v>
      </c>
      <c r="AC140" s="270">
        <f t="shared" si="28"/>
        <v>317111.7</v>
      </c>
      <c r="AD140" s="252">
        <f t="shared" si="29"/>
        <v>0.3171117</v>
      </c>
      <c r="AE140" s="175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7"/>
    </row>
    <row r="141" ht="19.5" customHeight="1">
      <c r="A141" s="271" t="s">
        <v>229</v>
      </c>
      <c r="B141" s="272">
        <v>48.360001</v>
      </c>
      <c r="C141" s="273">
        <v>50.650002</v>
      </c>
      <c r="D141" s="273">
        <v>47.790001</v>
      </c>
      <c r="E141" s="273">
        <v>49.240002</v>
      </c>
      <c r="F141" s="273">
        <v>43.311127</v>
      </c>
      <c r="G141" s="273">
        <v>1.7014575E9</v>
      </c>
      <c r="H141" s="278" t="s">
        <v>229</v>
      </c>
      <c r="I141" s="273">
        <v>2.058438</v>
      </c>
      <c r="J141" s="273">
        <v>2.255938</v>
      </c>
      <c r="K141" s="273">
        <v>2.010938</v>
      </c>
      <c r="L141" s="273">
        <v>2.13125</v>
      </c>
      <c r="M141" s="273">
        <v>2.094226</v>
      </c>
      <c r="N141" s="273">
        <v>5.2115232E9</v>
      </c>
      <c r="O141" s="273"/>
      <c r="P141" s="249">
        <f t="shared" si="31"/>
        <v>283900.996</v>
      </c>
      <c r="Q141" s="249">
        <f t="shared" si="127"/>
        <v>82254.53048</v>
      </c>
      <c r="R141" s="249">
        <f t="shared" si="128"/>
        <v>239396.8635</v>
      </c>
      <c r="S141" s="249">
        <f t="shared" si="34"/>
        <v>-264305.2683</v>
      </c>
      <c r="T141" s="249">
        <f t="shared" si="35"/>
        <v>0</v>
      </c>
      <c r="U141" s="267">
        <f t="shared" si="21"/>
        <v>0.7404975431</v>
      </c>
      <c r="V141" s="277"/>
      <c r="W141" s="249">
        <f t="shared" si="22"/>
        <v>-264305.2683</v>
      </c>
      <c r="X141" s="252">
        <f t="shared" si="23"/>
        <v>1.979899466</v>
      </c>
      <c r="Y141" s="249">
        <f t="shared" si="24"/>
        <v>428551.6862</v>
      </c>
      <c r="Z141" s="249">
        <f t="shared" si="25"/>
        <v>164246.4179</v>
      </c>
      <c r="AA141" s="254">
        <f t="shared" si="26"/>
        <v>605552.39</v>
      </c>
      <c r="AB141" s="253">
        <f t="shared" si="27"/>
        <v>0.60555239</v>
      </c>
      <c r="AC141" s="270">
        <f t="shared" si="28"/>
        <v>341247.1217</v>
      </c>
      <c r="AD141" s="252">
        <f t="shared" si="29"/>
        <v>0.3412471217</v>
      </c>
      <c r="AE141" s="175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7"/>
    </row>
    <row r="142" ht="19.5" customHeight="1">
      <c r="A142" s="271" t="s">
        <v>230</v>
      </c>
      <c r="B142" s="272">
        <v>49.450001</v>
      </c>
      <c r="C142" s="273">
        <v>50.169998</v>
      </c>
      <c r="D142" s="273">
        <v>42.639999</v>
      </c>
      <c r="E142" s="273">
        <v>45.599998</v>
      </c>
      <c r="F142" s="273">
        <v>40.109406</v>
      </c>
      <c r="G142" s="273">
        <v>2.9522281E9</v>
      </c>
      <c r="H142" s="278" t="s">
        <v>230</v>
      </c>
      <c r="I142" s="273">
        <v>2.145625</v>
      </c>
      <c r="J142" s="273">
        <v>2.209063</v>
      </c>
      <c r="K142" s="273">
        <v>1.504375</v>
      </c>
      <c r="L142" s="273">
        <v>1.805938</v>
      </c>
      <c r="M142" s="273">
        <v>1.774566</v>
      </c>
      <c r="N142" s="273">
        <v>7.4423808E9</v>
      </c>
      <c r="O142" s="273"/>
      <c r="P142" s="249">
        <f t="shared" si="31"/>
        <v>253306.9248</v>
      </c>
      <c r="Q142" s="249">
        <f t="shared" si="127"/>
        <v>61534.29856</v>
      </c>
      <c r="R142" s="249">
        <f t="shared" si="128"/>
        <v>239895.607</v>
      </c>
      <c r="S142" s="249">
        <f t="shared" si="34"/>
        <v>-267073.2069</v>
      </c>
      <c r="T142" s="249">
        <f t="shared" si="35"/>
        <v>0</v>
      </c>
      <c r="U142" s="267">
        <f t="shared" si="21"/>
        <v>0.6784758129</v>
      </c>
      <c r="V142" s="277"/>
      <c r="W142" s="249">
        <f t="shared" si="22"/>
        <v>-267073.2069</v>
      </c>
      <c r="X142" s="252">
        <f t="shared" si="23"/>
        <v>1.846694161</v>
      </c>
      <c r="Y142" s="249">
        <f t="shared" si="24"/>
        <v>407614.63</v>
      </c>
      <c r="Z142" s="249">
        <f t="shared" si="25"/>
        <v>140541.4231</v>
      </c>
      <c r="AA142" s="254">
        <f t="shared" si="26"/>
        <v>554736.8303</v>
      </c>
      <c r="AB142" s="253">
        <f t="shared" si="27"/>
        <v>0.5547368303</v>
      </c>
      <c r="AC142" s="270">
        <f t="shared" si="28"/>
        <v>287663.6234</v>
      </c>
      <c r="AD142" s="252">
        <f t="shared" si="29"/>
        <v>0.2876636234</v>
      </c>
      <c r="AE142" s="175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7"/>
    </row>
    <row r="143" ht="19.5" customHeight="1">
      <c r="A143" s="271" t="s">
        <v>231</v>
      </c>
      <c r="B143" s="272">
        <v>45.43</v>
      </c>
      <c r="C143" s="273">
        <v>47.68</v>
      </c>
      <c r="D143" s="273">
        <v>42.639999</v>
      </c>
      <c r="E143" s="273">
        <v>42.709999</v>
      </c>
      <c r="F143" s="273">
        <v>37.567379</v>
      </c>
      <c r="G143" s="273">
        <v>2.0580886E9</v>
      </c>
      <c r="H143" s="278" t="s">
        <v>231</v>
      </c>
      <c r="I143" s="273">
        <v>1.795313</v>
      </c>
      <c r="J143" s="273">
        <v>1.973125</v>
      </c>
      <c r="K143" s="273">
        <v>1.573438</v>
      </c>
      <c r="L143" s="273">
        <v>1.58125</v>
      </c>
      <c r="M143" s="273">
        <v>1.553781</v>
      </c>
      <c r="N143" s="273">
        <v>5.6234048E9</v>
      </c>
      <c r="O143" s="273"/>
      <c r="P143" s="249">
        <f t="shared" si="31"/>
        <v>253306.9248</v>
      </c>
      <c r="Q143" s="249">
        <f t="shared" si="127"/>
        <v>64359.22138</v>
      </c>
      <c r="R143" s="249">
        <f t="shared" si="128"/>
        <v>240395.3895</v>
      </c>
      <c r="S143" s="249">
        <f t="shared" si="34"/>
        <v>-269852.6786</v>
      </c>
      <c r="T143" s="249">
        <f t="shared" si="35"/>
        <v>0</v>
      </c>
      <c r="U143" s="267">
        <f t="shared" si="21"/>
        <v>0.6845577829</v>
      </c>
      <c r="V143" s="277"/>
      <c r="W143" s="249">
        <f t="shared" si="22"/>
        <v>-269852.6786</v>
      </c>
      <c r="X143" s="252">
        <f t="shared" si="23"/>
        <v>1.829525342</v>
      </c>
      <c r="Y143" s="249">
        <f t="shared" si="24"/>
        <v>408094.4212</v>
      </c>
      <c r="Z143" s="249">
        <f t="shared" si="25"/>
        <v>138241.7426</v>
      </c>
      <c r="AA143" s="254">
        <f t="shared" si="26"/>
        <v>558061.5356</v>
      </c>
      <c r="AB143" s="253">
        <f t="shared" si="27"/>
        <v>0.5580615356</v>
      </c>
      <c r="AC143" s="270">
        <f t="shared" si="28"/>
        <v>288208.857</v>
      </c>
      <c r="AD143" s="252">
        <f t="shared" si="29"/>
        <v>0.288208857</v>
      </c>
      <c r="AE143" s="175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7"/>
    </row>
    <row r="144" ht="19.5" customHeight="1">
      <c r="A144" s="271" t="s">
        <v>232</v>
      </c>
      <c r="B144" s="272">
        <v>42.84</v>
      </c>
      <c r="C144" s="273">
        <v>46.720001</v>
      </c>
      <c r="D144" s="273">
        <v>41.77</v>
      </c>
      <c r="E144" s="273">
        <v>45.810001</v>
      </c>
      <c r="F144" s="273">
        <v>40.449875</v>
      </c>
      <c r="G144" s="273">
        <v>1.7486736E9</v>
      </c>
      <c r="H144" s="278" t="s">
        <v>232</v>
      </c>
      <c r="I144" s="273">
        <v>1.58875</v>
      </c>
      <c r="J144" s="273">
        <v>1.8825</v>
      </c>
      <c r="K144" s="273">
        <v>1.510625</v>
      </c>
      <c r="L144" s="273">
        <v>1.810625</v>
      </c>
      <c r="M144" s="273">
        <v>1.779171</v>
      </c>
      <c r="N144" s="273">
        <v>4.884784E9</v>
      </c>
      <c r="O144" s="273"/>
      <c r="P144" s="249">
        <f t="shared" si="31"/>
        <v>248138.6139</v>
      </c>
      <c r="Q144" s="249">
        <f t="shared" si="127"/>
        <v>61789.94584</v>
      </c>
      <c r="R144" s="249">
        <f t="shared" si="128"/>
        <v>240896.2132</v>
      </c>
      <c r="S144" s="249">
        <f t="shared" si="34"/>
        <v>-272643.7314</v>
      </c>
      <c r="T144" s="249">
        <f t="shared" si="35"/>
        <v>0</v>
      </c>
      <c r="U144" s="267">
        <f t="shared" si="21"/>
        <v>0.6748398471</v>
      </c>
      <c r="V144" s="277"/>
      <c r="W144" s="249">
        <f t="shared" si="22"/>
        <v>-272643.7314</v>
      </c>
      <c r="X144" s="252">
        <f t="shared" si="23"/>
        <v>1.793677135</v>
      </c>
      <c r="Y144" s="249">
        <f t="shared" si="24"/>
        <v>404957.3944</v>
      </c>
      <c r="Z144" s="249">
        <f t="shared" si="25"/>
        <v>132313.6629</v>
      </c>
      <c r="AA144" s="254">
        <f t="shared" si="26"/>
        <v>550824.7729</v>
      </c>
      <c r="AB144" s="253">
        <f t="shared" si="27"/>
        <v>0.5508247729</v>
      </c>
      <c r="AC144" s="270">
        <f t="shared" si="28"/>
        <v>278181.0415</v>
      </c>
      <c r="AD144" s="252">
        <f t="shared" si="29"/>
        <v>0.2781810415</v>
      </c>
      <c r="AE144" s="175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7"/>
    </row>
    <row r="145" ht="19.5" customHeight="1">
      <c r="A145" s="271" t="s">
        <v>233</v>
      </c>
      <c r="B145" s="272">
        <v>46.389999</v>
      </c>
      <c r="C145" s="273">
        <v>47.189999</v>
      </c>
      <c r="D145" s="273">
        <v>42.970001</v>
      </c>
      <c r="E145" s="273">
        <v>43.459999</v>
      </c>
      <c r="F145" s="273">
        <v>38.374847</v>
      </c>
      <c r="G145" s="273">
        <v>1.4832781E9</v>
      </c>
      <c r="H145" s="278" t="s">
        <v>233</v>
      </c>
      <c r="I145" s="273">
        <v>1.855</v>
      </c>
      <c r="J145" s="273">
        <v>1.91875</v>
      </c>
      <c r="K145" s="273">
        <v>1.586563</v>
      </c>
      <c r="L145" s="273">
        <v>1.625625</v>
      </c>
      <c r="M145" s="273">
        <v>1.597385</v>
      </c>
      <c r="N145" s="273">
        <v>4.2101088E9</v>
      </c>
      <c r="O145" s="273"/>
      <c r="P145" s="249">
        <f t="shared" si="31"/>
        <v>255267.3327</v>
      </c>
      <c r="Q145" s="249">
        <f t="shared" si="127"/>
        <v>64896.08065</v>
      </c>
      <c r="R145" s="249">
        <f t="shared" si="128"/>
        <v>241398.0803</v>
      </c>
      <c r="S145" s="249">
        <f t="shared" si="34"/>
        <v>-275446.4137</v>
      </c>
      <c r="T145" s="249">
        <f t="shared" si="35"/>
        <v>0</v>
      </c>
      <c r="U145" s="267">
        <f t="shared" si="21"/>
        <v>0.6856942621</v>
      </c>
      <c r="V145" s="277"/>
      <c r="W145" s="249">
        <f t="shared" si="22"/>
        <v>-275446.4137</v>
      </c>
      <c r="X145" s="252">
        <f t="shared" si="23"/>
        <v>1.803128988</v>
      </c>
      <c r="Y145" s="249">
        <f t="shared" si="24"/>
        <v>410429.29</v>
      </c>
      <c r="Z145" s="249">
        <f t="shared" si="25"/>
        <v>134982.8763</v>
      </c>
      <c r="AA145" s="254">
        <f t="shared" si="26"/>
        <v>561561.4936</v>
      </c>
      <c r="AB145" s="253">
        <f t="shared" si="27"/>
        <v>0.5615614936</v>
      </c>
      <c r="AC145" s="270">
        <f t="shared" si="28"/>
        <v>286115.08</v>
      </c>
      <c r="AD145" s="252">
        <f t="shared" si="29"/>
        <v>0.28611508</v>
      </c>
      <c r="AE145" s="175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7"/>
    </row>
    <row r="146" ht="19.5" customHeight="1">
      <c r="A146" s="271" t="s">
        <v>234</v>
      </c>
      <c r="B146" s="272">
        <v>44.099998</v>
      </c>
      <c r="C146" s="273">
        <v>49.84</v>
      </c>
      <c r="D146" s="273">
        <v>44.07</v>
      </c>
      <c r="E146" s="273">
        <v>49.07</v>
      </c>
      <c r="F146" s="273">
        <v>43.328426</v>
      </c>
      <c r="G146" s="273">
        <v>1.5747432E9</v>
      </c>
      <c r="H146" s="278" t="s">
        <v>234</v>
      </c>
      <c r="I146" s="273">
        <v>1.67</v>
      </c>
      <c r="J146" s="273">
        <v>2.1375</v>
      </c>
      <c r="K146" s="273">
        <v>1.668438</v>
      </c>
      <c r="L146" s="273">
        <v>2.071563</v>
      </c>
      <c r="M146" s="273">
        <v>2.035576</v>
      </c>
      <c r="N146" s="273">
        <v>4.1785664E9</v>
      </c>
      <c r="O146" s="273"/>
      <c r="P146" s="249">
        <f t="shared" si="31"/>
        <v>261801.9802</v>
      </c>
      <c r="Q146" s="249">
        <f t="shared" si="127"/>
        <v>68245.05993</v>
      </c>
      <c r="R146" s="249">
        <f t="shared" si="128"/>
        <v>241900.993</v>
      </c>
      <c r="S146" s="249">
        <f t="shared" si="34"/>
        <v>-278260.7737</v>
      </c>
      <c r="T146" s="249">
        <f t="shared" si="35"/>
        <v>0</v>
      </c>
      <c r="U146" s="267">
        <f t="shared" si="21"/>
        <v>0.696378127</v>
      </c>
      <c r="V146" s="277"/>
      <c r="W146" s="249">
        <f t="shared" si="22"/>
        <v>-278260.7737</v>
      </c>
      <c r="X146" s="252">
        <f t="shared" si="23"/>
        <v>1.810183183</v>
      </c>
      <c r="Y146" s="249">
        <f t="shared" si="24"/>
        <v>415486.3394</v>
      </c>
      <c r="Z146" s="249">
        <f t="shared" si="25"/>
        <v>137225.5657</v>
      </c>
      <c r="AA146" s="254">
        <f t="shared" si="26"/>
        <v>571948.0331</v>
      </c>
      <c r="AB146" s="253">
        <f t="shared" si="27"/>
        <v>0.5719480331</v>
      </c>
      <c r="AC146" s="270">
        <f t="shared" si="28"/>
        <v>293687.2594</v>
      </c>
      <c r="AD146" s="252">
        <f t="shared" si="29"/>
        <v>0.2936872594</v>
      </c>
      <c r="AE146" s="175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7"/>
    </row>
    <row r="147" ht="19.5" customHeight="1">
      <c r="A147" s="271" t="s">
        <v>235</v>
      </c>
      <c r="B147" s="272">
        <v>49.48</v>
      </c>
      <c r="C147" s="273">
        <v>52.490002</v>
      </c>
      <c r="D147" s="273">
        <v>48.200001</v>
      </c>
      <c r="E147" s="273">
        <v>52.18</v>
      </c>
      <c r="F147" s="273">
        <v>46.182438</v>
      </c>
      <c r="G147" s="273">
        <v>1.5383548E9</v>
      </c>
      <c r="H147" s="278" t="s">
        <v>235</v>
      </c>
      <c r="I147" s="273">
        <v>2.105625</v>
      </c>
      <c r="J147" s="273">
        <v>2.364375</v>
      </c>
      <c r="K147" s="273">
        <v>1.99875</v>
      </c>
      <c r="L147" s="273">
        <v>2.339688</v>
      </c>
      <c r="M147" s="273">
        <v>2.299043</v>
      </c>
      <c r="N147" s="273">
        <v>3.9733408E9</v>
      </c>
      <c r="O147" s="273"/>
      <c r="P147" s="249">
        <f t="shared" si="31"/>
        <v>286336.6396</v>
      </c>
      <c r="Q147" s="249">
        <f t="shared" si="127"/>
        <v>81755.99784</v>
      </c>
      <c r="R147" s="249">
        <f t="shared" si="128"/>
        <v>242404.9534</v>
      </c>
      <c r="S147" s="249">
        <f t="shared" si="34"/>
        <v>-281086.8603</v>
      </c>
      <c r="T147" s="249">
        <f t="shared" si="35"/>
        <v>0</v>
      </c>
      <c r="U147" s="267">
        <f t="shared" si="21"/>
        <v>0.7368557093</v>
      </c>
      <c r="V147" s="277"/>
      <c r="W147" s="249">
        <f t="shared" si="22"/>
        <v>-281086.8603</v>
      </c>
      <c r="X147" s="252">
        <f t="shared" si="23"/>
        <v>1.881061222</v>
      </c>
      <c r="Y147" s="249">
        <f t="shared" si="24"/>
        <v>433144.403</v>
      </c>
      <c r="Z147" s="249">
        <f t="shared" si="25"/>
        <v>152057.5427</v>
      </c>
      <c r="AA147" s="254">
        <f t="shared" si="26"/>
        <v>610497.5908</v>
      </c>
      <c r="AB147" s="253">
        <f t="shared" si="27"/>
        <v>0.6104975908</v>
      </c>
      <c r="AC147" s="270">
        <f t="shared" si="28"/>
        <v>329410.7306</v>
      </c>
      <c r="AD147" s="252">
        <f t="shared" si="29"/>
        <v>0.3294107306</v>
      </c>
      <c r="AE147" s="175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7"/>
    </row>
    <row r="148" ht="19.5" customHeight="1">
      <c r="A148" s="271" t="s">
        <v>236</v>
      </c>
      <c r="B148" s="272">
        <v>52.369999</v>
      </c>
      <c r="C148" s="273">
        <v>54.040001</v>
      </c>
      <c r="D148" s="273">
        <v>50.849998</v>
      </c>
      <c r="E148" s="273">
        <v>52.09</v>
      </c>
      <c r="F148" s="273">
        <v>46.102768</v>
      </c>
      <c r="G148" s="273">
        <v>1.5649947E9</v>
      </c>
      <c r="H148" s="278" t="s">
        <v>236</v>
      </c>
      <c r="I148" s="273">
        <v>2.355</v>
      </c>
      <c r="J148" s="273">
        <v>2.505313</v>
      </c>
      <c r="K148" s="273">
        <v>2.249063</v>
      </c>
      <c r="L148" s="273">
        <v>2.32</v>
      </c>
      <c r="M148" s="273">
        <v>2.279697</v>
      </c>
      <c r="N148" s="273">
        <v>3.4569632E9</v>
      </c>
      <c r="O148" s="273"/>
      <c r="P148" s="249">
        <f t="shared" si="31"/>
        <v>302079.196</v>
      </c>
      <c r="Q148" s="249">
        <f t="shared" si="127"/>
        <v>91994.69157</v>
      </c>
      <c r="R148" s="249">
        <f t="shared" si="128"/>
        <v>242909.9637</v>
      </c>
      <c r="S148" s="249">
        <f t="shared" si="34"/>
        <v>-283924.7222</v>
      </c>
      <c r="T148" s="249">
        <f t="shared" si="35"/>
        <v>0</v>
      </c>
      <c r="U148" s="267">
        <f t="shared" si="21"/>
        <v>0.7630783389</v>
      </c>
      <c r="V148" s="277"/>
      <c r="W148" s="249">
        <f t="shared" si="22"/>
        <v>-283924.7222</v>
      </c>
      <c r="X148" s="252">
        <f t="shared" si="23"/>
        <v>1.919484698</v>
      </c>
      <c r="Y148" s="249">
        <f t="shared" si="24"/>
        <v>444649.0024</v>
      </c>
      <c r="Z148" s="249">
        <f t="shared" si="25"/>
        <v>160724.2802</v>
      </c>
      <c r="AA148" s="254">
        <f t="shared" si="26"/>
        <v>636983.8513</v>
      </c>
      <c r="AB148" s="253">
        <f t="shared" si="27"/>
        <v>0.6369838513</v>
      </c>
      <c r="AC148" s="270">
        <f t="shared" si="28"/>
        <v>353059.1291</v>
      </c>
      <c r="AD148" s="252">
        <f t="shared" si="29"/>
        <v>0.3530591291</v>
      </c>
      <c r="AE148" s="175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7"/>
    </row>
    <row r="149" ht="19.5" customHeight="1">
      <c r="A149" s="274" t="s">
        <v>237</v>
      </c>
      <c r="B149" s="275">
        <v>52.860001</v>
      </c>
      <c r="C149" s="276">
        <v>54.959999</v>
      </c>
      <c r="D149" s="276">
        <v>52.84</v>
      </c>
      <c r="E149" s="276">
        <v>54.459999</v>
      </c>
      <c r="F149" s="276">
        <v>48.200367</v>
      </c>
      <c r="G149" s="276">
        <v>1.0067669E9</v>
      </c>
      <c r="H149" s="279" t="s">
        <v>237</v>
      </c>
      <c r="I149" s="276">
        <v>2.391563</v>
      </c>
      <c r="J149" s="276">
        <v>2.591563</v>
      </c>
      <c r="K149" s="276">
        <v>2.388438</v>
      </c>
      <c r="L149" s="276">
        <v>2.544688</v>
      </c>
      <c r="M149" s="276">
        <v>2.500482</v>
      </c>
      <c r="N149" s="276">
        <v>2.3484E9</v>
      </c>
      <c r="O149" s="276"/>
      <c r="P149" s="249">
        <f t="shared" si="31"/>
        <v>313900.9901</v>
      </c>
      <c r="Q149" s="249">
        <f t="shared" si="127"/>
        <v>97695.62576</v>
      </c>
      <c r="R149" s="249">
        <f t="shared" si="128"/>
        <v>243416.0261</v>
      </c>
      <c r="S149" s="249">
        <f t="shared" si="34"/>
        <v>-286774.4085</v>
      </c>
      <c r="T149" s="249">
        <f t="shared" si="35"/>
        <v>0</v>
      </c>
      <c r="U149" s="267">
        <f t="shared" si="21"/>
        <v>0.7775304001</v>
      </c>
      <c r="V149" s="252">
        <f>(E149-B138)/B138</f>
        <v>0.175480178</v>
      </c>
      <c r="W149" s="249">
        <f t="shared" si="22"/>
        <v>-286774.4085</v>
      </c>
      <c r="X149" s="252">
        <f t="shared" si="23"/>
        <v>1.943398712</v>
      </c>
      <c r="Y149" s="249">
        <f t="shared" si="24"/>
        <v>453410.0781</v>
      </c>
      <c r="Z149" s="249">
        <f t="shared" si="25"/>
        <v>166635.6696</v>
      </c>
      <c r="AA149" s="254">
        <f t="shared" si="26"/>
        <v>655012.642</v>
      </c>
      <c r="AB149" s="253">
        <f t="shared" si="27"/>
        <v>0.655012642</v>
      </c>
      <c r="AC149" s="270">
        <f t="shared" si="28"/>
        <v>368238.2334</v>
      </c>
      <c r="AD149" s="252">
        <f t="shared" si="29"/>
        <v>0.3682382334</v>
      </c>
      <c r="AE149" s="175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7"/>
    </row>
    <row r="150" ht="19.5" customHeight="1">
      <c r="A150" s="271" t="s">
        <v>238</v>
      </c>
      <c r="B150" s="272">
        <v>54.970001</v>
      </c>
      <c r="C150" s="273">
        <v>57.349998</v>
      </c>
      <c r="D150" s="273">
        <v>54.919998</v>
      </c>
      <c r="E150" s="273">
        <v>56.0</v>
      </c>
      <c r="F150" s="273">
        <v>49.661621</v>
      </c>
      <c r="G150" s="273">
        <v>1.2656086E9</v>
      </c>
      <c r="H150" s="278" t="s">
        <v>238</v>
      </c>
      <c r="I150" s="273">
        <v>2.59125</v>
      </c>
      <c r="J150" s="273">
        <v>2.815625</v>
      </c>
      <c r="K150" s="273">
        <v>2.586563</v>
      </c>
      <c r="L150" s="273">
        <v>2.684375</v>
      </c>
      <c r="M150" s="273">
        <v>2.637742</v>
      </c>
      <c r="N150" s="273">
        <v>2.50408E9</v>
      </c>
      <c r="O150" s="273"/>
      <c r="P150" s="249">
        <f t="shared" si="31"/>
        <v>326257.4139</v>
      </c>
      <c r="Q150" s="249">
        <f>(Q138+(Q149-Q138)*(1-$Q$3))*K150/K149</f>
        <v>88433.98806</v>
      </c>
      <c r="R150" s="249">
        <f>R149*(1+($S$5/2/12))+(Q149-Q138)*($Q$3)</f>
        <v>259958.6283</v>
      </c>
      <c r="S150" s="249">
        <f t="shared" si="34"/>
        <v>-289635.9686</v>
      </c>
      <c r="T150" s="249">
        <f t="shared" si="35"/>
        <v>0</v>
      </c>
      <c r="U150" s="267">
        <f t="shared" si="21"/>
        <v>0.7457576039</v>
      </c>
      <c r="V150" s="277"/>
      <c r="W150" s="249">
        <f t="shared" si="22"/>
        <v>-289635.9686</v>
      </c>
      <c r="X150" s="252">
        <f t="shared" si="23"/>
        <v>2.023975285</v>
      </c>
      <c r="Y150" s="249">
        <f t="shared" si="24"/>
        <v>477940.4728</v>
      </c>
      <c r="Z150" s="249">
        <f t="shared" si="25"/>
        <v>188304.5043</v>
      </c>
      <c r="AA150" s="254">
        <f t="shared" si="26"/>
        <v>674650.0302</v>
      </c>
      <c r="AB150" s="253">
        <f t="shared" si="27"/>
        <v>0.6746500302</v>
      </c>
      <c r="AC150" s="270">
        <f t="shared" si="28"/>
        <v>385014.0616</v>
      </c>
      <c r="AD150" s="252">
        <f t="shared" si="29"/>
        <v>0.3850140616</v>
      </c>
      <c r="AE150" s="175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7"/>
    </row>
    <row r="151" ht="19.5" customHeight="1">
      <c r="A151" s="271" t="s">
        <v>239</v>
      </c>
      <c r="B151" s="272">
        <v>56.419998</v>
      </c>
      <c r="C151" s="273">
        <v>59.040001</v>
      </c>
      <c r="D151" s="273">
        <v>56.130001</v>
      </c>
      <c r="E151" s="273">
        <v>57.77</v>
      </c>
      <c r="F151" s="273">
        <v>51.231285</v>
      </c>
      <c r="G151" s="273">
        <v>1.1015619E9</v>
      </c>
      <c r="H151" s="278" t="s">
        <v>239</v>
      </c>
      <c r="I151" s="273">
        <v>2.722188</v>
      </c>
      <c r="J151" s="273">
        <v>2.979688</v>
      </c>
      <c r="K151" s="273">
        <v>2.68875</v>
      </c>
      <c r="L151" s="273">
        <v>2.850938</v>
      </c>
      <c r="M151" s="273">
        <v>2.801412</v>
      </c>
      <c r="N151" s="273">
        <v>2.4418272E9</v>
      </c>
      <c r="O151" s="273"/>
      <c r="P151" s="249">
        <f t="shared" si="31"/>
        <v>333445.5505</v>
      </c>
      <c r="Q151" s="249">
        <f t="shared" ref="Q151:Q161" si="129">Q150*K151/K150</f>
        <v>91927.73785</v>
      </c>
      <c r="R151" s="249">
        <f t="shared" ref="R151:R161" si="130">R150*(1+$S$5/2/12)</f>
        <v>260500.2087</v>
      </c>
      <c r="S151" s="249">
        <f t="shared" si="34"/>
        <v>-292509.4518</v>
      </c>
      <c r="T151" s="249">
        <f t="shared" si="35"/>
        <v>0</v>
      </c>
      <c r="U151" s="267">
        <f t="shared" si="21"/>
        <v>0.7542222121</v>
      </c>
      <c r="V151" s="277"/>
      <c r="W151" s="249">
        <f t="shared" si="22"/>
        <v>-292509.4518</v>
      </c>
      <c r="X151" s="252">
        <f t="shared" si="23"/>
        <v>2.030518179</v>
      </c>
      <c r="Y151" s="249">
        <f t="shared" si="24"/>
        <v>483492.0857</v>
      </c>
      <c r="Z151" s="249">
        <f t="shared" si="25"/>
        <v>190982.634</v>
      </c>
      <c r="AA151" s="254">
        <f t="shared" si="26"/>
        <v>685873.4971</v>
      </c>
      <c r="AB151" s="253">
        <f t="shared" si="27"/>
        <v>0.6858734971</v>
      </c>
      <c r="AC151" s="270">
        <f t="shared" si="28"/>
        <v>393364.0453</v>
      </c>
      <c r="AD151" s="252">
        <f t="shared" si="29"/>
        <v>0.3933640453</v>
      </c>
      <c r="AE151" s="175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7"/>
    </row>
    <row r="152" ht="19.5" customHeight="1">
      <c r="A152" s="271" t="s">
        <v>240</v>
      </c>
      <c r="B152" s="272">
        <v>58.02</v>
      </c>
      <c r="C152" s="273">
        <v>58.369999</v>
      </c>
      <c r="D152" s="273">
        <v>53.77</v>
      </c>
      <c r="E152" s="273">
        <v>57.43</v>
      </c>
      <c r="F152" s="273">
        <v>50.929783</v>
      </c>
      <c r="G152" s="273">
        <v>1.7292433E9</v>
      </c>
      <c r="H152" s="278" t="s">
        <v>240</v>
      </c>
      <c r="I152" s="273">
        <v>2.87</v>
      </c>
      <c r="J152" s="273">
        <v>2.905</v>
      </c>
      <c r="K152" s="273">
        <v>2.460625</v>
      </c>
      <c r="L152" s="273">
        <v>2.811563</v>
      </c>
      <c r="M152" s="273">
        <v>2.762721</v>
      </c>
      <c r="N152" s="273">
        <v>3.536864E9</v>
      </c>
      <c r="O152" s="273"/>
      <c r="P152" s="249">
        <f t="shared" si="31"/>
        <v>319425.7426</v>
      </c>
      <c r="Q152" s="249">
        <f t="shared" si="129"/>
        <v>84128.1971</v>
      </c>
      <c r="R152" s="249">
        <f t="shared" si="130"/>
        <v>261042.9175</v>
      </c>
      <c r="S152" s="249">
        <f t="shared" si="34"/>
        <v>-295394.9078</v>
      </c>
      <c r="T152" s="249">
        <f t="shared" si="35"/>
        <v>0</v>
      </c>
      <c r="U152" s="267">
        <f t="shared" si="21"/>
        <v>0.733801449</v>
      </c>
      <c r="V152" s="277"/>
      <c r="W152" s="249">
        <f t="shared" si="22"/>
        <v>-295394.9078</v>
      </c>
      <c r="X152" s="252">
        <f t="shared" si="23"/>
        <v>1.965059805</v>
      </c>
      <c r="Y152" s="249">
        <f t="shared" si="24"/>
        <v>474199.2206</v>
      </c>
      <c r="Z152" s="249">
        <f t="shared" si="25"/>
        <v>178804.3128</v>
      </c>
      <c r="AA152" s="254">
        <f t="shared" si="26"/>
        <v>664596.8572</v>
      </c>
      <c r="AB152" s="253">
        <f t="shared" si="27"/>
        <v>0.6645968572</v>
      </c>
      <c r="AC152" s="270">
        <f t="shared" si="28"/>
        <v>369201.9494</v>
      </c>
      <c r="AD152" s="252">
        <f t="shared" si="29"/>
        <v>0.3692019494</v>
      </c>
      <c r="AE152" s="175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7"/>
    </row>
    <row r="153" ht="19.5" customHeight="1">
      <c r="A153" s="271" t="s">
        <v>241</v>
      </c>
      <c r="B153" s="272">
        <v>57.720001</v>
      </c>
      <c r="C153" s="273">
        <v>59.290001</v>
      </c>
      <c r="D153" s="273">
        <v>55.32</v>
      </c>
      <c r="E153" s="273">
        <v>59.080002</v>
      </c>
      <c r="F153" s="273">
        <v>52.466946</v>
      </c>
      <c r="G153" s="273">
        <v>1.0328912E9</v>
      </c>
      <c r="H153" s="278" t="s">
        <v>241</v>
      </c>
      <c r="I153" s="273">
        <v>2.841563</v>
      </c>
      <c r="J153" s="273">
        <v>2.990938</v>
      </c>
      <c r="K153" s="273">
        <v>2.605938</v>
      </c>
      <c r="L153" s="273">
        <v>2.97375</v>
      </c>
      <c r="M153" s="273">
        <v>2.922091</v>
      </c>
      <c r="N153" s="273">
        <v>1.9320576E9</v>
      </c>
      <c r="O153" s="273"/>
      <c r="P153" s="249">
        <f t="shared" si="31"/>
        <v>328633.6634</v>
      </c>
      <c r="Q153" s="249">
        <f t="shared" si="129"/>
        <v>89096.41481</v>
      </c>
      <c r="R153" s="249">
        <f t="shared" si="130"/>
        <v>261586.7569</v>
      </c>
      <c r="S153" s="249">
        <f t="shared" si="34"/>
        <v>-298292.3866</v>
      </c>
      <c r="T153" s="249">
        <f t="shared" si="35"/>
        <v>0</v>
      </c>
      <c r="U153" s="267">
        <f t="shared" si="21"/>
        <v>0.746082633</v>
      </c>
      <c r="V153" s="277"/>
      <c r="W153" s="249">
        <f t="shared" si="22"/>
        <v>-298292.3866</v>
      </c>
      <c r="X153" s="252">
        <f t="shared" si="23"/>
        <v>1.978664045</v>
      </c>
      <c r="Y153" s="249">
        <f t="shared" si="24"/>
        <v>481166.851</v>
      </c>
      <c r="Z153" s="249">
        <f t="shared" si="25"/>
        <v>182874.4644</v>
      </c>
      <c r="AA153" s="254">
        <f t="shared" si="26"/>
        <v>679316.8351</v>
      </c>
      <c r="AB153" s="253">
        <f t="shared" si="27"/>
        <v>0.6793168351</v>
      </c>
      <c r="AC153" s="270">
        <f t="shared" si="28"/>
        <v>381024.4485</v>
      </c>
      <c r="AD153" s="252">
        <f t="shared" si="29"/>
        <v>0.3810244485</v>
      </c>
      <c r="AE153" s="175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7"/>
    </row>
    <row r="154" ht="19.5" customHeight="1">
      <c r="A154" s="271" t="s">
        <v>242</v>
      </c>
      <c r="B154" s="272">
        <v>59.169998</v>
      </c>
      <c r="C154" s="273">
        <v>59.34</v>
      </c>
      <c r="D154" s="273">
        <v>56.470001</v>
      </c>
      <c r="E154" s="273">
        <v>58.360001</v>
      </c>
      <c r="F154" s="273">
        <v>51.827534</v>
      </c>
      <c r="G154" s="273">
        <v>1.0546225E9</v>
      </c>
      <c r="H154" s="278" t="s">
        <v>242</v>
      </c>
      <c r="I154" s="273">
        <v>2.980938</v>
      </c>
      <c r="J154" s="273">
        <v>2.996875</v>
      </c>
      <c r="K154" s="273">
        <v>2.708438</v>
      </c>
      <c r="L154" s="273">
        <v>2.889063</v>
      </c>
      <c r="M154" s="273">
        <v>2.838874</v>
      </c>
      <c r="N154" s="273">
        <v>2.5996992E9</v>
      </c>
      <c r="O154" s="273"/>
      <c r="P154" s="249">
        <f t="shared" si="31"/>
        <v>335465.3525</v>
      </c>
      <c r="Q154" s="249">
        <f t="shared" si="129"/>
        <v>92600.866</v>
      </c>
      <c r="R154" s="249">
        <f t="shared" si="130"/>
        <v>262131.7293</v>
      </c>
      <c r="S154" s="249">
        <f t="shared" si="34"/>
        <v>-301201.9382</v>
      </c>
      <c r="T154" s="249">
        <f t="shared" si="35"/>
        <v>0</v>
      </c>
      <c r="U154" s="267">
        <f t="shared" si="21"/>
        <v>0.7543735622</v>
      </c>
      <c r="V154" s="277"/>
      <c r="W154" s="249">
        <f t="shared" si="22"/>
        <v>-301201.9382</v>
      </c>
      <c r="X154" s="252">
        <f t="shared" si="23"/>
        <v>1.984041289</v>
      </c>
      <c r="Y154" s="249">
        <f t="shared" si="24"/>
        <v>486472.2069</v>
      </c>
      <c r="Z154" s="249">
        <f t="shared" si="25"/>
        <v>185270.2687</v>
      </c>
      <c r="AA154" s="254">
        <f t="shared" si="26"/>
        <v>690197.9478</v>
      </c>
      <c r="AB154" s="253">
        <f t="shared" si="27"/>
        <v>0.6901979478</v>
      </c>
      <c r="AC154" s="270">
        <f t="shared" si="28"/>
        <v>388996.0096</v>
      </c>
      <c r="AD154" s="252">
        <f t="shared" si="29"/>
        <v>0.3889960096</v>
      </c>
      <c r="AE154" s="175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7"/>
    </row>
    <row r="155" ht="19.5" customHeight="1">
      <c r="A155" s="271" t="s">
        <v>243</v>
      </c>
      <c r="B155" s="272">
        <v>58.220001</v>
      </c>
      <c r="C155" s="273">
        <v>58.360001</v>
      </c>
      <c r="D155" s="273">
        <v>53.619999</v>
      </c>
      <c r="E155" s="273">
        <v>57.049999</v>
      </c>
      <c r="F155" s="273">
        <v>50.664169</v>
      </c>
      <c r="G155" s="273">
        <v>1.1556285E9</v>
      </c>
      <c r="H155" s="278" t="s">
        <v>243</v>
      </c>
      <c r="I155" s="273">
        <v>2.877813</v>
      </c>
      <c r="J155" s="273">
        <v>2.891563</v>
      </c>
      <c r="K155" s="273">
        <v>2.435</v>
      </c>
      <c r="L155" s="273">
        <v>2.763438</v>
      </c>
      <c r="M155" s="273">
        <v>2.715432</v>
      </c>
      <c r="N155" s="273">
        <v>2.6717856E9</v>
      </c>
      <c r="O155" s="273"/>
      <c r="P155" s="249">
        <f t="shared" si="31"/>
        <v>318534.6475</v>
      </c>
      <c r="Q155" s="249">
        <f t="shared" si="129"/>
        <v>83252.08431</v>
      </c>
      <c r="R155" s="249">
        <f t="shared" si="130"/>
        <v>262677.8371</v>
      </c>
      <c r="S155" s="249">
        <f t="shared" si="34"/>
        <v>-304123.613</v>
      </c>
      <c r="T155" s="249">
        <f t="shared" si="35"/>
        <v>0</v>
      </c>
      <c r="U155" s="267">
        <f t="shared" si="21"/>
        <v>0.7299694202</v>
      </c>
      <c r="V155" s="277"/>
      <c r="W155" s="249">
        <f t="shared" si="22"/>
        <v>-304123.613</v>
      </c>
      <c r="X155" s="252">
        <f t="shared" si="23"/>
        <v>1.911106076</v>
      </c>
      <c r="Y155" s="249">
        <f t="shared" si="24"/>
        <v>475144.9769</v>
      </c>
      <c r="Z155" s="249">
        <f t="shared" si="25"/>
        <v>171021.3639</v>
      </c>
      <c r="AA155" s="254">
        <f t="shared" si="26"/>
        <v>664464.5689</v>
      </c>
      <c r="AB155" s="253">
        <f t="shared" si="27"/>
        <v>0.6644645689</v>
      </c>
      <c r="AC155" s="270">
        <f t="shared" si="28"/>
        <v>360340.956</v>
      </c>
      <c r="AD155" s="252">
        <f t="shared" si="29"/>
        <v>0.360340956</v>
      </c>
      <c r="AE155" s="175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7"/>
    </row>
    <row r="156" ht="19.5" customHeight="1">
      <c r="A156" s="271" t="s">
        <v>244</v>
      </c>
      <c r="B156" s="272">
        <v>57.080002</v>
      </c>
      <c r="C156" s="273">
        <v>59.830002</v>
      </c>
      <c r="D156" s="273">
        <v>56.869999</v>
      </c>
      <c r="E156" s="273">
        <v>58.0</v>
      </c>
      <c r="F156" s="273">
        <v>51.623325</v>
      </c>
      <c r="G156" s="273">
        <v>1.2774184E9</v>
      </c>
      <c r="H156" s="278" t="s">
        <v>244</v>
      </c>
      <c r="I156" s="273">
        <v>2.769063</v>
      </c>
      <c r="J156" s="273">
        <v>3.03375</v>
      </c>
      <c r="K156" s="273">
        <v>2.74375</v>
      </c>
      <c r="L156" s="273">
        <v>2.847188</v>
      </c>
      <c r="M156" s="273">
        <v>2.797728</v>
      </c>
      <c r="N156" s="273">
        <v>2.3166816E9</v>
      </c>
      <c r="O156" s="273"/>
      <c r="P156" s="249">
        <f t="shared" si="31"/>
        <v>337841.5782</v>
      </c>
      <c r="Q156" s="249">
        <f t="shared" si="129"/>
        <v>93808.17508</v>
      </c>
      <c r="R156" s="249">
        <f t="shared" si="130"/>
        <v>263225.0826</v>
      </c>
      <c r="S156" s="249">
        <f t="shared" si="34"/>
        <v>-307057.4613</v>
      </c>
      <c r="T156" s="249">
        <f t="shared" si="35"/>
        <v>0</v>
      </c>
      <c r="U156" s="267">
        <f t="shared" si="21"/>
        <v>0.7561907573</v>
      </c>
      <c r="V156" s="277"/>
      <c r="W156" s="249">
        <f t="shared" si="22"/>
        <v>-307057.4613</v>
      </c>
      <c r="X156" s="252">
        <f t="shared" si="23"/>
        <v>1.957505472</v>
      </c>
      <c r="Y156" s="249">
        <f t="shared" si="24"/>
        <v>489185.184</v>
      </c>
      <c r="Z156" s="249">
        <f t="shared" si="25"/>
        <v>182127.7227</v>
      </c>
      <c r="AA156" s="254">
        <f t="shared" si="26"/>
        <v>694874.8359</v>
      </c>
      <c r="AB156" s="253">
        <f t="shared" si="27"/>
        <v>0.6948748359</v>
      </c>
      <c r="AC156" s="270">
        <f t="shared" si="28"/>
        <v>387817.3745</v>
      </c>
      <c r="AD156" s="252">
        <f t="shared" si="29"/>
        <v>0.3878173745</v>
      </c>
      <c r="AE156" s="175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7"/>
    </row>
    <row r="157" ht="19.5" customHeight="1">
      <c r="A157" s="271" t="s">
        <v>245</v>
      </c>
      <c r="B157" s="272">
        <v>58.700001</v>
      </c>
      <c r="C157" s="273">
        <v>58.82</v>
      </c>
      <c r="D157" s="273">
        <v>49.93</v>
      </c>
      <c r="E157" s="273">
        <v>55.060001</v>
      </c>
      <c r="F157" s="273">
        <v>49.006561</v>
      </c>
      <c r="G157" s="273">
        <v>2.5261456E9</v>
      </c>
      <c r="H157" s="278" t="s">
        <v>245</v>
      </c>
      <c r="I157" s="273">
        <v>2.91375</v>
      </c>
      <c r="J157" s="273">
        <v>2.928438</v>
      </c>
      <c r="K157" s="273">
        <v>2.080625</v>
      </c>
      <c r="L157" s="273">
        <v>2.51625</v>
      </c>
      <c r="M157" s="273">
        <v>2.472538</v>
      </c>
      <c r="N157" s="273">
        <v>5.567472E9</v>
      </c>
      <c r="O157" s="273"/>
      <c r="P157" s="249">
        <f t="shared" si="31"/>
        <v>296613.8614</v>
      </c>
      <c r="Q157" s="249">
        <f t="shared" si="129"/>
        <v>71136.08538</v>
      </c>
      <c r="R157" s="249">
        <f t="shared" si="130"/>
        <v>263773.4682</v>
      </c>
      <c r="S157" s="249">
        <f t="shared" si="34"/>
        <v>-310003.5341</v>
      </c>
      <c r="T157" s="249">
        <f t="shared" si="35"/>
        <v>0</v>
      </c>
      <c r="U157" s="267">
        <f t="shared" si="21"/>
        <v>0.6949639899</v>
      </c>
      <c r="V157" s="277"/>
      <c r="W157" s="249">
        <f t="shared" si="22"/>
        <v>-310003.5341</v>
      </c>
      <c r="X157" s="252">
        <f t="shared" si="23"/>
        <v>1.807680455</v>
      </c>
      <c r="Y157" s="249">
        <f t="shared" si="24"/>
        <v>460852.2324</v>
      </c>
      <c r="Z157" s="249">
        <f t="shared" si="25"/>
        <v>150848.6983</v>
      </c>
      <c r="AA157" s="254">
        <f t="shared" si="26"/>
        <v>631523.4149</v>
      </c>
      <c r="AB157" s="253">
        <f t="shared" si="27"/>
        <v>0.6315234149</v>
      </c>
      <c r="AC157" s="270">
        <f t="shared" si="28"/>
        <v>321519.8808</v>
      </c>
      <c r="AD157" s="252">
        <f t="shared" si="29"/>
        <v>0.3215198808</v>
      </c>
      <c r="AE157" s="175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7"/>
    </row>
    <row r="158" ht="19.5" customHeight="1">
      <c r="A158" s="271" t="s">
        <v>246</v>
      </c>
      <c r="B158" s="272">
        <v>55.200001</v>
      </c>
      <c r="C158" s="273">
        <v>57.349998</v>
      </c>
      <c r="D158" s="273">
        <v>51.91</v>
      </c>
      <c r="E158" s="273">
        <v>52.490002</v>
      </c>
      <c r="F158" s="273">
        <v>46.71912</v>
      </c>
      <c r="G158" s="273">
        <v>1.6668778E9</v>
      </c>
      <c r="H158" s="278" t="s">
        <v>246</v>
      </c>
      <c r="I158" s="273">
        <v>2.527188</v>
      </c>
      <c r="J158" s="273">
        <v>2.728438</v>
      </c>
      <c r="K158" s="273">
        <v>2.231563</v>
      </c>
      <c r="L158" s="273">
        <v>2.279688</v>
      </c>
      <c r="M158" s="273">
        <v>2.240086</v>
      </c>
      <c r="N158" s="273">
        <v>4.3196224E9</v>
      </c>
      <c r="O158" s="273"/>
      <c r="P158" s="249">
        <f t="shared" si="31"/>
        <v>308376.2376</v>
      </c>
      <c r="Q158" s="249">
        <f t="shared" si="129"/>
        <v>76296.62054</v>
      </c>
      <c r="R158" s="249">
        <f t="shared" si="130"/>
        <v>264322.9962</v>
      </c>
      <c r="S158" s="249">
        <f t="shared" si="34"/>
        <v>-312961.8822</v>
      </c>
      <c r="T158" s="249">
        <f t="shared" si="35"/>
        <v>0</v>
      </c>
      <c r="U158" s="267">
        <f t="shared" si="21"/>
        <v>0.7102810836</v>
      </c>
      <c r="V158" s="277"/>
      <c r="W158" s="249">
        <f t="shared" si="22"/>
        <v>-312961.8822</v>
      </c>
      <c r="X158" s="252">
        <f t="shared" si="23"/>
        <v>1.829932866</v>
      </c>
      <c r="Y158" s="249">
        <f t="shared" si="24"/>
        <v>469613.4427</v>
      </c>
      <c r="Z158" s="249">
        <f t="shared" si="25"/>
        <v>156651.5606</v>
      </c>
      <c r="AA158" s="254">
        <f t="shared" si="26"/>
        <v>648995.8544</v>
      </c>
      <c r="AB158" s="253">
        <f t="shared" si="27"/>
        <v>0.6489958544</v>
      </c>
      <c r="AC158" s="270">
        <f t="shared" si="28"/>
        <v>336033.9722</v>
      </c>
      <c r="AD158" s="252">
        <f t="shared" si="29"/>
        <v>0.3360339722</v>
      </c>
      <c r="AE158" s="175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7"/>
    </row>
    <row r="159" ht="19.5" customHeight="1">
      <c r="A159" s="271" t="s">
        <v>247</v>
      </c>
      <c r="B159" s="272">
        <v>52.02</v>
      </c>
      <c r="C159" s="273">
        <v>59.200001</v>
      </c>
      <c r="D159" s="273">
        <v>50.099998</v>
      </c>
      <c r="E159" s="273">
        <v>57.950001</v>
      </c>
      <c r="F159" s="273">
        <v>51.6745</v>
      </c>
      <c r="G159" s="273">
        <v>1.6167851E9</v>
      </c>
      <c r="H159" s="278" t="s">
        <v>247</v>
      </c>
      <c r="I159" s="273">
        <v>2.23875</v>
      </c>
      <c r="J159" s="273">
        <v>2.8775</v>
      </c>
      <c r="K159" s="273">
        <v>2.074063</v>
      </c>
      <c r="L159" s="273">
        <v>2.758438</v>
      </c>
      <c r="M159" s="273">
        <v>2.710519</v>
      </c>
      <c r="N159" s="273">
        <v>3.3797888E9</v>
      </c>
      <c r="O159" s="273"/>
      <c r="P159" s="249">
        <f t="shared" si="31"/>
        <v>297623.7505</v>
      </c>
      <c r="Q159" s="249">
        <f t="shared" si="129"/>
        <v>70911.73213</v>
      </c>
      <c r="R159" s="249">
        <f t="shared" si="130"/>
        <v>264873.6691</v>
      </c>
      <c r="S159" s="249">
        <f t="shared" si="34"/>
        <v>-315932.5567</v>
      </c>
      <c r="T159" s="249">
        <f t="shared" si="35"/>
        <v>0</v>
      </c>
      <c r="U159" s="267">
        <f t="shared" si="21"/>
        <v>0.6937809685</v>
      </c>
      <c r="V159" s="277"/>
      <c r="W159" s="249">
        <f t="shared" si="22"/>
        <v>-315932.5567</v>
      </c>
      <c r="X159" s="252">
        <f t="shared" si="23"/>
        <v>1.780435121</v>
      </c>
      <c r="Y159" s="249">
        <f t="shared" si="24"/>
        <v>462615.3477</v>
      </c>
      <c r="Z159" s="249">
        <f t="shared" si="25"/>
        <v>146682.7911</v>
      </c>
      <c r="AA159" s="254">
        <f t="shared" si="26"/>
        <v>633409.1518</v>
      </c>
      <c r="AB159" s="253">
        <f t="shared" si="27"/>
        <v>0.6334091518</v>
      </c>
      <c r="AC159" s="270">
        <f t="shared" si="28"/>
        <v>317476.5951</v>
      </c>
      <c r="AD159" s="252">
        <f t="shared" si="29"/>
        <v>0.3174765951</v>
      </c>
      <c r="AE159" s="175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7"/>
    </row>
    <row r="160" ht="19.5" customHeight="1">
      <c r="A160" s="271" t="s">
        <v>248</v>
      </c>
      <c r="B160" s="272">
        <v>56.52</v>
      </c>
      <c r="C160" s="273">
        <v>58.98</v>
      </c>
      <c r="D160" s="273">
        <v>52.869999</v>
      </c>
      <c r="E160" s="273">
        <v>56.389999</v>
      </c>
      <c r="F160" s="273">
        <v>50.283432</v>
      </c>
      <c r="G160" s="273">
        <v>1.2950705E9</v>
      </c>
      <c r="H160" s="278" t="s">
        <v>248</v>
      </c>
      <c r="I160" s="273">
        <v>2.627188</v>
      </c>
      <c r="J160" s="273">
        <v>2.851875</v>
      </c>
      <c r="K160" s="273">
        <v>2.282188</v>
      </c>
      <c r="L160" s="273">
        <v>2.587813</v>
      </c>
      <c r="M160" s="273">
        <v>2.542858</v>
      </c>
      <c r="N160" s="273">
        <v>2.5101696E9</v>
      </c>
      <c r="O160" s="273"/>
      <c r="P160" s="249">
        <f t="shared" si="31"/>
        <v>314079.202</v>
      </c>
      <c r="Q160" s="249">
        <f t="shared" si="129"/>
        <v>78027.47753</v>
      </c>
      <c r="R160" s="249">
        <f t="shared" si="130"/>
        <v>265425.4893</v>
      </c>
      <c r="S160" s="249">
        <f t="shared" si="34"/>
        <v>-318915.609</v>
      </c>
      <c r="T160" s="249">
        <f t="shared" si="35"/>
        <v>0</v>
      </c>
      <c r="U160" s="267">
        <f t="shared" si="21"/>
        <v>0.7149979565</v>
      </c>
      <c r="V160" s="277"/>
      <c r="W160" s="249">
        <f t="shared" si="22"/>
        <v>-318915.609</v>
      </c>
      <c r="X160" s="252">
        <f t="shared" si="23"/>
        <v>1.81710984</v>
      </c>
      <c r="Y160" s="249">
        <f t="shared" si="24"/>
        <v>474663.9111</v>
      </c>
      <c r="Z160" s="249">
        <f t="shared" si="25"/>
        <v>155748.3021</v>
      </c>
      <c r="AA160" s="254">
        <f t="shared" si="26"/>
        <v>657532.1688</v>
      </c>
      <c r="AB160" s="253">
        <f t="shared" si="27"/>
        <v>0.6575321688</v>
      </c>
      <c r="AC160" s="270">
        <f t="shared" si="28"/>
        <v>338616.5598</v>
      </c>
      <c r="AD160" s="252">
        <f t="shared" si="29"/>
        <v>0.3386165598</v>
      </c>
      <c r="AE160" s="175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7"/>
    </row>
    <row r="161" ht="19.5" customHeight="1">
      <c r="A161" s="274" t="s">
        <v>249</v>
      </c>
      <c r="B161" s="275">
        <v>56.380001</v>
      </c>
      <c r="C161" s="276">
        <v>57.619999</v>
      </c>
      <c r="D161" s="276">
        <v>54.169998</v>
      </c>
      <c r="E161" s="276">
        <v>55.830002</v>
      </c>
      <c r="F161" s="276">
        <v>49.784069</v>
      </c>
      <c r="G161" s="276">
        <v>1.0043616E9</v>
      </c>
      <c r="H161" s="279" t="s">
        <v>249</v>
      </c>
      <c r="I161" s="276">
        <v>2.5875</v>
      </c>
      <c r="J161" s="276">
        <v>2.701563</v>
      </c>
      <c r="K161" s="276">
        <v>2.399063</v>
      </c>
      <c r="L161" s="276">
        <v>2.545625</v>
      </c>
      <c r="M161" s="276">
        <v>2.501403</v>
      </c>
      <c r="N161" s="276">
        <v>1.9215488E9</v>
      </c>
      <c r="O161" s="276"/>
      <c r="P161" s="249">
        <f t="shared" si="31"/>
        <v>321801.9683</v>
      </c>
      <c r="Q161" s="249">
        <f t="shared" si="129"/>
        <v>82023.40662</v>
      </c>
      <c r="R161" s="249">
        <f t="shared" si="130"/>
        <v>265978.4591</v>
      </c>
      <c r="S161" s="249">
        <f t="shared" si="34"/>
        <v>-321911.0907</v>
      </c>
      <c r="T161" s="249">
        <f t="shared" si="35"/>
        <v>0</v>
      </c>
      <c r="U161" s="267">
        <f t="shared" si="21"/>
        <v>0.7253598097</v>
      </c>
      <c r="V161" s="252">
        <f>(E161-B150)/B150</f>
        <v>0.01564491512</v>
      </c>
      <c r="W161" s="249">
        <f t="shared" si="22"/>
        <v>-321911.0907</v>
      </c>
      <c r="X161" s="252">
        <f t="shared" si="23"/>
        <v>1.825909216</v>
      </c>
      <c r="Y161" s="249">
        <f t="shared" si="24"/>
        <v>480600.6985</v>
      </c>
      <c r="Z161" s="249">
        <f t="shared" si="25"/>
        <v>158689.6078</v>
      </c>
      <c r="AA161" s="254">
        <f t="shared" si="26"/>
        <v>669803.834</v>
      </c>
      <c r="AB161" s="253">
        <f t="shared" si="27"/>
        <v>0.669803834</v>
      </c>
      <c r="AC161" s="270">
        <f t="shared" si="28"/>
        <v>347892.7433</v>
      </c>
      <c r="AD161" s="252">
        <f t="shared" si="29"/>
        <v>0.3478927433</v>
      </c>
      <c r="AE161" s="175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7"/>
    </row>
    <row r="162" ht="19.5" customHeight="1">
      <c r="A162" s="271" t="s">
        <v>250</v>
      </c>
      <c r="B162" s="272">
        <v>56.91</v>
      </c>
      <c r="C162" s="273">
        <v>60.860001</v>
      </c>
      <c r="D162" s="273">
        <v>56.560001</v>
      </c>
      <c r="E162" s="273">
        <v>60.529999</v>
      </c>
      <c r="F162" s="273">
        <v>54.181671</v>
      </c>
      <c r="G162" s="273">
        <v>8.288839E8</v>
      </c>
      <c r="H162" s="278" t="s">
        <v>250</v>
      </c>
      <c r="I162" s="273">
        <v>2.642188</v>
      </c>
      <c r="J162" s="273">
        <v>3.017813</v>
      </c>
      <c r="K162" s="273">
        <v>2.610625</v>
      </c>
      <c r="L162" s="273">
        <v>2.985313</v>
      </c>
      <c r="M162" s="273">
        <v>2.933453</v>
      </c>
      <c r="N162" s="273">
        <v>1.9026016E9</v>
      </c>
      <c r="O162" s="273"/>
      <c r="P162" s="249">
        <f t="shared" si="31"/>
        <v>336000.0059</v>
      </c>
      <c r="Q162" s="249">
        <f>(Q150+(Q161-Q150)*(1-$Q$3))*K162/K161</f>
        <v>92744.61238</v>
      </c>
      <c r="R162" s="249">
        <f>R161*(1+($S$5/2/12))+(Q161-Q150)*($Q$3)</f>
        <v>263327.2901</v>
      </c>
      <c r="S162" s="249">
        <f t="shared" si="34"/>
        <v>-324919.0536</v>
      </c>
      <c r="T162" s="249">
        <f t="shared" si="35"/>
        <v>0</v>
      </c>
      <c r="U162" s="267">
        <f t="shared" si="21"/>
        <v>0.7535188531</v>
      </c>
      <c r="V162" s="277"/>
      <c r="W162" s="249">
        <f t="shared" si="22"/>
        <v>-324919.0536</v>
      </c>
      <c r="X162" s="252">
        <f t="shared" si="23"/>
        <v>1.844543401</v>
      </c>
      <c r="Y162" s="249">
        <f t="shared" si="24"/>
        <v>487994.2027</v>
      </c>
      <c r="Z162" s="249">
        <f t="shared" si="25"/>
        <v>163075.1491</v>
      </c>
      <c r="AA162" s="254">
        <f t="shared" si="26"/>
        <v>692071.9084</v>
      </c>
      <c r="AB162" s="253">
        <f t="shared" si="27"/>
        <v>0.6920719084</v>
      </c>
      <c r="AC162" s="270">
        <f t="shared" si="28"/>
        <v>367152.8549</v>
      </c>
      <c r="AD162" s="252">
        <f t="shared" si="29"/>
        <v>0.3671528549</v>
      </c>
      <c r="AE162" s="175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7"/>
    </row>
    <row r="163" ht="19.5" customHeight="1">
      <c r="A163" s="271" t="s">
        <v>251</v>
      </c>
      <c r="B163" s="272">
        <v>60.880001</v>
      </c>
      <c r="C163" s="273">
        <v>64.959999</v>
      </c>
      <c r="D163" s="273">
        <v>60.66</v>
      </c>
      <c r="E163" s="273">
        <v>64.410004</v>
      </c>
      <c r="F163" s="273">
        <v>57.654736</v>
      </c>
      <c r="G163" s="273">
        <v>1.0186025E9</v>
      </c>
      <c r="H163" s="278" t="s">
        <v>251</v>
      </c>
      <c r="I163" s="273">
        <v>3.016563</v>
      </c>
      <c r="J163" s="273">
        <v>3.433438</v>
      </c>
      <c r="K163" s="273">
        <v>2.99875</v>
      </c>
      <c r="L163" s="273">
        <v>3.376563</v>
      </c>
      <c r="M163" s="273">
        <v>3.317907</v>
      </c>
      <c r="N163" s="273">
        <v>2.1716416E9</v>
      </c>
      <c r="O163" s="273"/>
      <c r="P163" s="249">
        <f t="shared" si="31"/>
        <v>360356.4356</v>
      </c>
      <c r="Q163" s="249">
        <f t="shared" ref="Q163:Q173" si="131">Q162*K163/K162</f>
        <v>106533.074</v>
      </c>
      <c r="R163" s="249">
        <f t="shared" ref="R163:R173" si="132">R162*(1+$S$5/2/12)</f>
        <v>263875.8886</v>
      </c>
      <c r="S163" s="249">
        <f t="shared" si="34"/>
        <v>-327939.5496</v>
      </c>
      <c r="T163" s="249">
        <f t="shared" si="35"/>
        <v>0</v>
      </c>
      <c r="U163" s="267">
        <f t="shared" si="21"/>
        <v>0.7846876508</v>
      </c>
      <c r="V163" s="277"/>
      <c r="W163" s="249">
        <f t="shared" si="22"/>
        <v>-327939.5496</v>
      </c>
      <c r="X163" s="252">
        <f t="shared" si="23"/>
        <v>1.903498145</v>
      </c>
      <c r="Y163" s="249">
        <f t="shared" si="24"/>
        <v>505570.358</v>
      </c>
      <c r="Z163" s="249">
        <f t="shared" si="25"/>
        <v>177630.8084</v>
      </c>
      <c r="AA163" s="254">
        <f t="shared" si="26"/>
        <v>730765.3983</v>
      </c>
      <c r="AB163" s="253">
        <f t="shared" si="27"/>
        <v>0.7307653983</v>
      </c>
      <c r="AC163" s="270">
        <f t="shared" si="28"/>
        <v>402825.8487</v>
      </c>
      <c r="AD163" s="252">
        <f t="shared" si="29"/>
        <v>0.4028258487</v>
      </c>
      <c r="AE163" s="175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/>
      <c r="AV163" s="176"/>
      <c r="AW163" s="177"/>
    </row>
    <row r="164" ht="19.5" customHeight="1">
      <c r="A164" s="271" t="s">
        <v>252</v>
      </c>
      <c r="B164" s="272">
        <v>64.650002</v>
      </c>
      <c r="C164" s="273">
        <v>68.510002</v>
      </c>
      <c r="D164" s="273">
        <v>63.23</v>
      </c>
      <c r="E164" s="273">
        <v>67.550003</v>
      </c>
      <c r="F164" s="273">
        <v>60.465412</v>
      </c>
      <c r="G164" s="273">
        <v>1.0700543E9</v>
      </c>
      <c r="H164" s="278" t="s">
        <v>252</v>
      </c>
      <c r="I164" s="273">
        <v>3.400625</v>
      </c>
      <c r="J164" s="273">
        <v>3.824688</v>
      </c>
      <c r="K164" s="273">
        <v>3.251875</v>
      </c>
      <c r="L164" s="273">
        <v>3.717188</v>
      </c>
      <c r="M164" s="273">
        <v>3.652614</v>
      </c>
      <c r="N164" s="273">
        <v>2.2573664E9</v>
      </c>
      <c r="O164" s="273"/>
      <c r="P164" s="249">
        <f t="shared" si="31"/>
        <v>375623.7624</v>
      </c>
      <c r="Q164" s="249">
        <f t="shared" si="131"/>
        <v>115525.549</v>
      </c>
      <c r="R164" s="249">
        <f t="shared" si="132"/>
        <v>264425.6301</v>
      </c>
      <c r="S164" s="249">
        <f t="shared" si="34"/>
        <v>-330972.6311</v>
      </c>
      <c r="T164" s="249">
        <f t="shared" si="35"/>
        <v>0</v>
      </c>
      <c r="U164" s="267">
        <f t="shared" si="21"/>
        <v>0.8029314196</v>
      </c>
      <c r="V164" s="277"/>
      <c r="W164" s="249">
        <f t="shared" si="22"/>
        <v>-330972.6311</v>
      </c>
      <c r="X164" s="252">
        <f t="shared" si="23"/>
        <v>1.933843866</v>
      </c>
      <c r="Y164" s="249">
        <f t="shared" si="24"/>
        <v>516785.2385</v>
      </c>
      <c r="Z164" s="249">
        <f t="shared" si="25"/>
        <v>185812.6075</v>
      </c>
      <c r="AA164" s="254">
        <f t="shared" si="26"/>
        <v>755574.9415</v>
      </c>
      <c r="AB164" s="253">
        <f t="shared" si="27"/>
        <v>0.7555749415</v>
      </c>
      <c r="AC164" s="270">
        <f t="shared" si="28"/>
        <v>424602.3104</v>
      </c>
      <c r="AD164" s="252">
        <f t="shared" si="29"/>
        <v>0.4246023104</v>
      </c>
      <c r="AE164" s="175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7"/>
    </row>
    <row r="165" ht="19.5" customHeight="1">
      <c r="A165" s="271" t="s">
        <v>253</v>
      </c>
      <c r="B165" s="272">
        <v>67.480003</v>
      </c>
      <c r="C165" s="273">
        <v>68.550003</v>
      </c>
      <c r="D165" s="273">
        <v>64.449997</v>
      </c>
      <c r="E165" s="273">
        <v>66.760002</v>
      </c>
      <c r="F165" s="273">
        <v>59.859676</v>
      </c>
      <c r="G165" s="273">
        <v>1.0561849E9</v>
      </c>
      <c r="H165" s="278" t="s">
        <v>253</v>
      </c>
      <c r="I165" s="273">
        <v>3.70875</v>
      </c>
      <c r="J165" s="273">
        <v>3.8275</v>
      </c>
      <c r="K165" s="273">
        <v>3.377188</v>
      </c>
      <c r="L165" s="273">
        <v>3.621563</v>
      </c>
      <c r="M165" s="273">
        <v>3.55865</v>
      </c>
      <c r="N165" s="273">
        <v>2.2638368E9</v>
      </c>
      <c r="O165" s="273"/>
      <c r="P165" s="249">
        <f t="shared" si="31"/>
        <v>382871.2693</v>
      </c>
      <c r="Q165" s="249">
        <f t="shared" si="131"/>
        <v>119977.397</v>
      </c>
      <c r="R165" s="249">
        <f t="shared" si="132"/>
        <v>264976.5168</v>
      </c>
      <c r="S165" s="249">
        <f t="shared" si="34"/>
        <v>-334018.3504</v>
      </c>
      <c r="T165" s="249">
        <f t="shared" si="35"/>
        <v>0</v>
      </c>
      <c r="U165" s="267">
        <f t="shared" si="21"/>
        <v>0.8111560769</v>
      </c>
      <c r="V165" s="277"/>
      <c r="W165" s="249">
        <f t="shared" si="22"/>
        <v>-334018.3504</v>
      </c>
      <c r="X165" s="252">
        <f t="shared" si="23"/>
        <v>1.939557469</v>
      </c>
      <c r="Y165" s="249">
        <f t="shared" si="24"/>
        <v>522387.3446</v>
      </c>
      <c r="Z165" s="249">
        <f t="shared" si="25"/>
        <v>188368.9943</v>
      </c>
      <c r="AA165" s="254">
        <f t="shared" si="26"/>
        <v>767825.1831</v>
      </c>
      <c r="AB165" s="253">
        <f t="shared" si="27"/>
        <v>0.7678251831</v>
      </c>
      <c r="AC165" s="270">
        <f t="shared" si="28"/>
        <v>433806.8327</v>
      </c>
      <c r="AD165" s="252">
        <f t="shared" si="29"/>
        <v>0.4338068327</v>
      </c>
      <c r="AE165" s="175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7"/>
    </row>
    <row r="166" ht="19.5" customHeight="1">
      <c r="A166" s="271" t="s">
        <v>254</v>
      </c>
      <c r="B166" s="272">
        <v>66.690002</v>
      </c>
      <c r="C166" s="273">
        <v>67.629997</v>
      </c>
      <c r="D166" s="273">
        <v>60.759998</v>
      </c>
      <c r="E166" s="273">
        <v>62.060001</v>
      </c>
      <c r="F166" s="273">
        <v>55.645493</v>
      </c>
      <c r="G166" s="273">
        <v>1.3003288E9</v>
      </c>
      <c r="H166" s="278" t="s">
        <v>254</v>
      </c>
      <c r="I166" s="273">
        <v>3.610938</v>
      </c>
      <c r="J166" s="273">
        <v>3.712813</v>
      </c>
      <c r="K166" s="273">
        <v>2.908125</v>
      </c>
      <c r="L166" s="273">
        <v>3.116875</v>
      </c>
      <c r="M166" s="273">
        <v>3.062729</v>
      </c>
      <c r="N166" s="273">
        <v>1.6379808E9</v>
      </c>
      <c r="O166" s="273"/>
      <c r="P166" s="249">
        <f t="shared" si="31"/>
        <v>360950.4832</v>
      </c>
      <c r="Q166" s="249">
        <f t="shared" si="131"/>
        <v>103313.5459</v>
      </c>
      <c r="R166" s="249">
        <f t="shared" si="132"/>
        <v>265528.5512</v>
      </c>
      <c r="S166" s="249">
        <f t="shared" si="34"/>
        <v>-337076.7602</v>
      </c>
      <c r="T166" s="249">
        <f t="shared" si="35"/>
        <v>0</v>
      </c>
      <c r="U166" s="267">
        <f t="shared" si="21"/>
        <v>0.7777245074</v>
      </c>
      <c r="V166" s="277"/>
      <c r="W166" s="249">
        <f t="shared" si="22"/>
        <v>-337076.7602</v>
      </c>
      <c r="X166" s="252">
        <f t="shared" si="23"/>
        <v>1.858564898</v>
      </c>
      <c r="Y166" s="249">
        <f t="shared" si="24"/>
        <v>507572.7474</v>
      </c>
      <c r="Z166" s="249">
        <f t="shared" si="25"/>
        <v>170495.9872</v>
      </c>
      <c r="AA166" s="254">
        <f t="shared" si="26"/>
        <v>729792.5803</v>
      </c>
      <c r="AB166" s="253">
        <f t="shared" si="27"/>
        <v>0.7297925803</v>
      </c>
      <c r="AC166" s="270">
        <f t="shared" si="28"/>
        <v>392715.8202</v>
      </c>
      <c r="AD166" s="252">
        <f t="shared" si="29"/>
        <v>0.3927158202</v>
      </c>
      <c r="AE166" s="175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76"/>
      <c r="AT166" s="176"/>
      <c r="AU166" s="176"/>
      <c r="AV166" s="176"/>
      <c r="AW166" s="177"/>
    </row>
    <row r="167" ht="19.5" customHeight="1">
      <c r="A167" s="271" t="s">
        <v>255</v>
      </c>
      <c r="B167" s="272">
        <v>60.939999</v>
      </c>
      <c r="C167" s="273">
        <v>64.57</v>
      </c>
      <c r="D167" s="273">
        <v>60.040001</v>
      </c>
      <c r="E167" s="273">
        <v>64.160004</v>
      </c>
      <c r="F167" s="273">
        <v>57.528454</v>
      </c>
      <c r="G167" s="273">
        <v>9.738152E8</v>
      </c>
      <c r="H167" s="278" t="s">
        <v>255</v>
      </c>
      <c r="I167" s="273">
        <v>3.0075</v>
      </c>
      <c r="J167" s="273">
        <v>3.379375</v>
      </c>
      <c r="K167" s="273">
        <v>2.91375</v>
      </c>
      <c r="L167" s="273">
        <v>3.3275</v>
      </c>
      <c r="M167" s="273">
        <v>3.269695</v>
      </c>
      <c r="N167" s="273">
        <v>1.1723376E9</v>
      </c>
      <c r="O167" s="273"/>
      <c r="P167" s="249">
        <f t="shared" si="31"/>
        <v>356673.2733</v>
      </c>
      <c r="Q167" s="249">
        <f t="shared" si="131"/>
        <v>103513.3787</v>
      </c>
      <c r="R167" s="249">
        <f t="shared" si="132"/>
        <v>266081.7357</v>
      </c>
      <c r="S167" s="249">
        <f t="shared" si="34"/>
        <v>-340147.9133</v>
      </c>
      <c r="T167" s="249">
        <f t="shared" si="35"/>
        <v>0</v>
      </c>
      <c r="U167" s="267">
        <f t="shared" si="21"/>
        <v>0.7761593927</v>
      </c>
      <c r="V167" s="277"/>
      <c r="W167" s="249">
        <f t="shared" si="22"/>
        <v>-340147.9133</v>
      </c>
      <c r="X167" s="252">
        <f t="shared" si="23"/>
        <v>1.830835894</v>
      </c>
      <c r="Y167" s="249">
        <f t="shared" si="24"/>
        <v>505109.7576</v>
      </c>
      <c r="Z167" s="249">
        <f t="shared" si="25"/>
        <v>164961.8442</v>
      </c>
      <c r="AA167" s="254">
        <f t="shared" si="26"/>
        <v>726268.3877</v>
      </c>
      <c r="AB167" s="253">
        <f t="shared" si="27"/>
        <v>0.7262683877</v>
      </c>
      <c r="AC167" s="270">
        <f t="shared" si="28"/>
        <v>386120.4743</v>
      </c>
      <c r="AD167" s="252">
        <f t="shared" si="29"/>
        <v>0.3861204743</v>
      </c>
      <c r="AE167" s="175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  <c r="AU167" s="176"/>
      <c r="AV167" s="176"/>
      <c r="AW167" s="177"/>
    </row>
    <row r="168" ht="19.5" customHeight="1">
      <c r="A168" s="271" t="s">
        <v>256</v>
      </c>
      <c r="B168" s="272">
        <v>64.25</v>
      </c>
      <c r="C168" s="273">
        <v>65.309998</v>
      </c>
      <c r="D168" s="273">
        <v>61.860001</v>
      </c>
      <c r="E168" s="273">
        <v>64.800003</v>
      </c>
      <c r="F168" s="273">
        <v>58.235828</v>
      </c>
      <c r="G168" s="273">
        <v>8.608051E8</v>
      </c>
      <c r="H168" s="278" t="s">
        <v>256</v>
      </c>
      <c r="I168" s="273">
        <v>3.3375</v>
      </c>
      <c r="J168" s="273">
        <v>3.443125</v>
      </c>
      <c r="K168" s="273">
        <v>3.091875</v>
      </c>
      <c r="L168" s="273">
        <v>3.381875</v>
      </c>
      <c r="M168" s="273">
        <v>3.323126</v>
      </c>
      <c r="N168" s="273">
        <v>1.2018048E9</v>
      </c>
      <c r="O168" s="273"/>
      <c r="P168" s="249">
        <f t="shared" si="31"/>
        <v>367485.1545</v>
      </c>
      <c r="Q168" s="249">
        <f t="shared" si="131"/>
        <v>109841.4167</v>
      </c>
      <c r="R168" s="249">
        <f t="shared" si="132"/>
        <v>266636.0726</v>
      </c>
      <c r="S168" s="249">
        <f t="shared" si="34"/>
        <v>-343231.863</v>
      </c>
      <c r="T168" s="249">
        <f t="shared" si="35"/>
        <v>0</v>
      </c>
      <c r="U168" s="267">
        <f t="shared" si="21"/>
        <v>0.7892439126</v>
      </c>
      <c r="V168" s="277"/>
      <c r="W168" s="249">
        <f t="shared" si="22"/>
        <v>-343231.863</v>
      </c>
      <c r="X168" s="252">
        <f t="shared" si="23"/>
        <v>1.84750105</v>
      </c>
      <c r="Y168" s="249">
        <f t="shared" si="24"/>
        <v>513210.2379</v>
      </c>
      <c r="Z168" s="249">
        <f t="shared" si="25"/>
        <v>169978.3749</v>
      </c>
      <c r="AA168" s="254">
        <f t="shared" si="26"/>
        <v>743962.6438</v>
      </c>
      <c r="AB168" s="253">
        <f t="shared" si="27"/>
        <v>0.7439626438</v>
      </c>
      <c r="AC168" s="270">
        <f t="shared" si="28"/>
        <v>400730.7808</v>
      </c>
      <c r="AD168" s="252">
        <f t="shared" si="29"/>
        <v>0.4007307808</v>
      </c>
      <c r="AE168" s="175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7"/>
    </row>
    <row r="169" ht="19.5" customHeight="1">
      <c r="A169" s="271" t="s">
        <v>257</v>
      </c>
      <c r="B169" s="272">
        <v>65.260002</v>
      </c>
      <c r="C169" s="273">
        <v>68.879997</v>
      </c>
      <c r="D169" s="273">
        <v>63.91</v>
      </c>
      <c r="E169" s="273">
        <v>68.160004</v>
      </c>
      <c r="F169" s="273">
        <v>61.255489</v>
      </c>
      <c r="G169" s="273">
        <v>6.798662E8</v>
      </c>
      <c r="H169" s="278" t="s">
        <v>257</v>
      </c>
      <c r="I169" s="273">
        <v>3.43375</v>
      </c>
      <c r="J169" s="273">
        <v>3.820625</v>
      </c>
      <c r="K169" s="273">
        <v>3.293125</v>
      </c>
      <c r="L169" s="273">
        <v>3.741875</v>
      </c>
      <c r="M169" s="273">
        <v>3.676871</v>
      </c>
      <c r="N169" s="273">
        <v>9.327584E8</v>
      </c>
      <c r="O169" s="273"/>
      <c r="P169" s="249">
        <f t="shared" si="31"/>
        <v>379663.3663</v>
      </c>
      <c r="Q169" s="249">
        <f t="shared" si="131"/>
        <v>116990.9894</v>
      </c>
      <c r="R169" s="249">
        <f t="shared" si="132"/>
        <v>267191.5645</v>
      </c>
      <c r="S169" s="249">
        <f t="shared" si="34"/>
        <v>-346328.6624</v>
      </c>
      <c r="T169" s="249">
        <f t="shared" si="35"/>
        <v>0</v>
      </c>
      <c r="U169" s="267">
        <f t="shared" si="21"/>
        <v>0.8033627318</v>
      </c>
      <c r="V169" s="277"/>
      <c r="W169" s="249">
        <f t="shared" si="22"/>
        <v>-346328.6624</v>
      </c>
      <c r="X169" s="252">
        <f t="shared" si="23"/>
        <v>1.867748763</v>
      </c>
      <c r="Y169" s="249">
        <f t="shared" si="24"/>
        <v>522268.2583</v>
      </c>
      <c r="Z169" s="249">
        <f t="shared" si="25"/>
        <v>175939.5959</v>
      </c>
      <c r="AA169" s="254">
        <f t="shared" si="26"/>
        <v>763845.9202</v>
      </c>
      <c r="AB169" s="253">
        <f t="shared" si="27"/>
        <v>0.7638459202</v>
      </c>
      <c r="AC169" s="270">
        <f t="shared" si="28"/>
        <v>417517.2578</v>
      </c>
      <c r="AD169" s="252">
        <f t="shared" si="29"/>
        <v>0.4175172578</v>
      </c>
      <c r="AE169" s="175"/>
      <c r="AF169" s="176"/>
      <c r="AG169" s="176"/>
      <c r="AH169" s="176"/>
      <c r="AI169" s="176"/>
      <c r="AJ169" s="176"/>
      <c r="AK169" s="176"/>
      <c r="AL169" s="176"/>
      <c r="AM169" s="176"/>
      <c r="AN169" s="176"/>
      <c r="AO169" s="176"/>
      <c r="AP169" s="176"/>
      <c r="AQ169" s="176"/>
      <c r="AR169" s="176"/>
      <c r="AS169" s="176"/>
      <c r="AT169" s="176"/>
      <c r="AU169" s="176"/>
      <c r="AV169" s="176"/>
      <c r="AW169" s="177"/>
    </row>
    <row r="170" ht="19.5" customHeight="1">
      <c r="A170" s="271" t="s">
        <v>258</v>
      </c>
      <c r="B170" s="272">
        <v>68.029999</v>
      </c>
      <c r="C170" s="273">
        <v>70.580002</v>
      </c>
      <c r="D170" s="273">
        <v>67.419998</v>
      </c>
      <c r="E170" s="273">
        <v>68.57</v>
      </c>
      <c r="F170" s="273">
        <v>61.623928</v>
      </c>
      <c r="G170" s="273">
        <v>6.395219E8</v>
      </c>
      <c r="H170" s="278" t="s">
        <v>258</v>
      </c>
      <c r="I170" s="273">
        <v>3.729375</v>
      </c>
      <c r="J170" s="273">
        <v>4.0225</v>
      </c>
      <c r="K170" s="273">
        <v>3.65875</v>
      </c>
      <c r="L170" s="273">
        <v>3.801875</v>
      </c>
      <c r="M170" s="273">
        <v>3.735829</v>
      </c>
      <c r="N170" s="273">
        <v>6.999328E8</v>
      </c>
      <c r="O170" s="273"/>
      <c r="P170" s="249">
        <f t="shared" si="31"/>
        <v>400514.8396</v>
      </c>
      <c r="Q170" s="249">
        <f t="shared" si="131"/>
        <v>129980.1199</v>
      </c>
      <c r="R170" s="249">
        <f t="shared" si="132"/>
        <v>267748.2136</v>
      </c>
      <c r="S170" s="249">
        <f t="shared" si="34"/>
        <v>-349438.3652</v>
      </c>
      <c r="T170" s="249">
        <f t="shared" si="35"/>
        <v>0</v>
      </c>
      <c r="U170" s="267">
        <f t="shared" si="21"/>
        <v>0.8274108714</v>
      </c>
      <c r="V170" s="277"/>
      <c r="W170" s="249">
        <f t="shared" si="22"/>
        <v>-349438.3652</v>
      </c>
      <c r="X170" s="252">
        <f t="shared" si="23"/>
        <v>1.912391769</v>
      </c>
      <c r="Y170" s="249">
        <f t="shared" si="24"/>
        <v>537398.6727</v>
      </c>
      <c r="Z170" s="249">
        <f t="shared" si="25"/>
        <v>187960.3076</v>
      </c>
      <c r="AA170" s="254">
        <f t="shared" si="26"/>
        <v>798243.1731</v>
      </c>
      <c r="AB170" s="253">
        <f t="shared" si="27"/>
        <v>0.7982431731</v>
      </c>
      <c r="AC170" s="270">
        <f t="shared" si="28"/>
        <v>448804.8079</v>
      </c>
      <c r="AD170" s="252">
        <f t="shared" si="29"/>
        <v>0.4488048079</v>
      </c>
      <c r="AE170" s="175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  <c r="AU170" s="176"/>
      <c r="AV170" s="176"/>
      <c r="AW170" s="177"/>
    </row>
    <row r="171" ht="19.5" customHeight="1">
      <c r="A171" s="271" t="s">
        <v>259</v>
      </c>
      <c r="B171" s="272">
        <v>68.900002</v>
      </c>
      <c r="C171" s="273">
        <v>69.800003</v>
      </c>
      <c r="D171" s="273">
        <v>64.650002</v>
      </c>
      <c r="E171" s="273">
        <v>64.949997</v>
      </c>
      <c r="F171" s="273">
        <v>58.537086</v>
      </c>
      <c r="G171" s="273">
        <v>8.631242E8</v>
      </c>
      <c r="H171" s="278" t="s">
        <v>259</v>
      </c>
      <c r="I171" s="273">
        <v>3.8375</v>
      </c>
      <c r="J171" s="273">
        <v>3.93375</v>
      </c>
      <c r="K171" s="273">
        <v>3.369375</v>
      </c>
      <c r="L171" s="273">
        <v>3.398125</v>
      </c>
      <c r="M171" s="273">
        <v>3.339093</v>
      </c>
      <c r="N171" s="273">
        <v>1.0152896E9</v>
      </c>
      <c r="O171" s="273"/>
      <c r="P171" s="249">
        <f t="shared" si="31"/>
        <v>384059.4178</v>
      </c>
      <c r="Q171" s="249">
        <f t="shared" si="131"/>
        <v>119699.8337</v>
      </c>
      <c r="R171" s="249">
        <f t="shared" si="132"/>
        <v>268306.0223</v>
      </c>
      <c r="S171" s="249">
        <f t="shared" si="34"/>
        <v>-352561.025</v>
      </c>
      <c r="T171" s="249">
        <f t="shared" si="35"/>
        <v>0</v>
      </c>
      <c r="U171" s="267">
        <f t="shared" si="21"/>
        <v>0.8075212114</v>
      </c>
      <c r="V171" s="277"/>
      <c r="W171" s="249">
        <f t="shared" si="22"/>
        <v>-352561.025</v>
      </c>
      <c r="X171" s="252">
        <f t="shared" si="23"/>
        <v>1.850361764</v>
      </c>
      <c r="Y171" s="249">
        <f t="shared" si="24"/>
        <v>526415.3739</v>
      </c>
      <c r="Z171" s="249">
        <f t="shared" si="25"/>
        <v>173854.3489</v>
      </c>
      <c r="AA171" s="254">
        <f t="shared" si="26"/>
        <v>772065.2738</v>
      </c>
      <c r="AB171" s="253">
        <f t="shared" si="27"/>
        <v>0.7720652738</v>
      </c>
      <c r="AC171" s="270">
        <f t="shared" si="28"/>
        <v>419504.2488</v>
      </c>
      <c r="AD171" s="252">
        <f t="shared" si="29"/>
        <v>0.4195042488</v>
      </c>
      <c r="AE171" s="175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  <c r="AU171" s="176"/>
      <c r="AV171" s="176"/>
      <c r="AW171" s="177"/>
    </row>
    <row r="172" ht="19.5" customHeight="1">
      <c r="A172" s="271" t="s">
        <v>260</v>
      </c>
      <c r="B172" s="272">
        <v>65.360001</v>
      </c>
      <c r="C172" s="273">
        <v>66.209999</v>
      </c>
      <c r="D172" s="273">
        <v>61.310001</v>
      </c>
      <c r="E172" s="273">
        <v>65.800003</v>
      </c>
      <c r="F172" s="273">
        <v>59.303185</v>
      </c>
      <c r="G172" s="273">
        <v>9.017839E8</v>
      </c>
      <c r="H172" s="278" t="s">
        <v>260</v>
      </c>
      <c r="I172" s="273">
        <v>3.439375</v>
      </c>
      <c r="J172" s="273">
        <v>3.53125</v>
      </c>
      <c r="K172" s="273">
        <v>3.02125</v>
      </c>
      <c r="L172" s="273">
        <v>3.48</v>
      </c>
      <c r="M172" s="273">
        <v>3.419546</v>
      </c>
      <c r="N172" s="273">
        <v>1.1633408E9</v>
      </c>
      <c r="O172" s="273"/>
      <c r="P172" s="249">
        <f t="shared" si="31"/>
        <v>364217.8277</v>
      </c>
      <c r="Q172" s="249">
        <f t="shared" si="131"/>
        <v>107332.4051</v>
      </c>
      <c r="R172" s="249">
        <f t="shared" si="132"/>
        <v>268864.9932</v>
      </c>
      <c r="S172" s="249">
        <f t="shared" si="34"/>
        <v>-355696.696</v>
      </c>
      <c r="T172" s="249">
        <f t="shared" si="35"/>
        <v>0</v>
      </c>
      <c r="U172" s="267">
        <f t="shared" si="21"/>
        <v>0.7818351347</v>
      </c>
      <c r="V172" s="277"/>
      <c r="W172" s="249">
        <f t="shared" si="22"/>
        <v>-355696.696</v>
      </c>
      <c r="X172" s="252">
        <f t="shared" si="23"/>
        <v>1.779838914</v>
      </c>
      <c r="Y172" s="249">
        <f t="shared" si="24"/>
        <v>513062.8729</v>
      </c>
      <c r="Z172" s="249">
        <f t="shared" si="25"/>
        <v>157366.1769</v>
      </c>
      <c r="AA172" s="254">
        <f t="shared" si="26"/>
        <v>740415.2261</v>
      </c>
      <c r="AB172" s="253">
        <f t="shared" si="27"/>
        <v>0.7404152261</v>
      </c>
      <c r="AC172" s="270">
        <f t="shared" si="28"/>
        <v>384718.5301</v>
      </c>
      <c r="AD172" s="252">
        <f t="shared" si="29"/>
        <v>0.3847185301</v>
      </c>
      <c r="AE172" s="175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7"/>
    </row>
    <row r="173" ht="19.5" customHeight="1">
      <c r="A173" s="274" t="s">
        <v>261</v>
      </c>
      <c r="B173" s="275">
        <v>66.309998</v>
      </c>
      <c r="C173" s="276">
        <v>66.760002</v>
      </c>
      <c r="D173" s="276">
        <v>63.580002</v>
      </c>
      <c r="E173" s="276">
        <v>65.129997</v>
      </c>
      <c r="F173" s="276">
        <v>58.699341</v>
      </c>
      <c r="G173" s="276">
        <v>8.15856E8</v>
      </c>
      <c r="H173" s="279" t="s">
        <v>261</v>
      </c>
      <c r="I173" s="276">
        <v>3.5325</v>
      </c>
      <c r="J173" s="276">
        <v>3.575</v>
      </c>
      <c r="K173" s="276">
        <v>3.271875</v>
      </c>
      <c r="L173" s="276">
        <v>3.425625</v>
      </c>
      <c r="M173" s="276">
        <v>3.366116</v>
      </c>
      <c r="N173" s="276">
        <v>9.62888E8</v>
      </c>
      <c r="O173" s="276"/>
      <c r="P173" s="249">
        <f t="shared" si="31"/>
        <v>377702.9822</v>
      </c>
      <c r="Q173" s="249">
        <f t="shared" si="131"/>
        <v>116236.0655</v>
      </c>
      <c r="R173" s="249">
        <f t="shared" si="132"/>
        <v>269425.1286</v>
      </c>
      <c r="S173" s="249">
        <f t="shared" si="34"/>
        <v>-358845.4322</v>
      </c>
      <c r="T173" s="249">
        <f t="shared" si="35"/>
        <v>0</v>
      </c>
      <c r="U173" s="267">
        <f t="shared" si="21"/>
        <v>0.7993237464</v>
      </c>
      <c r="V173" s="252">
        <f>(E173-B162)/B162</f>
        <v>0.1444385345</v>
      </c>
      <c r="W173" s="249">
        <f t="shared" si="22"/>
        <v>-358845.4322</v>
      </c>
      <c r="X173" s="252">
        <f t="shared" si="23"/>
        <v>1.803361706</v>
      </c>
      <c r="Y173" s="249">
        <f t="shared" si="24"/>
        <v>523040.211</v>
      </c>
      <c r="Z173" s="249">
        <f t="shared" si="25"/>
        <v>164194.7788</v>
      </c>
      <c r="AA173" s="254">
        <f t="shared" si="26"/>
        <v>763364.1763</v>
      </c>
      <c r="AB173" s="253">
        <f t="shared" si="27"/>
        <v>0.7633641763</v>
      </c>
      <c r="AC173" s="270">
        <f t="shared" si="28"/>
        <v>404518.7442</v>
      </c>
      <c r="AD173" s="252">
        <f t="shared" si="29"/>
        <v>0.4045187442</v>
      </c>
      <c r="AE173" s="175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7"/>
    </row>
    <row r="174" ht="19.5" customHeight="1">
      <c r="A174" s="271" t="s">
        <v>262</v>
      </c>
      <c r="B174" s="272">
        <v>66.730003</v>
      </c>
      <c r="C174" s="273">
        <v>67.790001</v>
      </c>
      <c r="D174" s="273">
        <v>66.169998</v>
      </c>
      <c r="E174" s="273">
        <v>66.870003</v>
      </c>
      <c r="F174" s="273">
        <v>60.603191</v>
      </c>
      <c r="G174" s="273">
        <v>7.418367E8</v>
      </c>
      <c r="H174" s="278" t="s">
        <v>262</v>
      </c>
      <c r="I174" s="273">
        <v>3.596875</v>
      </c>
      <c r="J174" s="273">
        <v>3.71</v>
      </c>
      <c r="K174" s="273">
        <v>3.53875</v>
      </c>
      <c r="L174" s="273">
        <v>3.6075</v>
      </c>
      <c r="M174" s="273">
        <v>3.550136</v>
      </c>
      <c r="N174" s="273">
        <v>8.87544E8</v>
      </c>
      <c r="O174" s="273"/>
      <c r="P174" s="249">
        <f t="shared" si="31"/>
        <v>393089.097</v>
      </c>
      <c r="Q174" s="249">
        <f>(Q162+(Q173-Q162)*(1-$Q$3))*K174/K173</f>
        <v>113013.2377</v>
      </c>
      <c r="R174" s="249">
        <f>R173*(1+($S$5/2/12))+(Q173-Q162)*($Q$3)</f>
        <v>281732.1576</v>
      </c>
      <c r="S174" s="249">
        <f t="shared" si="34"/>
        <v>-362007.2882</v>
      </c>
      <c r="T174" s="249">
        <f t="shared" si="35"/>
        <v>0</v>
      </c>
      <c r="U174" s="267">
        <f t="shared" si="21"/>
        <v>0.7858447154</v>
      </c>
      <c r="V174" s="277"/>
      <c r="W174" s="249">
        <f t="shared" si="22"/>
        <v>-362007.2882</v>
      </c>
      <c r="X174" s="252">
        <f t="shared" si="23"/>
        <v>1.864109582</v>
      </c>
      <c r="Y174" s="249">
        <f t="shared" si="24"/>
        <v>545625.2392</v>
      </c>
      <c r="Z174" s="249">
        <f t="shared" si="25"/>
        <v>183617.951</v>
      </c>
      <c r="AA174" s="254">
        <f t="shared" si="26"/>
        <v>787834.4923</v>
      </c>
      <c r="AB174" s="253">
        <f t="shared" si="27"/>
        <v>0.7878344923</v>
      </c>
      <c r="AC174" s="270">
        <f t="shared" si="28"/>
        <v>425827.2041</v>
      </c>
      <c r="AD174" s="252">
        <f t="shared" si="29"/>
        <v>0.4258272041</v>
      </c>
      <c r="AE174" s="175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7"/>
    </row>
    <row r="175" ht="19.5" customHeight="1">
      <c r="A175" s="271" t="s">
        <v>263</v>
      </c>
      <c r="B175" s="272">
        <v>67.339996</v>
      </c>
      <c r="C175" s="273">
        <v>68.260002</v>
      </c>
      <c r="D175" s="273">
        <v>65.959999</v>
      </c>
      <c r="E175" s="273">
        <v>67.099998</v>
      </c>
      <c r="F175" s="273">
        <v>60.811634</v>
      </c>
      <c r="G175" s="273">
        <v>6.565621E8</v>
      </c>
      <c r="H175" s="278" t="s">
        <v>263</v>
      </c>
      <c r="I175" s="273">
        <v>3.66</v>
      </c>
      <c r="J175" s="273">
        <v>3.754375</v>
      </c>
      <c r="K175" s="273">
        <v>3.504375</v>
      </c>
      <c r="L175" s="273">
        <v>3.625</v>
      </c>
      <c r="M175" s="273">
        <v>3.567357</v>
      </c>
      <c r="N175" s="273">
        <v>7.831952E8</v>
      </c>
      <c r="O175" s="273"/>
      <c r="P175" s="249">
        <f t="shared" si="31"/>
        <v>391841.5782</v>
      </c>
      <c r="Q175" s="249">
        <f t="shared" ref="Q175:Q185" si="133">Q174*K175/K174</f>
        <v>111915.4404</v>
      </c>
      <c r="R175" s="249">
        <f t="shared" ref="R175:R185" si="134">R174*(1+$S$5/2/12)</f>
        <v>282319.0995</v>
      </c>
      <c r="S175" s="249">
        <f t="shared" si="34"/>
        <v>-365182.3185</v>
      </c>
      <c r="T175" s="249">
        <f t="shared" si="35"/>
        <v>0</v>
      </c>
      <c r="U175" s="267">
        <f t="shared" si="21"/>
        <v>0.7832224448</v>
      </c>
      <c r="V175" s="277"/>
      <c r="W175" s="249">
        <f t="shared" si="22"/>
        <v>-365182.3185</v>
      </c>
      <c r="X175" s="252">
        <f t="shared" si="23"/>
        <v>1.846093427</v>
      </c>
      <c r="Y175" s="249">
        <f t="shared" si="24"/>
        <v>545315.4403</v>
      </c>
      <c r="Z175" s="249">
        <f t="shared" si="25"/>
        <v>180133.1218</v>
      </c>
      <c r="AA175" s="254">
        <f t="shared" si="26"/>
        <v>786076.1182</v>
      </c>
      <c r="AB175" s="253">
        <f t="shared" si="27"/>
        <v>0.7860761182</v>
      </c>
      <c r="AC175" s="270">
        <f t="shared" si="28"/>
        <v>420893.7997</v>
      </c>
      <c r="AD175" s="252">
        <f t="shared" si="29"/>
        <v>0.4208937997</v>
      </c>
      <c r="AE175" s="175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7"/>
    </row>
    <row r="176" ht="19.5" customHeight="1">
      <c r="A176" s="271" t="s">
        <v>264</v>
      </c>
      <c r="B176" s="272">
        <v>66.870003</v>
      </c>
      <c r="C176" s="273">
        <v>69.059998</v>
      </c>
      <c r="D176" s="273">
        <v>66.540001</v>
      </c>
      <c r="E176" s="273">
        <v>68.970001</v>
      </c>
      <c r="F176" s="273">
        <v>62.506378</v>
      </c>
      <c r="G176" s="273">
        <v>5.579793E8</v>
      </c>
      <c r="H176" s="278" t="s">
        <v>264</v>
      </c>
      <c r="I176" s="273">
        <v>3.600625</v>
      </c>
      <c r="J176" s="273">
        <v>3.843125</v>
      </c>
      <c r="K176" s="273">
        <v>3.565</v>
      </c>
      <c r="L176" s="273">
        <v>3.836875</v>
      </c>
      <c r="M176" s="273">
        <v>3.775863</v>
      </c>
      <c r="N176" s="273">
        <v>6.32136E8</v>
      </c>
      <c r="O176" s="273"/>
      <c r="P176" s="249">
        <f t="shared" si="31"/>
        <v>395287.1347</v>
      </c>
      <c r="Q176" s="249">
        <f t="shared" si="133"/>
        <v>113851.5556</v>
      </c>
      <c r="R176" s="249">
        <f t="shared" si="134"/>
        <v>282907.2643</v>
      </c>
      <c r="S176" s="249">
        <f t="shared" si="34"/>
        <v>-368370.5782</v>
      </c>
      <c r="T176" s="249">
        <f t="shared" si="35"/>
        <v>0</v>
      </c>
      <c r="U176" s="267">
        <f t="shared" si="21"/>
        <v>0.7865582069</v>
      </c>
      <c r="V176" s="277"/>
      <c r="W176" s="249">
        <f t="shared" si="22"/>
        <v>-368370.5782</v>
      </c>
      <c r="X176" s="252">
        <f t="shared" si="23"/>
        <v>1.841065598</v>
      </c>
      <c r="Y176" s="249">
        <f t="shared" si="24"/>
        <v>548291.968</v>
      </c>
      <c r="Z176" s="249">
        <f t="shared" si="25"/>
        <v>179921.3898</v>
      </c>
      <c r="AA176" s="254">
        <f t="shared" si="26"/>
        <v>792045.9546</v>
      </c>
      <c r="AB176" s="253">
        <f t="shared" si="27"/>
        <v>0.7920459546</v>
      </c>
      <c r="AC176" s="270">
        <f t="shared" si="28"/>
        <v>423675.3764</v>
      </c>
      <c r="AD176" s="252">
        <f t="shared" si="29"/>
        <v>0.4236753764</v>
      </c>
      <c r="AE176" s="175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7"/>
    </row>
    <row r="177" ht="19.5" customHeight="1">
      <c r="A177" s="271" t="s">
        <v>265</v>
      </c>
      <c r="B177" s="272">
        <v>69.019997</v>
      </c>
      <c r="C177" s="273">
        <v>70.730003</v>
      </c>
      <c r="D177" s="273">
        <v>66.879997</v>
      </c>
      <c r="E177" s="273">
        <v>70.720001</v>
      </c>
      <c r="F177" s="273">
        <v>64.2407</v>
      </c>
      <c r="G177" s="273">
        <v>8.355377E8</v>
      </c>
      <c r="H177" s="278" t="s">
        <v>265</v>
      </c>
      <c r="I177" s="273">
        <v>3.84</v>
      </c>
      <c r="J177" s="273">
        <v>4.019375</v>
      </c>
      <c r="K177" s="273">
        <v>3.59625</v>
      </c>
      <c r="L177" s="273">
        <v>4.015625</v>
      </c>
      <c r="M177" s="273">
        <v>3.960384</v>
      </c>
      <c r="N177" s="273">
        <v>8.536224E8</v>
      </c>
      <c r="O177" s="273"/>
      <c r="P177" s="249">
        <f t="shared" si="31"/>
        <v>397306.9129</v>
      </c>
      <c r="Q177" s="249">
        <f t="shared" si="133"/>
        <v>114849.5531</v>
      </c>
      <c r="R177" s="249">
        <f t="shared" si="134"/>
        <v>283496.6545</v>
      </c>
      <c r="S177" s="249">
        <f t="shared" si="34"/>
        <v>-371572.1223</v>
      </c>
      <c r="T177" s="249">
        <f t="shared" si="35"/>
        <v>0</v>
      </c>
      <c r="U177" s="267">
        <f t="shared" si="21"/>
        <v>0.7880394143</v>
      </c>
      <c r="V177" s="277"/>
      <c r="W177" s="249">
        <f t="shared" si="22"/>
        <v>-371572.1223</v>
      </c>
      <c r="X177" s="252">
        <f t="shared" si="23"/>
        <v>1.832224558</v>
      </c>
      <c r="Y177" s="249">
        <f t="shared" si="24"/>
        <v>550271.6273</v>
      </c>
      <c r="Z177" s="249">
        <f t="shared" si="25"/>
        <v>178699.505</v>
      </c>
      <c r="AA177" s="254">
        <f t="shared" si="26"/>
        <v>795653.1204</v>
      </c>
      <c r="AB177" s="253">
        <f t="shared" si="27"/>
        <v>0.7956531204</v>
      </c>
      <c r="AC177" s="270">
        <f t="shared" si="28"/>
        <v>424080.9982</v>
      </c>
      <c r="AD177" s="252">
        <f t="shared" si="29"/>
        <v>0.4240809982</v>
      </c>
      <c r="AE177" s="175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7"/>
    </row>
    <row r="178" ht="19.5" customHeight="1">
      <c r="A178" s="271" t="s">
        <v>266</v>
      </c>
      <c r="B178" s="272">
        <v>70.739998</v>
      </c>
      <c r="C178" s="273">
        <v>74.949997</v>
      </c>
      <c r="D178" s="273">
        <v>70.25</v>
      </c>
      <c r="E178" s="273">
        <v>73.25</v>
      </c>
      <c r="F178" s="273">
        <v>66.538933</v>
      </c>
      <c r="G178" s="273">
        <v>6.804142E8</v>
      </c>
      <c r="H178" s="278" t="s">
        <v>266</v>
      </c>
      <c r="I178" s="273">
        <v>4.019375</v>
      </c>
      <c r="J178" s="273">
        <v>4.5075</v>
      </c>
      <c r="K178" s="273">
        <v>3.965</v>
      </c>
      <c r="L178" s="273">
        <v>4.30125</v>
      </c>
      <c r="M178" s="273">
        <v>4.242079</v>
      </c>
      <c r="N178" s="273">
        <v>7.738592E8</v>
      </c>
      <c r="O178" s="273"/>
      <c r="P178" s="249">
        <f t="shared" si="31"/>
        <v>417326.7327</v>
      </c>
      <c r="Q178" s="249">
        <f t="shared" si="133"/>
        <v>126625.9237</v>
      </c>
      <c r="R178" s="249">
        <f t="shared" si="134"/>
        <v>284087.2725</v>
      </c>
      <c r="S178" s="249">
        <f t="shared" si="34"/>
        <v>-374787.0061</v>
      </c>
      <c r="T178" s="249">
        <f t="shared" si="35"/>
        <v>0</v>
      </c>
      <c r="U178" s="267">
        <f t="shared" si="21"/>
        <v>0.809838459</v>
      </c>
      <c r="V178" s="277"/>
      <c r="W178" s="249">
        <f t="shared" si="22"/>
        <v>-374787.0061</v>
      </c>
      <c r="X178" s="252">
        <f t="shared" si="23"/>
        <v>1.871500329</v>
      </c>
      <c r="Y178" s="249">
        <f t="shared" si="24"/>
        <v>564852.4945</v>
      </c>
      <c r="Z178" s="249">
        <f t="shared" si="25"/>
        <v>190065.4884</v>
      </c>
      <c r="AA178" s="254">
        <f t="shared" si="26"/>
        <v>828039.9288</v>
      </c>
      <c r="AB178" s="253">
        <f t="shared" si="27"/>
        <v>0.8280399288</v>
      </c>
      <c r="AC178" s="270">
        <f t="shared" si="28"/>
        <v>453252.9227</v>
      </c>
      <c r="AD178" s="252">
        <f t="shared" si="29"/>
        <v>0.4532529227</v>
      </c>
      <c r="AE178" s="175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7"/>
    </row>
    <row r="179" ht="19.5" customHeight="1">
      <c r="A179" s="271" t="s">
        <v>267</v>
      </c>
      <c r="B179" s="272">
        <v>73.260002</v>
      </c>
      <c r="C179" s="273">
        <v>73.82</v>
      </c>
      <c r="D179" s="273">
        <v>69.150002</v>
      </c>
      <c r="E179" s="273">
        <v>71.269997</v>
      </c>
      <c r="F179" s="273">
        <v>64.740334</v>
      </c>
      <c r="G179" s="273">
        <v>7.485616E8</v>
      </c>
      <c r="H179" s="278" t="s">
        <v>267</v>
      </c>
      <c r="I179" s="273">
        <v>4.30875</v>
      </c>
      <c r="J179" s="273">
        <v>4.37</v>
      </c>
      <c r="K179" s="273">
        <v>3.84875</v>
      </c>
      <c r="L179" s="273">
        <v>4.07875</v>
      </c>
      <c r="M179" s="273">
        <v>4.022641</v>
      </c>
      <c r="N179" s="273">
        <v>8.854848E8</v>
      </c>
      <c r="O179" s="273"/>
      <c r="P179" s="249">
        <f t="shared" si="31"/>
        <v>410792.0911</v>
      </c>
      <c r="Q179" s="249">
        <f t="shared" si="133"/>
        <v>122913.3729</v>
      </c>
      <c r="R179" s="249">
        <f t="shared" si="134"/>
        <v>284679.121</v>
      </c>
      <c r="S179" s="249">
        <f t="shared" si="34"/>
        <v>-378015.2853</v>
      </c>
      <c r="T179" s="249">
        <f t="shared" si="35"/>
        <v>0</v>
      </c>
      <c r="U179" s="267">
        <f t="shared" si="21"/>
        <v>0.8023352944</v>
      </c>
      <c r="V179" s="277"/>
      <c r="W179" s="249">
        <f t="shared" si="22"/>
        <v>-378015.2853</v>
      </c>
      <c r="X179" s="252">
        <f t="shared" si="23"/>
        <v>1.839796535</v>
      </c>
      <c r="Y179" s="249">
        <f t="shared" si="24"/>
        <v>560846.4199</v>
      </c>
      <c r="Z179" s="249">
        <f t="shared" si="25"/>
        <v>182831.1346</v>
      </c>
      <c r="AA179" s="254">
        <f t="shared" si="26"/>
        <v>818384.585</v>
      </c>
      <c r="AB179" s="253">
        <f t="shared" si="27"/>
        <v>0.818384585</v>
      </c>
      <c r="AC179" s="270">
        <f t="shared" si="28"/>
        <v>440369.2997</v>
      </c>
      <c r="AD179" s="252">
        <f t="shared" si="29"/>
        <v>0.4403692997</v>
      </c>
      <c r="AE179" s="175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7"/>
    </row>
    <row r="180" ht="19.5" customHeight="1">
      <c r="A180" s="271" t="s">
        <v>268</v>
      </c>
      <c r="B180" s="272">
        <v>71.75</v>
      </c>
      <c r="C180" s="273">
        <v>76.209999</v>
      </c>
      <c r="D180" s="273">
        <v>71.349998</v>
      </c>
      <c r="E180" s="273">
        <v>75.769997</v>
      </c>
      <c r="F180" s="273">
        <v>69.045784</v>
      </c>
      <c r="G180" s="273">
        <v>5.816957E8</v>
      </c>
      <c r="H180" s="278" t="s">
        <v>268</v>
      </c>
      <c r="I180" s="273">
        <v>4.141875</v>
      </c>
      <c r="J180" s="273">
        <v>4.66375</v>
      </c>
      <c r="K180" s="273">
        <v>4.09625</v>
      </c>
      <c r="L180" s="273">
        <v>4.61125</v>
      </c>
      <c r="M180" s="273">
        <v>4.547815</v>
      </c>
      <c r="N180" s="273">
        <v>5.136864E8</v>
      </c>
      <c r="O180" s="273"/>
      <c r="P180" s="249">
        <f t="shared" si="31"/>
        <v>423861.3743</v>
      </c>
      <c r="Q180" s="249">
        <f t="shared" si="133"/>
        <v>130817.5132</v>
      </c>
      <c r="R180" s="249">
        <f t="shared" si="134"/>
        <v>285272.2025</v>
      </c>
      <c r="S180" s="249">
        <f t="shared" si="34"/>
        <v>-381257.0157</v>
      </c>
      <c r="T180" s="249">
        <f t="shared" si="35"/>
        <v>0</v>
      </c>
      <c r="U180" s="267">
        <f t="shared" si="21"/>
        <v>0.8161146629</v>
      </c>
      <c r="V180" s="277"/>
      <c r="W180" s="249">
        <f t="shared" si="22"/>
        <v>-381257.0157</v>
      </c>
      <c r="X180" s="252">
        <f t="shared" si="23"/>
        <v>1.859988269</v>
      </c>
      <c r="Y180" s="249">
        <f t="shared" si="24"/>
        <v>570564.2764</v>
      </c>
      <c r="Z180" s="249">
        <f t="shared" si="25"/>
        <v>189307.2607</v>
      </c>
      <c r="AA180" s="254">
        <f t="shared" si="26"/>
        <v>839951.0899</v>
      </c>
      <c r="AB180" s="253">
        <f t="shared" si="27"/>
        <v>0.8399510899</v>
      </c>
      <c r="AC180" s="270">
        <f t="shared" si="28"/>
        <v>458694.0743</v>
      </c>
      <c r="AD180" s="252">
        <f t="shared" si="29"/>
        <v>0.4586940743</v>
      </c>
      <c r="AE180" s="175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7"/>
    </row>
    <row r="181" ht="19.5" customHeight="1">
      <c r="A181" s="271" t="s">
        <v>269</v>
      </c>
      <c r="B181" s="272">
        <v>76.290001</v>
      </c>
      <c r="C181" s="273">
        <v>77.279999</v>
      </c>
      <c r="D181" s="273">
        <v>74.959999</v>
      </c>
      <c r="E181" s="273">
        <v>75.470001</v>
      </c>
      <c r="F181" s="273">
        <v>68.772423</v>
      </c>
      <c r="G181" s="273">
        <v>5.292455E8</v>
      </c>
      <c r="H181" s="278" t="s">
        <v>269</v>
      </c>
      <c r="I181" s="273">
        <v>4.674375</v>
      </c>
      <c r="J181" s="273">
        <v>4.793125</v>
      </c>
      <c r="K181" s="273">
        <v>4.505</v>
      </c>
      <c r="L181" s="273">
        <v>4.563125</v>
      </c>
      <c r="M181" s="273">
        <v>4.500352</v>
      </c>
      <c r="N181" s="273">
        <v>6.56376E8</v>
      </c>
      <c r="O181" s="273"/>
      <c r="P181" s="249">
        <f t="shared" si="31"/>
        <v>445306.9248</v>
      </c>
      <c r="Q181" s="249">
        <f t="shared" si="133"/>
        <v>143871.3206</v>
      </c>
      <c r="R181" s="249">
        <f t="shared" si="134"/>
        <v>285866.5196</v>
      </c>
      <c r="S181" s="249">
        <f t="shared" si="34"/>
        <v>-384512.2532</v>
      </c>
      <c r="T181" s="249">
        <f t="shared" si="35"/>
        <v>0</v>
      </c>
      <c r="U181" s="267">
        <f t="shared" si="21"/>
        <v>0.8377280744</v>
      </c>
      <c r="V181" s="277"/>
      <c r="W181" s="249">
        <f t="shared" si="22"/>
        <v>-384512.2532</v>
      </c>
      <c r="X181" s="252">
        <f t="shared" si="23"/>
        <v>1.901560843</v>
      </c>
      <c r="Y181" s="249">
        <f t="shared" si="24"/>
        <v>586146.7061</v>
      </c>
      <c r="Z181" s="249">
        <f t="shared" si="25"/>
        <v>201634.4529</v>
      </c>
      <c r="AA181" s="254">
        <f t="shared" si="26"/>
        <v>875044.7649</v>
      </c>
      <c r="AB181" s="253">
        <f t="shared" si="27"/>
        <v>0.8750447649</v>
      </c>
      <c r="AC181" s="270">
        <f t="shared" si="28"/>
        <v>490532.5117</v>
      </c>
      <c r="AD181" s="252">
        <f t="shared" si="29"/>
        <v>0.4905325117</v>
      </c>
      <c r="AE181" s="175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  <c r="AU181" s="176"/>
      <c r="AV181" s="176"/>
      <c r="AW181" s="177"/>
    </row>
    <row r="182" ht="19.5" customHeight="1">
      <c r="A182" s="271" t="s">
        <v>270</v>
      </c>
      <c r="B182" s="272">
        <v>76.089996</v>
      </c>
      <c r="C182" s="273">
        <v>79.690002</v>
      </c>
      <c r="D182" s="273">
        <v>75.540001</v>
      </c>
      <c r="E182" s="273">
        <v>78.879997</v>
      </c>
      <c r="F182" s="273">
        <v>71.879791</v>
      </c>
      <c r="G182" s="273">
        <v>5.039888E8</v>
      </c>
      <c r="H182" s="278" t="s">
        <v>270</v>
      </c>
      <c r="I182" s="273">
        <v>4.640625</v>
      </c>
      <c r="J182" s="273">
        <v>5.09375</v>
      </c>
      <c r="K182" s="273">
        <v>4.575</v>
      </c>
      <c r="L182" s="273">
        <v>4.999375</v>
      </c>
      <c r="M182" s="273">
        <v>4.9306</v>
      </c>
      <c r="N182" s="273">
        <v>5.019808E8</v>
      </c>
      <c r="O182" s="273"/>
      <c r="P182" s="249">
        <f t="shared" si="31"/>
        <v>448752.4812</v>
      </c>
      <c r="Q182" s="249">
        <f t="shared" si="133"/>
        <v>146106.835</v>
      </c>
      <c r="R182" s="249">
        <f t="shared" si="134"/>
        <v>286462.0748</v>
      </c>
      <c r="S182" s="249">
        <f t="shared" si="34"/>
        <v>-387781.0543</v>
      </c>
      <c r="T182" s="249">
        <f t="shared" si="35"/>
        <v>0</v>
      </c>
      <c r="U182" s="267">
        <f t="shared" si="21"/>
        <v>0.8407445442</v>
      </c>
      <c r="V182" s="277"/>
      <c r="W182" s="249">
        <f t="shared" si="22"/>
        <v>-387781.0543</v>
      </c>
      <c r="X182" s="252">
        <f t="shared" si="23"/>
        <v>1.895952749</v>
      </c>
      <c r="Y182" s="249">
        <f t="shared" si="24"/>
        <v>589130.3287</v>
      </c>
      <c r="Z182" s="249">
        <f t="shared" si="25"/>
        <v>201349.2744</v>
      </c>
      <c r="AA182" s="254">
        <f t="shared" si="26"/>
        <v>881321.391</v>
      </c>
      <c r="AB182" s="253">
        <f t="shared" si="27"/>
        <v>0.881321391</v>
      </c>
      <c r="AC182" s="270">
        <f t="shared" si="28"/>
        <v>493540.3367</v>
      </c>
      <c r="AD182" s="252">
        <f t="shared" si="29"/>
        <v>0.4935403367</v>
      </c>
      <c r="AE182" s="175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  <c r="AU182" s="176"/>
      <c r="AV182" s="176"/>
      <c r="AW182" s="177"/>
    </row>
    <row r="183" ht="19.5" customHeight="1">
      <c r="A183" s="271" t="s">
        <v>271</v>
      </c>
      <c r="B183" s="272">
        <v>78.889999</v>
      </c>
      <c r="C183" s="273">
        <v>83.489998</v>
      </c>
      <c r="D183" s="273">
        <v>76.349998</v>
      </c>
      <c r="E183" s="273">
        <v>82.790001</v>
      </c>
      <c r="F183" s="273">
        <v>75.669327</v>
      </c>
      <c r="G183" s="273">
        <v>8.173537E8</v>
      </c>
      <c r="H183" s="278" t="s">
        <v>271</v>
      </c>
      <c r="I183" s="273">
        <v>5.01</v>
      </c>
      <c r="J183" s="273">
        <v>5.595</v>
      </c>
      <c r="K183" s="273">
        <v>4.68875</v>
      </c>
      <c r="L183" s="273">
        <v>5.5025</v>
      </c>
      <c r="M183" s="273">
        <v>5.426805</v>
      </c>
      <c r="N183" s="273">
        <v>9.615136E8</v>
      </c>
      <c r="O183" s="273"/>
      <c r="P183" s="249">
        <f t="shared" si="31"/>
        <v>453564.3446</v>
      </c>
      <c r="Q183" s="249">
        <f t="shared" si="133"/>
        <v>149739.5459</v>
      </c>
      <c r="R183" s="249">
        <f t="shared" si="134"/>
        <v>287058.8708</v>
      </c>
      <c r="S183" s="249">
        <f t="shared" si="34"/>
        <v>-391063.4753</v>
      </c>
      <c r="T183" s="249">
        <f t="shared" si="35"/>
        <v>0</v>
      </c>
      <c r="U183" s="267">
        <f t="shared" si="21"/>
        <v>0.8457714868</v>
      </c>
      <c r="V183" s="277"/>
      <c r="W183" s="249">
        <f t="shared" si="22"/>
        <v>-391063.4753</v>
      </c>
      <c r="X183" s="252">
        <f t="shared" si="23"/>
        <v>1.893869569</v>
      </c>
      <c r="Y183" s="249">
        <f t="shared" si="24"/>
        <v>593071.5572</v>
      </c>
      <c r="Z183" s="249">
        <f t="shared" si="25"/>
        <v>202008.0818</v>
      </c>
      <c r="AA183" s="254">
        <f t="shared" si="26"/>
        <v>890362.7613</v>
      </c>
      <c r="AB183" s="253">
        <f t="shared" si="27"/>
        <v>0.8903627613</v>
      </c>
      <c r="AC183" s="270">
        <f t="shared" si="28"/>
        <v>499299.286</v>
      </c>
      <c r="AD183" s="252">
        <f t="shared" si="29"/>
        <v>0.499299286</v>
      </c>
      <c r="AE183" s="175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7"/>
    </row>
    <row r="184" ht="19.5" customHeight="1">
      <c r="A184" s="271" t="s">
        <v>272</v>
      </c>
      <c r="B184" s="272">
        <v>83.07</v>
      </c>
      <c r="C184" s="273">
        <v>85.839996</v>
      </c>
      <c r="D184" s="273">
        <v>81.370003</v>
      </c>
      <c r="E184" s="273">
        <v>85.730003</v>
      </c>
      <c r="F184" s="273">
        <v>78.356483</v>
      </c>
      <c r="G184" s="273">
        <v>5.423394E8</v>
      </c>
      <c r="H184" s="278" t="s">
        <v>272</v>
      </c>
      <c r="I184" s="273">
        <v>5.535</v>
      </c>
      <c r="J184" s="273">
        <v>5.905625</v>
      </c>
      <c r="K184" s="273">
        <v>5.31375</v>
      </c>
      <c r="L184" s="273">
        <v>5.8825</v>
      </c>
      <c r="M184" s="273">
        <v>5.801578</v>
      </c>
      <c r="N184" s="273">
        <v>9.258976E8</v>
      </c>
      <c r="O184" s="273"/>
      <c r="P184" s="249">
        <f t="shared" si="31"/>
        <v>483386.1564</v>
      </c>
      <c r="Q184" s="249">
        <f t="shared" si="133"/>
        <v>169699.4961</v>
      </c>
      <c r="R184" s="249">
        <f t="shared" si="134"/>
        <v>287656.9101</v>
      </c>
      <c r="S184" s="249">
        <f t="shared" si="34"/>
        <v>-394359.5731</v>
      </c>
      <c r="T184" s="249">
        <f t="shared" si="35"/>
        <v>0</v>
      </c>
      <c r="U184" s="267">
        <f t="shared" si="21"/>
        <v>0.8746124405</v>
      </c>
      <c r="V184" s="277"/>
      <c r="W184" s="249">
        <f t="shared" si="22"/>
        <v>-394359.5731</v>
      </c>
      <c r="X184" s="252">
        <f t="shared" si="23"/>
        <v>1.955177759</v>
      </c>
      <c r="Y184" s="249">
        <f t="shared" si="24"/>
        <v>614520.9432</v>
      </c>
      <c r="Z184" s="249">
        <f t="shared" si="25"/>
        <v>220161.3701</v>
      </c>
      <c r="AA184" s="254">
        <f t="shared" si="26"/>
        <v>940742.5626</v>
      </c>
      <c r="AB184" s="253">
        <f t="shared" si="27"/>
        <v>0.9407425626</v>
      </c>
      <c r="AC184" s="270">
        <f t="shared" si="28"/>
        <v>546382.9895</v>
      </c>
      <c r="AD184" s="252">
        <f t="shared" si="29"/>
        <v>0.5463829895</v>
      </c>
      <c r="AE184" s="175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7"/>
    </row>
    <row r="185" ht="19.5" customHeight="1">
      <c r="A185" s="274" t="s">
        <v>273</v>
      </c>
      <c r="B185" s="275">
        <v>85.830002</v>
      </c>
      <c r="C185" s="276">
        <v>87.959999</v>
      </c>
      <c r="D185" s="276">
        <v>84.050003</v>
      </c>
      <c r="E185" s="276">
        <v>87.959999</v>
      </c>
      <c r="F185" s="276">
        <v>80.394691</v>
      </c>
      <c r="G185" s="276">
        <v>6.516492E8</v>
      </c>
      <c r="H185" s="279" t="s">
        <v>273</v>
      </c>
      <c r="I185" s="276">
        <v>5.90375</v>
      </c>
      <c r="J185" s="276">
        <v>6.225</v>
      </c>
      <c r="K185" s="276">
        <v>5.65125</v>
      </c>
      <c r="L185" s="276">
        <v>6.225</v>
      </c>
      <c r="M185" s="276">
        <v>6.139365</v>
      </c>
      <c r="N185" s="276">
        <v>8.507456E8</v>
      </c>
      <c r="O185" s="276"/>
      <c r="P185" s="249">
        <f t="shared" si="31"/>
        <v>499306.9485</v>
      </c>
      <c r="Q185" s="249">
        <f t="shared" si="133"/>
        <v>180477.8691</v>
      </c>
      <c r="R185" s="249">
        <f t="shared" si="134"/>
        <v>288256.1954</v>
      </c>
      <c r="S185" s="249">
        <f t="shared" si="34"/>
        <v>-397669.4047</v>
      </c>
      <c r="T185" s="249">
        <f t="shared" si="35"/>
        <v>0</v>
      </c>
      <c r="U185" s="267">
        <f t="shared" si="21"/>
        <v>0.8886634711</v>
      </c>
      <c r="V185" s="252">
        <f>(E185-B174)/B174</f>
        <v>0.3181476854</v>
      </c>
      <c r="W185" s="249">
        <f t="shared" si="22"/>
        <v>-397669.4047</v>
      </c>
      <c r="X185" s="252">
        <f t="shared" si="23"/>
        <v>1.98044691</v>
      </c>
      <c r="Y185" s="249">
        <f t="shared" si="24"/>
        <v>626240.8115</v>
      </c>
      <c r="Z185" s="249">
        <f t="shared" si="25"/>
        <v>228571.4068</v>
      </c>
      <c r="AA185" s="254">
        <f t="shared" si="26"/>
        <v>968041.013</v>
      </c>
      <c r="AB185" s="253">
        <f t="shared" si="27"/>
        <v>0.968041013</v>
      </c>
      <c r="AC185" s="270">
        <f t="shared" si="28"/>
        <v>570371.6083</v>
      </c>
      <c r="AD185" s="252">
        <f t="shared" si="29"/>
        <v>0.5703716083</v>
      </c>
      <c r="AE185" s="175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7"/>
    </row>
    <row r="186" ht="19.5" customHeight="1">
      <c r="A186" s="271" t="s">
        <v>274</v>
      </c>
      <c r="B186" s="272">
        <v>87.550003</v>
      </c>
      <c r="C186" s="273">
        <v>89.0</v>
      </c>
      <c r="D186" s="273">
        <v>84.760002</v>
      </c>
      <c r="E186" s="273">
        <v>86.269997</v>
      </c>
      <c r="F186" s="273">
        <v>79.100487</v>
      </c>
      <c r="G186" s="273">
        <v>8.317327E8</v>
      </c>
      <c r="H186" s="278" t="s">
        <v>274</v>
      </c>
      <c r="I186" s="273">
        <v>6.17</v>
      </c>
      <c r="J186" s="273">
        <v>6.363125</v>
      </c>
      <c r="K186" s="273">
        <v>5.766875</v>
      </c>
      <c r="L186" s="273">
        <v>5.97125</v>
      </c>
      <c r="M186" s="273">
        <v>5.889106</v>
      </c>
      <c r="N186" s="273">
        <v>1.1935552E9</v>
      </c>
      <c r="O186" s="273"/>
      <c r="P186" s="249">
        <f t="shared" si="31"/>
        <v>503524.7644</v>
      </c>
      <c r="Q186" s="249">
        <f>(Q174+(Q185-Q174)*(1-$Q$3))*K186/K185</f>
        <v>149747.9785</v>
      </c>
      <c r="R186" s="249">
        <f>R185*(1+($S$5/2/12))+(Q185-Q174)*($Q$3)</f>
        <v>322589.0448</v>
      </c>
      <c r="S186" s="249">
        <f t="shared" si="34"/>
        <v>-400993.0272</v>
      </c>
      <c r="T186" s="249">
        <f t="shared" si="35"/>
        <v>0</v>
      </c>
      <c r="U186" s="267">
        <f t="shared" si="21"/>
        <v>0.8228836618</v>
      </c>
      <c r="V186" s="277"/>
      <c r="W186" s="249">
        <f t="shared" si="22"/>
        <v>-400993.0272</v>
      </c>
      <c r="X186" s="252">
        <f t="shared" si="23"/>
        <v>2.060170011</v>
      </c>
      <c r="Y186" s="249">
        <f t="shared" si="24"/>
        <v>662152.8181</v>
      </c>
      <c r="Z186" s="249">
        <f t="shared" si="25"/>
        <v>261159.7909</v>
      </c>
      <c r="AA186" s="254">
        <f t="shared" si="26"/>
        <v>975861.7876</v>
      </c>
      <c r="AB186" s="253">
        <f t="shared" si="27"/>
        <v>0.9758617876</v>
      </c>
      <c r="AC186" s="270">
        <f t="shared" si="28"/>
        <v>574868.7604</v>
      </c>
      <c r="AD186" s="252">
        <f t="shared" si="29"/>
        <v>0.5748687604</v>
      </c>
      <c r="AE186" s="175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7"/>
    </row>
    <row r="187" ht="19.5" customHeight="1">
      <c r="A187" s="271" t="s">
        <v>275</v>
      </c>
      <c r="B187" s="272">
        <v>86.110001</v>
      </c>
      <c r="C187" s="273">
        <v>90.959999</v>
      </c>
      <c r="D187" s="273">
        <v>83.739998</v>
      </c>
      <c r="E187" s="273">
        <v>90.339996</v>
      </c>
      <c r="F187" s="273">
        <v>82.832245</v>
      </c>
      <c r="G187" s="273">
        <v>7.135587E8</v>
      </c>
      <c r="H187" s="278" t="s">
        <v>275</v>
      </c>
      <c r="I187" s="273">
        <v>5.953125</v>
      </c>
      <c r="J187" s="273">
        <v>6.67625</v>
      </c>
      <c r="K187" s="273">
        <v>5.620625</v>
      </c>
      <c r="L187" s="273">
        <v>6.58375</v>
      </c>
      <c r="M187" s="273">
        <v>6.493181</v>
      </c>
      <c r="N187" s="273">
        <v>9.816912E8</v>
      </c>
      <c r="O187" s="273"/>
      <c r="P187" s="249">
        <f t="shared" si="31"/>
        <v>497465.3347</v>
      </c>
      <c r="Q187" s="249">
        <f t="shared" ref="Q187:Q197" si="135">Q186*K187/K186</f>
        <v>145950.3165</v>
      </c>
      <c r="R187" s="249">
        <f t="shared" ref="R187:R197" si="136">R186*(1+$S$5/2/12)</f>
        <v>323261.1053</v>
      </c>
      <c r="S187" s="249">
        <f t="shared" si="34"/>
        <v>-404330.4982</v>
      </c>
      <c r="T187" s="249">
        <f t="shared" si="35"/>
        <v>0</v>
      </c>
      <c r="U187" s="267">
        <f t="shared" si="21"/>
        <v>0.8165769605</v>
      </c>
      <c r="V187" s="277"/>
      <c r="W187" s="249">
        <f t="shared" si="22"/>
        <v>-404330.4982</v>
      </c>
      <c r="X187" s="252">
        <f t="shared" si="23"/>
        <v>2.029840548</v>
      </c>
      <c r="Y187" s="249">
        <f t="shared" si="24"/>
        <v>658556.3954</v>
      </c>
      <c r="Z187" s="249">
        <f t="shared" si="25"/>
        <v>254225.8972</v>
      </c>
      <c r="AA187" s="254">
        <f t="shared" si="26"/>
        <v>966676.7565</v>
      </c>
      <c r="AB187" s="253">
        <f t="shared" si="27"/>
        <v>0.9666767565</v>
      </c>
      <c r="AC187" s="270">
        <f t="shared" si="28"/>
        <v>562346.2583</v>
      </c>
      <c r="AD187" s="252">
        <f t="shared" si="29"/>
        <v>0.5623462583</v>
      </c>
      <c r="AE187" s="175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7"/>
    </row>
    <row r="188" ht="19.5" customHeight="1">
      <c r="A188" s="271" t="s">
        <v>276</v>
      </c>
      <c r="B188" s="272">
        <v>89.489998</v>
      </c>
      <c r="C188" s="273">
        <v>91.360001</v>
      </c>
      <c r="D188" s="273">
        <v>86.400002</v>
      </c>
      <c r="E188" s="273">
        <v>87.669998</v>
      </c>
      <c r="F188" s="273">
        <v>80.717819</v>
      </c>
      <c r="G188" s="273">
        <v>8.093454E8</v>
      </c>
      <c r="H188" s="278" t="s">
        <v>276</v>
      </c>
      <c r="I188" s="273">
        <v>6.45875</v>
      </c>
      <c r="J188" s="273">
        <v>6.731875</v>
      </c>
      <c r="K188" s="273">
        <v>6.040625</v>
      </c>
      <c r="L188" s="273">
        <v>6.215625</v>
      </c>
      <c r="M188" s="273">
        <v>6.130119</v>
      </c>
      <c r="N188" s="273">
        <v>1.3196624E9</v>
      </c>
      <c r="O188" s="273"/>
      <c r="P188" s="249">
        <f t="shared" si="31"/>
        <v>513267.3386</v>
      </c>
      <c r="Q188" s="249">
        <f t="shared" si="135"/>
        <v>156856.4227</v>
      </c>
      <c r="R188" s="249">
        <f t="shared" si="136"/>
        <v>323934.566</v>
      </c>
      <c r="S188" s="249">
        <f t="shared" si="34"/>
        <v>-407681.8752</v>
      </c>
      <c r="T188" s="249">
        <f t="shared" si="35"/>
        <v>0</v>
      </c>
      <c r="U188" s="267">
        <f t="shared" si="21"/>
        <v>0.8319231993</v>
      </c>
      <c r="V188" s="277"/>
      <c r="W188" s="249">
        <f t="shared" si="22"/>
        <v>-407681.8752</v>
      </c>
      <c r="X188" s="252">
        <f t="shared" si="23"/>
        <v>2.053566654</v>
      </c>
      <c r="Y188" s="249">
        <f t="shared" si="24"/>
        <v>670264.3204</v>
      </c>
      <c r="Z188" s="249">
        <f t="shared" si="25"/>
        <v>262582.4451</v>
      </c>
      <c r="AA188" s="254">
        <f t="shared" si="26"/>
        <v>994058.3272</v>
      </c>
      <c r="AB188" s="253">
        <f t="shared" si="27"/>
        <v>0.9940583272</v>
      </c>
      <c r="AC188" s="270">
        <f t="shared" si="28"/>
        <v>586376.452</v>
      </c>
      <c r="AD188" s="252">
        <f t="shared" si="29"/>
        <v>0.586376452</v>
      </c>
      <c r="AE188" s="175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7"/>
    </row>
    <row r="189" ht="19.5" customHeight="1">
      <c r="A189" s="271" t="s">
        <v>277</v>
      </c>
      <c r="B189" s="272">
        <v>88.099998</v>
      </c>
      <c r="C189" s="273">
        <v>89.68</v>
      </c>
      <c r="D189" s="273">
        <v>83.279999</v>
      </c>
      <c r="E189" s="273">
        <v>87.389999</v>
      </c>
      <c r="F189" s="273">
        <v>80.64402</v>
      </c>
      <c r="G189" s="273">
        <v>1.1413982E9</v>
      </c>
      <c r="H189" s="278" t="s">
        <v>277</v>
      </c>
      <c r="I189" s="273">
        <v>6.275</v>
      </c>
      <c r="J189" s="273">
        <v>6.50125</v>
      </c>
      <c r="K189" s="273">
        <v>5.5875</v>
      </c>
      <c r="L189" s="273">
        <v>6.148125</v>
      </c>
      <c r="M189" s="273">
        <v>6.063548</v>
      </c>
      <c r="N189" s="273">
        <v>1.2642224E9</v>
      </c>
      <c r="O189" s="273"/>
      <c r="P189" s="249">
        <f t="shared" si="31"/>
        <v>494732.6673</v>
      </c>
      <c r="Q189" s="249">
        <f t="shared" si="135"/>
        <v>145090.1623</v>
      </c>
      <c r="R189" s="249">
        <f t="shared" si="136"/>
        <v>324609.4297</v>
      </c>
      <c r="S189" s="249">
        <f t="shared" si="34"/>
        <v>-411047.2164</v>
      </c>
      <c r="T189" s="249">
        <f t="shared" si="35"/>
        <v>0</v>
      </c>
      <c r="U189" s="267">
        <f t="shared" si="21"/>
        <v>0.813860159</v>
      </c>
      <c r="V189" s="277"/>
      <c r="W189" s="249">
        <f t="shared" si="22"/>
        <v>-411047.2164</v>
      </c>
      <c r="X189" s="252">
        <f t="shared" si="23"/>
        <v>1.993304088</v>
      </c>
      <c r="Y189" s="249">
        <f t="shared" si="24"/>
        <v>657937.9196</v>
      </c>
      <c r="Z189" s="249">
        <f t="shared" si="25"/>
        <v>246890.7032</v>
      </c>
      <c r="AA189" s="254">
        <f t="shared" si="26"/>
        <v>964432.2593</v>
      </c>
      <c r="AB189" s="253">
        <f t="shared" si="27"/>
        <v>0.9644322593</v>
      </c>
      <c r="AC189" s="270">
        <f t="shared" si="28"/>
        <v>553385.0429</v>
      </c>
      <c r="AD189" s="252">
        <f t="shared" si="29"/>
        <v>0.5533850429</v>
      </c>
      <c r="AE189" s="175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7"/>
    </row>
    <row r="190" ht="19.5" customHeight="1">
      <c r="A190" s="271" t="s">
        <v>278</v>
      </c>
      <c r="B190" s="272">
        <v>87.529999</v>
      </c>
      <c r="C190" s="273">
        <v>91.449997</v>
      </c>
      <c r="D190" s="273">
        <v>85.529999</v>
      </c>
      <c r="E190" s="273">
        <v>91.309998</v>
      </c>
      <c r="F190" s="273">
        <v>84.261452</v>
      </c>
      <c r="G190" s="273">
        <v>7.891937E8</v>
      </c>
      <c r="H190" s="278" t="s">
        <v>278</v>
      </c>
      <c r="I190" s="273">
        <v>6.163125</v>
      </c>
      <c r="J190" s="273">
        <v>6.72125</v>
      </c>
      <c r="K190" s="273">
        <v>5.8875</v>
      </c>
      <c r="L190" s="273">
        <v>6.700625</v>
      </c>
      <c r="M190" s="273">
        <v>6.608448</v>
      </c>
      <c r="N190" s="273">
        <v>6.280752E8</v>
      </c>
      <c r="O190" s="273"/>
      <c r="P190" s="249">
        <f t="shared" si="31"/>
        <v>508099.004</v>
      </c>
      <c r="Q190" s="249">
        <f t="shared" si="135"/>
        <v>152880.2381</v>
      </c>
      <c r="R190" s="249">
        <f t="shared" si="136"/>
        <v>325285.6993</v>
      </c>
      <c r="S190" s="249">
        <f t="shared" si="34"/>
        <v>-414426.5798</v>
      </c>
      <c r="T190" s="249">
        <f t="shared" si="35"/>
        <v>0</v>
      </c>
      <c r="U190" s="267">
        <f t="shared" si="21"/>
        <v>0.8251935621</v>
      </c>
      <c r="V190" s="277"/>
      <c r="W190" s="249">
        <f t="shared" si="22"/>
        <v>-414426.5798</v>
      </c>
      <c r="X190" s="252">
        <f t="shared" si="23"/>
        <v>2.010934491</v>
      </c>
      <c r="Y190" s="249">
        <f t="shared" si="24"/>
        <v>667943.5741</v>
      </c>
      <c r="Z190" s="249">
        <f t="shared" si="25"/>
        <v>253516.9943</v>
      </c>
      <c r="AA190" s="254">
        <f t="shared" si="26"/>
        <v>986264.9414</v>
      </c>
      <c r="AB190" s="253">
        <f t="shared" si="27"/>
        <v>0.9862649414</v>
      </c>
      <c r="AC190" s="270">
        <f t="shared" si="28"/>
        <v>571838.3616</v>
      </c>
      <c r="AD190" s="252">
        <f t="shared" si="29"/>
        <v>0.5718383616</v>
      </c>
      <c r="AE190" s="175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7"/>
    </row>
    <row r="191" ht="19.5" customHeight="1">
      <c r="A191" s="271" t="s">
        <v>279</v>
      </c>
      <c r="B191" s="272">
        <v>91.419998</v>
      </c>
      <c r="C191" s="273">
        <v>94.139999</v>
      </c>
      <c r="D191" s="273">
        <v>90.639999</v>
      </c>
      <c r="E191" s="273">
        <v>93.910004</v>
      </c>
      <c r="F191" s="273">
        <v>86.660728</v>
      </c>
      <c r="G191" s="273">
        <v>5.670129E8</v>
      </c>
      <c r="H191" s="278" t="s">
        <v>279</v>
      </c>
      <c r="I191" s="273">
        <v>6.715625</v>
      </c>
      <c r="J191" s="273">
        <v>7.139375</v>
      </c>
      <c r="K191" s="273">
        <v>6.601875</v>
      </c>
      <c r="L191" s="273">
        <v>7.10625</v>
      </c>
      <c r="M191" s="273">
        <v>7.008492</v>
      </c>
      <c r="N191" s="273">
        <v>3.869664E8</v>
      </c>
      <c r="O191" s="273"/>
      <c r="P191" s="249">
        <f t="shared" si="31"/>
        <v>538455.4396</v>
      </c>
      <c r="Q191" s="249">
        <f t="shared" si="135"/>
        <v>171430.3562</v>
      </c>
      <c r="R191" s="249">
        <f t="shared" si="136"/>
        <v>325963.3778</v>
      </c>
      <c r="S191" s="249">
        <f t="shared" si="34"/>
        <v>-417820.0239</v>
      </c>
      <c r="T191" s="249">
        <f t="shared" si="35"/>
        <v>0</v>
      </c>
      <c r="U191" s="267">
        <f t="shared" si="21"/>
        <v>0.8508151326</v>
      </c>
      <c r="V191" s="277"/>
      <c r="W191" s="249">
        <f t="shared" si="22"/>
        <v>-417820.0239</v>
      </c>
      <c r="X191" s="252">
        <f t="shared" si="23"/>
        <v>2.068878388</v>
      </c>
      <c r="Y191" s="249">
        <f t="shared" si="24"/>
        <v>689843.6505</v>
      </c>
      <c r="Z191" s="249">
        <f t="shared" si="25"/>
        <v>272023.6266</v>
      </c>
      <c r="AA191" s="254">
        <f t="shared" si="26"/>
        <v>1035849.174</v>
      </c>
      <c r="AB191" s="253">
        <f t="shared" si="27"/>
        <v>1.035849174</v>
      </c>
      <c r="AC191" s="270">
        <f t="shared" si="28"/>
        <v>618029.1498</v>
      </c>
      <c r="AD191" s="252">
        <f t="shared" si="29"/>
        <v>0.6180291498</v>
      </c>
      <c r="AE191" s="175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7"/>
    </row>
    <row r="192" ht="19.5" customHeight="1">
      <c r="A192" s="271" t="s">
        <v>280</v>
      </c>
      <c r="B192" s="272">
        <v>94.239998</v>
      </c>
      <c r="C192" s="273">
        <v>97.510002</v>
      </c>
      <c r="D192" s="273">
        <v>93.629997</v>
      </c>
      <c r="E192" s="273">
        <v>95.019997</v>
      </c>
      <c r="F192" s="273">
        <v>87.920654</v>
      </c>
      <c r="G192" s="273">
        <v>6.615304E8</v>
      </c>
      <c r="H192" s="278" t="s">
        <v>280</v>
      </c>
      <c r="I192" s="273">
        <v>7.150625</v>
      </c>
      <c r="J192" s="273">
        <v>7.64625</v>
      </c>
      <c r="K192" s="273">
        <v>7.05625</v>
      </c>
      <c r="L192" s="273">
        <v>7.255</v>
      </c>
      <c r="M192" s="273">
        <v>7.166822</v>
      </c>
      <c r="N192" s="273">
        <v>4.590912E8</v>
      </c>
      <c r="O192" s="273"/>
      <c r="P192" s="249">
        <f t="shared" si="31"/>
        <v>556217.804</v>
      </c>
      <c r="Q192" s="249">
        <f t="shared" si="135"/>
        <v>183229.0752</v>
      </c>
      <c r="R192" s="249">
        <f t="shared" si="136"/>
        <v>326642.4682</v>
      </c>
      <c r="S192" s="249">
        <f t="shared" si="34"/>
        <v>-421227.6073</v>
      </c>
      <c r="T192" s="249">
        <f t="shared" si="35"/>
        <v>0</v>
      </c>
      <c r="U192" s="267">
        <f t="shared" si="21"/>
        <v>0.8654771353</v>
      </c>
      <c r="V192" s="277"/>
      <c r="W192" s="249">
        <f t="shared" si="22"/>
        <v>-421227.6073</v>
      </c>
      <c r="X192" s="252">
        <f t="shared" si="23"/>
        <v>2.09592215</v>
      </c>
      <c r="Y192" s="249">
        <f t="shared" si="24"/>
        <v>702929.2323</v>
      </c>
      <c r="Z192" s="249">
        <f t="shared" si="25"/>
        <v>281701.625</v>
      </c>
      <c r="AA192" s="254">
        <f t="shared" si="26"/>
        <v>1066089.347</v>
      </c>
      <c r="AB192" s="253">
        <f t="shared" si="27"/>
        <v>1.066089347</v>
      </c>
      <c r="AC192" s="270">
        <f t="shared" si="28"/>
        <v>644861.7401</v>
      </c>
      <c r="AD192" s="252">
        <f t="shared" si="29"/>
        <v>0.6448617401</v>
      </c>
      <c r="AE192" s="175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7"/>
    </row>
    <row r="193" ht="19.5" customHeight="1">
      <c r="A193" s="271" t="s">
        <v>281</v>
      </c>
      <c r="B193" s="272">
        <v>94.82</v>
      </c>
      <c r="C193" s="273">
        <v>99.910004</v>
      </c>
      <c r="D193" s="273">
        <v>93.889999</v>
      </c>
      <c r="E193" s="273">
        <v>99.779999</v>
      </c>
      <c r="F193" s="273">
        <v>92.324989</v>
      </c>
      <c r="G193" s="273">
        <v>6.459047E8</v>
      </c>
      <c r="H193" s="278" t="s">
        <v>281</v>
      </c>
      <c r="I193" s="273">
        <v>7.2275</v>
      </c>
      <c r="J193" s="273">
        <v>7.991875</v>
      </c>
      <c r="K193" s="273">
        <v>7.080625</v>
      </c>
      <c r="L193" s="273">
        <v>7.99125</v>
      </c>
      <c r="M193" s="273">
        <v>7.894124</v>
      </c>
      <c r="N193" s="273">
        <v>3.72584E8</v>
      </c>
      <c r="O193" s="273"/>
      <c r="P193" s="249">
        <f t="shared" si="31"/>
        <v>557762.3703</v>
      </c>
      <c r="Q193" s="249">
        <f t="shared" si="135"/>
        <v>183862.0189</v>
      </c>
      <c r="R193" s="249">
        <f t="shared" si="136"/>
        <v>327322.9734</v>
      </c>
      <c r="S193" s="249">
        <f t="shared" si="34"/>
        <v>-424649.389</v>
      </c>
      <c r="T193" s="249">
        <f t="shared" si="35"/>
        <v>0</v>
      </c>
      <c r="U193" s="267">
        <f t="shared" si="21"/>
        <v>0.8657923116</v>
      </c>
      <c r="V193" s="277"/>
      <c r="W193" s="249">
        <f t="shared" si="22"/>
        <v>-424649.389</v>
      </c>
      <c r="X193" s="252">
        <f t="shared" si="23"/>
        <v>2.084273206</v>
      </c>
      <c r="Y193" s="249">
        <f t="shared" si="24"/>
        <v>704663.7136</v>
      </c>
      <c r="Z193" s="249">
        <f t="shared" si="25"/>
        <v>280014.3246</v>
      </c>
      <c r="AA193" s="254">
        <f t="shared" si="26"/>
        <v>1068947.363</v>
      </c>
      <c r="AB193" s="253">
        <f t="shared" si="27"/>
        <v>1.068947363</v>
      </c>
      <c r="AC193" s="270">
        <f t="shared" si="28"/>
        <v>644297.9735</v>
      </c>
      <c r="AD193" s="252">
        <f t="shared" si="29"/>
        <v>0.6442979735</v>
      </c>
      <c r="AE193" s="175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7"/>
    </row>
    <row r="194" ht="19.5" customHeight="1">
      <c r="A194" s="271" t="s">
        <v>282</v>
      </c>
      <c r="B194" s="272">
        <v>100.019997</v>
      </c>
      <c r="C194" s="273">
        <v>100.559998</v>
      </c>
      <c r="D194" s="273">
        <v>97.699997</v>
      </c>
      <c r="E194" s="273">
        <v>98.790001</v>
      </c>
      <c r="F194" s="273">
        <v>91.408981</v>
      </c>
      <c r="G194" s="273">
        <v>7.559587E8</v>
      </c>
      <c r="H194" s="278" t="s">
        <v>282</v>
      </c>
      <c r="I194" s="273">
        <v>8.030625</v>
      </c>
      <c r="J194" s="273">
        <v>8.130625</v>
      </c>
      <c r="K194" s="273">
        <v>7.683125</v>
      </c>
      <c r="L194" s="273">
        <v>7.8575</v>
      </c>
      <c r="M194" s="273">
        <v>7.762</v>
      </c>
      <c r="N194" s="273">
        <v>5.165328E8</v>
      </c>
      <c r="O194" s="273"/>
      <c r="P194" s="249">
        <f t="shared" si="31"/>
        <v>580396.0218</v>
      </c>
      <c r="Q194" s="249">
        <f t="shared" si="135"/>
        <v>199507.0878</v>
      </c>
      <c r="R194" s="249">
        <f t="shared" si="136"/>
        <v>328004.8962</v>
      </c>
      <c r="S194" s="249">
        <f t="shared" si="34"/>
        <v>-428085.4281</v>
      </c>
      <c r="T194" s="249">
        <f t="shared" si="35"/>
        <v>0</v>
      </c>
      <c r="U194" s="267">
        <f t="shared" si="21"/>
        <v>0.884017619</v>
      </c>
      <c r="V194" s="277"/>
      <c r="W194" s="249">
        <f t="shared" si="22"/>
        <v>-428085.4281</v>
      </c>
      <c r="X194" s="252">
        <f t="shared" si="23"/>
        <v>2.122008502</v>
      </c>
      <c r="Y194" s="249">
        <f t="shared" si="24"/>
        <v>721161.9156</v>
      </c>
      <c r="Z194" s="249">
        <f t="shared" si="25"/>
        <v>293076.4875</v>
      </c>
      <c r="AA194" s="254">
        <f t="shared" si="26"/>
        <v>1107908.006</v>
      </c>
      <c r="AB194" s="253">
        <f t="shared" si="27"/>
        <v>1.107908006</v>
      </c>
      <c r="AC194" s="270">
        <f t="shared" si="28"/>
        <v>679822.5777</v>
      </c>
      <c r="AD194" s="252">
        <f t="shared" si="29"/>
        <v>0.6798225777</v>
      </c>
      <c r="AE194" s="175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7"/>
    </row>
    <row r="195" ht="19.5" customHeight="1">
      <c r="A195" s="271" t="s">
        <v>283</v>
      </c>
      <c r="B195" s="272">
        <v>98.510002</v>
      </c>
      <c r="C195" s="273">
        <v>101.75</v>
      </c>
      <c r="D195" s="273">
        <v>90.239998</v>
      </c>
      <c r="E195" s="273">
        <v>101.400002</v>
      </c>
      <c r="F195" s="273">
        <v>94.047188</v>
      </c>
      <c r="G195" s="273">
        <v>1.2850375E9</v>
      </c>
      <c r="H195" s="278" t="s">
        <v>283</v>
      </c>
      <c r="I195" s="273">
        <v>7.8125</v>
      </c>
      <c r="J195" s="273">
        <v>8.284375</v>
      </c>
      <c r="K195" s="273">
        <v>6.528125</v>
      </c>
      <c r="L195" s="273">
        <v>8.22875</v>
      </c>
      <c r="M195" s="273">
        <v>8.128737</v>
      </c>
      <c r="N195" s="273">
        <v>1.031152E9</v>
      </c>
      <c r="O195" s="273"/>
      <c r="P195" s="249">
        <f t="shared" si="31"/>
        <v>536079.196</v>
      </c>
      <c r="Q195" s="249">
        <f t="shared" si="135"/>
        <v>169515.2959</v>
      </c>
      <c r="R195" s="249">
        <f t="shared" si="136"/>
        <v>328688.2397</v>
      </c>
      <c r="S195" s="249">
        <f t="shared" si="34"/>
        <v>-431535.7841</v>
      </c>
      <c r="T195" s="249">
        <f t="shared" si="35"/>
        <v>0</v>
      </c>
      <c r="U195" s="267">
        <f t="shared" si="21"/>
        <v>0.8461030635</v>
      </c>
      <c r="V195" s="277"/>
      <c r="W195" s="249">
        <f t="shared" si="22"/>
        <v>-431535.7841</v>
      </c>
      <c r="X195" s="252">
        <f t="shared" si="23"/>
        <v>2.003929842</v>
      </c>
      <c r="Y195" s="249">
        <f t="shared" si="24"/>
        <v>690796.1474</v>
      </c>
      <c r="Z195" s="249">
        <f t="shared" si="25"/>
        <v>259260.3633</v>
      </c>
      <c r="AA195" s="254">
        <f t="shared" si="26"/>
        <v>1034282.732</v>
      </c>
      <c r="AB195" s="253">
        <f t="shared" si="27"/>
        <v>1.034282732</v>
      </c>
      <c r="AC195" s="270">
        <f t="shared" si="28"/>
        <v>602746.9476</v>
      </c>
      <c r="AD195" s="252">
        <f t="shared" si="29"/>
        <v>0.6027469476</v>
      </c>
      <c r="AE195" s="175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7"/>
    </row>
    <row r="196" ht="19.5" customHeight="1">
      <c r="A196" s="271" t="s">
        <v>284</v>
      </c>
      <c r="B196" s="272">
        <v>101.580002</v>
      </c>
      <c r="C196" s="273">
        <v>106.25</v>
      </c>
      <c r="D196" s="273">
        <v>100.669998</v>
      </c>
      <c r="E196" s="273">
        <v>106.010002</v>
      </c>
      <c r="F196" s="273">
        <v>98.322922</v>
      </c>
      <c r="G196" s="273">
        <v>4.349901E8</v>
      </c>
      <c r="H196" s="278" t="s">
        <v>284</v>
      </c>
      <c r="I196" s="273">
        <v>8.245</v>
      </c>
      <c r="J196" s="273">
        <v>9.02625</v>
      </c>
      <c r="K196" s="273">
        <v>8.11</v>
      </c>
      <c r="L196" s="273">
        <v>8.985</v>
      </c>
      <c r="M196" s="273">
        <v>8.875795</v>
      </c>
      <c r="N196" s="273">
        <v>3.266832E8</v>
      </c>
      <c r="O196" s="273"/>
      <c r="P196" s="249">
        <f t="shared" si="31"/>
        <v>598039.5921</v>
      </c>
      <c r="Q196" s="249">
        <f t="shared" si="135"/>
        <v>210591.7165</v>
      </c>
      <c r="R196" s="249">
        <f t="shared" si="136"/>
        <v>329373.0069</v>
      </c>
      <c r="S196" s="249">
        <f t="shared" si="34"/>
        <v>-435000.5165</v>
      </c>
      <c r="T196" s="249">
        <f t="shared" si="35"/>
        <v>0</v>
      </c>
      <c r="U196" s="267">
        <f t="shared" si="21"/>
        <v>0.8956231635</v>
      </c>
      <c r="V196" s="277"/>
      <c r="W196" s="249">
        <f t="shared" si="22"/>
        <v>-435000.5165</v>
      </c>
      <c r="X196" s="252">
        <f t="shared" si="23"/>
        <v>2.131980455</v>
      </c>
      <c r="Y196" s="249">
        <f t="shared" si="24"/>
        <v>734825.8011</v>
      </c>
      <c r="Z196" s="249">
        <f t="shared" si="25"/>
        <v>299825.2846</v>
      </c>
      <c r="AA196" s="254">
        <f t="shared" si="26"/>
        <v>1138004.316</v>
      </c>
      <c r="AB196" s="253">
        <f t="shared" si="27"/>
        <v>1.138004316</v>
      </c>
      <c r="AC196" s="270">
        <f t="shared" si="28"/>
        <v>703003.799</v>
      </c>
      <c r="AD196" s="252">
        <f t="shared" si="29"/>
        <v>0.703003799</v>
      </c>
      <c r="AE196" s="175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7"/>
    </row>
    <row r="197" ht="19.5" customHeight="1">
      <c r="A197" s="274" t="s">
        <v>285</v>
      </c>
      <c r="B197" s="275">
        <v>105.720001</v>
      </c>
      <c r="C197" s="276">
        <v>105.919998</v>
      </c>
      <c r="D197" s="276">
        <v>99.919998</v>
      </c>
      <c r="E197" s="276">
        <v>103.25</v>
      </c>
      <c r="F197" s="276">
        <v>95.763062</v>
      </c>
      <c r="G197" s="276">
        <v>8.157022E8</v>
      </c>
      <c r="H197" s="279" t="s">
        <v>285</v>
      </c>
      <c r="I197" s="276">
        <v>8.93625</v>
      </c>
      <c r="J197" s="276">
        <v>8.96875</v>
      </c>
      <c r="K197" s="276">
        <v>7.96875</v>
      </c>
      <c r="L197" s="276">
        <v>8.54625</v>
      </c>
      <c r="M197" s="276">
        <v>8.44238</v>
      </c>
      <c r="N197" s="276">
        <v>4.611296E8</v>
      </c>
      <c r="O197" s="276"/>
      <c r="P197" s="249">
        <f t="shared" si="31"/>
        <v>593584.1465</v>
      </c>
      <c r="Q197" s="249">
        <f t="shared" si="135"/>
        <v>206923.8892</v>
      </c>
      <c r="R197" s="249">
        <f t="shared" si="136"/>
        <v>330059.2007</v>
      </c>
      <c r="S197" s="249">
        <f t="shared" si="34"/>
        <v>-438479.6853</v>
      </c>
      <c r="T197" s="249">
        <f t="shared" si="35"/>
        <v>0</v>
      </c>
      <c r="U197" s="267">
        <f t="shared" si="21"/>
        <v>0.8910853706</v>
      </c>
      <c r="V197" s="252">
        <f>(E197-B186)/B186</f>
        <v>0.179326059</v>
      </c>
      <c r="W197" s="249">
        <f t="shared" si="22"/>
        <v>-438479.6853</v>
      </c>
      <c r="X197" s="252">
        <f t="shared" si="23"/>
        <v>2.106467821</v>
      </c>
      <c r="Y197" s="249">
        <f t="shared" si="24"/>
        <v>732365.7352</v>
      </c>
      <c r="Z197" s="249">
        <f t="shared" si="25"/>
        <v>293886.0499</v>
      </c>
      <c r="AA197" s="254">
        <f t="shared" si="26"/>
        <v>1130567.236</v>
      </c>
      <c r="AB197" s="253">
        <f t="shared" si="27"/>
        <v>1.130567236</v>
      </c>
      <c r="AC197" s="270">
        <f t="shared" si="28"/>
        <v>692087.5511</v>
      </c>
      <c r="AD197" s="252">
        <f t="shared" si="29"/>
        <v>0.6920875511</v>
      </c>
      <c r="AE197" s="175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7"/>
    </row>
    <row r="198" ht="19.5" customHeight="1">
      <c r="A198" s="271" t="s">
        <v>286</v>
      </c>
      <c r="B198" s="272">
        <v>103.760002</v>
      </c>
      <c r="C198" s="273">
        <v>104.580002</v>
      </c>
      <c r="D198" s="273">
        <v>99.360001</v>
      </c>
      <c r="E198" s="273">
        <v>101.099998</v>
      </c>
      <c r="F198" s="273">
        <v>94.118324</v>
      </c>
      <c r="G198" s="273">
        <v>8.262916E8</v>
      </c>
      <c r="H198" s="278" t="s">
        <v>286</v>
      </c>
      <c r="I198" s="273">
        <v>8.63125</v>
      </c>
      <c r="J198" s="273">
        <v>8.75125</v>
      </c>
      <c r="K198" s="273">
        <v>7.908125</v>
      </c>
      <c r="L198" s="273">
        <v>8.174375</v>
      </c>
      <c r="M198" s="273">
        <v>8.079652</v>
      </c>
      <c r="N198" s="273">
        <v>5.83728E8</v>
      </c>
      <c r="O198" s="273"/>
      <c r="P198" s="249">
        <f t="shared" si="31"/>
        <v>590257.4317</v>
      </c>
      <c r="Q198" s="249">
        <f>(Q186+(Q197-Q186)*(1-$Q$3))*K198/K197</f>
        <v>176979.182</v>
      </c>
      <c r="R198" s="249">
        <f>R197*(1+($S$5/2/12))+(Q197-Q186)*($Q$3)</f>
        <v>359334.7794</v>
      </c>
      <c r="S198" s="249">
        <f t="shared" si="34"/>
        <v>-441973.3507</v>
      </c>
      <c r="T198" s="249">
        <f t="shared" si="35"/>
        <v>0</v>
      </c>
      <c r="U198" s="267">
        <f t="shared" si="21"/>
        <v>0.8381322316</v>
      </c>
      <c r="V198" s="277"/>
      <c r="W198" s="249">
        <f t="shared" si="22"/>
        <v>-441973.3507</v>
      </c>
      <c r="X198" s="252">
        <f t="shared" si="23"/>
        <v>2.148528208</v>
      </c>
      <c r="Y198" s="249">
        <f t="shared" si="24"/>
        <v>758141.5904</v>
      </c>
      <c r="Z198" s="249">
        <f t="shared" si="25"/>
        <v>316168.2397</v>
      </c>
      <c r="AA198" s="254">
        <f t="shared" si="26"/>
        <v>1126571.393</v>
      </c>
      <c r="AB198" s="253">
        <f t="shared" si="27"/>
        <v>1.126571393</v>
      </c>
      <c r="AC198" s="270">
        <f t="shared" si="28"/>
        <v>684598.0424</v>
      </c>
      <c r="AD198" s="252">
        <f t="shared" si="29"/>
        <v>0.6845980424</v>
      </c>
      <c r="AE198" s="175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7"/>
    </row>
    <row r="199" ht="19.5" customHeight="1">
      <c r="A199" s="271" t="s">
        <v>287</v>
      </c>
      <c r="B199" s="272">
        <v>101.330002</v>
      </c>
      <c r="C199" s="273">
        <v>108.940002</v>
      </c>
      <c r="D199" s="273">
        <v>99.75</v>
      </c>
      <c r="E199" s="273">
        <v>108.400002</v>
      </c>
      <c r="F199" s="273">
        <v>100.91423</v>
      </c>
      <c r="G199" s="273">
        <v>4.724565E8</v>
      </c>
      <c r="H199" s="278" t="s">
        <v>287</v>
      </c>
      <c r="I199" s="273">
        <v>8.204375</v>
      </c>
      <c r="J199" s="273">
        <v>9.47</v>
      </c>
      <c r="K199" s="273">
        <v>7.955625</v>
      </c>
      <c r="L199" s="273">
        <v>9.37875</v>
      </c>
      <c r="M199" s="273">
        <v>9.270071</v>
      </c>
      <c r="N199" s="273">
        <v>3.683216E8</v>
      </c>
      <c r="O199" s="273"/>
      <c r="P199" s="249">
        <f t="shared" si="31"/>
        <v>592574.2574</v>
      </c>
      <c r="Q199" s="249">
        <f t="shared" ref="Q199:Q209" si="137">Q198*K199/K198</f>
        <v>178042.204</v>
      </c>
      <c r="R199" s="249">
        <f t="shared" ref="R199:R209" si="138">R198*(1+$S$5/2/12)</f>
        <v>360083.3935</v>
      </c>
      <c r="S199" s="249">
        <f t="shared" si="34"/>
        <v>-445481.573</v>
      </c>
      <c r="T199" s="249">
        <f t="shared" si="35"/>
        <v>0</v>
      </c>
      <c r="U199" s="267">
        <f t="shared" si="21"/>
        <v>0.8390013153</v>
      </c>
      <c r="V199" s="277"/>
      <c r="W199" s="249">
        <f t="shared" si="22"/>
        <v>-445481.573</v>
      </c>
      <c r="X199" s="252">
        <f t="shared" si="23"/>
        <v>2.138489466</v>
      </c>
      <c r="Y199" s="249">
        <f t="shared" si="24"/>
        <v>760482.038</v>
      </c>
      <c r="Z199" s="249">
        <f t="shared" si="25"/>
        <v>315000.465</v>
      </c>
      <c r="AA199" s="254">
        <f t="shared" si="26"/>
        <v>1130699.855</v>
      </c>
      <c r="AB199" s="253">
        <f t="shared" si="27"/>
        <v>1.130699855</v>
      </c>
      <c r="AC199" s="270">
        <f t="shared" si="28"/>
        <v>685218.282</v>
      </c>
      <c r="AD199" s="252">
        <f t="shared" si="29"/>
        <v>0.685218282</v>
      </c>
      <c r="AE199" s="175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7"/>
    </row>
    <row r="200" ht="19.5" customHeight="1">
      <c r="A200" s="271" t="s">
        <v>288</v>
      </c>
      <c r="B200" s="272">
        <v>108.610001</v>
      </c>
      <c r="C200" s="273">
        <v>109.419998</v>
      </c>
      <c r="D200" s="273">
        <v>104.239998</v>
      </c>
      <c r="E200" s="273">
        <v>105.599998</v>
      </c>
      <c r="F200" s="273">
        <v>98.307579</v>
      </c>
      <c r="G200" s="273">
        <v>6.336356E8</v>
      </c>
      <c r="H200" s="278" t="s">
        <v>288</v>
      </c>
      <c r="I200" s="273">
        <v>9.410625</v>
      </c>
      <c r="J200" s="273">
        <v>9.5525</v>
      </c>
      <c r="K200" s="273">
        <v>8.685625</v>
      </c>
      <c r="L200" s="273">
        <v>8.909375</v>
      </c>
      <c r="M200" s="273">
        <v>8.806135</v>
      </c>
      <c r="N200" s="273">
        <v>4.663744E8</v>
      </c>
      <c r="O200" s="273"/>
      <c r="P200" s="249">
        <f t="shared" si="31"/>
        <v>619247.5129</v>
      </c>
      <c r="Q200" s="249">
        <f t="shared" si="137"/>
        <v>194379.1743</v>
      </c>
      <c r="R200" s="249">
        <f t="shared" si="138"/>
        <v>360833.5672</v>
      </c>
      <c r="S200" s="249">
        <f t="shared" si="34"/>
        <v>-449004.4129</v>
      </c>
      <c r="T200" s="249">
        <f t="shared" si="35"/>
        <v>0</v>
      </c>
      <c r="U200" s="267">
        <f t="shared" si="21"/>
        <v>0.8582715828</v>
      </c>
      <c r="V200" s="277"/>
      <c r="W200" s="249">
        <f t="shared" si="22"/>
        <v>-449004.4129</v>
      </c>
      <c r="X200" s="252">
        <f t="shared" si="23"/>
        <v>2.182787189</v>
      </c>
      <c r="Y200" s="249">
        <f t="shared" si="24"/>
        <v>779873.4836</v>
      </c>
      <c r="Z200" s="249">
        <f t="shared" si="25"/>
        <v>330869.0707</v>
      </c>
      <c r="AA200" s="254">
        <f t="shared" si="26"/>
        <v>1174460.254</v>
      </c>
      <c r="AB200" s="253">
        <f t="shared" si="27"/>
        <v>1.174460254</v>
      </c>
      <c r="AC200" s="270">
        <f t="shared" si="28"/>
        <v>725455.8415</v>
      </c>
      <c r="AD200" s="252">
        <f t="shared" si="29"/>
        <v>0.7254558415</v>
      </c>
      <c r="AE200" s="175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7"/>
    </row>
    <row r="201" ht="19.5" customHeight="1">
      <c r="A201" s="271" t="s">
        <v>289</v>
      </c>
      <c r="B201" s="272">
        <v>105.599998</v>
      </c>
      <c r="C201" s="273">
        <v>111.160004</v>
      </c>
      <c r="D201" s="273">
        <v>104.339996</v>
      </c>
      <c r="E201" s="273">
        <v>107.629997</v>
      </c>
      <c r="F201" s="273">
        <v>100.427818</v>
      </c>
      <c r="G201" s="273">
        <v>5.686993E8</v>
      </c>
      <c r="H201" s="278" t="s">
        <v>289</v>
      </c>
      <c r="I201" s="273">
        <v>8.90625</v>
      </c>
      <c r="J201" s="273">
        <v>9.8525</v>
      </c>
      <c r="K201" s="273">
        <v>8.6975</v>
      </c>
      <c r="L201" s="273">
        <v>9.22875</v>
      </c>
      <c r="M201" s="273">
        <v>9.126643</v>
      </c>
      <c r="N201" s="273">
        <v>4.135088E8</v>
      </c>
      <c r="O201" s="273"/>
      <c r="P201" s="249">
        <f t="shared" si="31"/>
        <v>619841.5604</v>
      </c>
      <c r="Q201" s="249">
        <f t="shared" si="137"/>
        <v>194644.9298</v>
      </c>
      <c r="R201" s="249">
        <f t="shared" si="138"/>
        <v>361585.3038</v>
      </c>
      <c r="S201" s="249">
        <f t="shared" si="34"/>
        <v>-452541.9312</v>
      </c>
      <c r="T201" s="249">
        <f t="shared" si="35"/>
        <v>0</v>
      </c>
      <c r="U201" s="267">
        <f t="shared" si="21"/>
        <v>0.8580525654</v>
      </c>
      <c r="V201" s="277"/>
      <c r="W201" s="249">
        <f t="shared" si="22"/>
        <v>-452541.9312</v>
      </c>
      <c r="X201" s="252">
        <f t="shared" si="23"/>
        <v>2.168698183</v>
      </c>
      <c r="Y201" s="249">
        <f t="shared" si="24"/>
        <v>781010.984</v>
      </c>
      <c r="Z201" s="249">
        <f t="shared" si="25"/>
        <v>328469.0527</v>
      </c>
      <c r="AA201" s="254">
        <f t="shared" si="26"/>
        <v>1176071.794</v>
      </c>
      <c r="AB201" s="253">
        <f t="shared" si="27"/>
        <v>1.176071794</v>
      </c>
      <c r="AC201" s="270">
        <f t="shared" si="28"/>
        <v>723529.8628</v>
      </c>
      <c r="AD201" s="252">
        <f t="shared" si="29"/>
        <v>0.7235298628</v>
      </c>
      <c r="AE201" s="175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7"/>
    </row>
    <row r="202" ht="19.5" customHeight="1">
      <c r="A202" s="271" t="s">
        <v>290</v>
      </c>
      <c r="B202" s="272">
        <v>108.050003</v>
      </c>
      <c r="C202" s="273">
        <v>111.080002</v>
      </c>
      <c r="D202" s="273">
        <v>106.0</v>
      </c>
      <c r="E202" s="273">
        <v>110.050003</v>
      </c>
      <c r="F202" s="273">
        <v>102.685875</v>
      </c>
      <c r="G202" s="273">
        <v>5.182335E8</v>
      </c>
      <c r="H202" s="278" t="s">
        <v>290</v>
      </c>
      <c r="I202" s="273">
        <v>9.304375</v>
      </c>
      <c r="J202" s="273">
        <v>9.81125</v>
      </c>
      <c r="K202" s="273">
        <v>8.948125</v>
      </c>
      <c r="L202" s="273">
        <v>9.6375</v>
      </c>
      <c r="M202" s="273">
        <v>9.530869</v>
      </c>
      <c r="N202" s="273">
        <v>3.268368E8</v>
      </c>
      <c r="O202" s="273"/>
      <c r="P202" s="249">
        <f t="shared" si="31"/>
        <v>629702.9703</v>
      </c>
      <c r="Q202" s="249">
        <f t="shared" si="137"/>
        <v>200253.7698</v>
      </c>
      <c r="R202" s="249">
        <f t="shared" si="138"/>
        <v>362338.6065</v>
      </c>
      <c r="S202" s="249">
        <f t="shared" si="34"/>
        <v>-456094.1893</v>
      </c>
      <c r="T202" s="249">
        <f t="shared" si="35"/>
        <v>0</v>
      </c>
      <c r="U202" s="267">
        <f t="shared" si="21"/>
        <v>0.8640564712</v>
      </c>
      <c r="V202" s="277"/>
      <c r="W202" s="249">
        <f t="shared" si="22"/>
        <v>-456094.1893</v>
      </c>
      <c r="X202" s="252">
        <f t="shared" si="23"/>
        <v>2.175080499</v>
      </c>
      <c r="Y202" s="249">
        <f t="shared" si="24"/>
        <v>788637.1415</v>
      </c>
      <c r="Z202" s="249">
        <f t="shared" si="25"/>
        <v>332542.9522</v>
      </c>
      <c r="AA202" s="254">
        <f t="shared" si="26"/>
        <v>1192295.347</v>
      </c>
      <c r="AB202" s="253">
        <f t="shared" si="27"/>
        <v>1.192295347</v>
      </c>
      <c r="AC202" s="270">
        <f t="shared" si="28"/>
        <v>736201.1573</v>
      </c>
      <c r="AD202" s="252">
        <f t="shared" si="29"/>
        <v>0.7362011573</v>
      </c>
      <c r="AE202" s="175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  <c r="AU202" s="176"/>
      <c r="AV202" s="176"/>
      <c r="AW202" s="177"/>
    </row>
    <row r="203" ht="19.5" customHeight="1">
      <c r="A203" s="271" t="s">
        <v>291</v>
      </c>
      <c r="B203" s="272">
        <v>110.639999</v>
      </c>
      <c r="C203" s="273">
        <v>111.129997</v>
      </c>
      <c r="D203" s="273">
        <v>106.639999</v>
      </c>
      <c r="E203" s="273">
        <v>107.07</v>
      </c>
      <c r="F203" s="273">
        <v>99.905289</v>
      </c>
      <c r="G203" s="273">
        <v>5.770306E8</v>
      </c>
      <c r="H203" s="278" t="s">
        <v>291</v>
      </c>
      <c r="I203" s="273">
        <v>9.73125</v>
      </c>
      <c r="J203" s="273">
        <v>9.84875</v>
      </c>
      <c r="K203" s="273">
        <v>9.06625</v>
      </c>
      <c r="L203" s="273">
        <v>9.14375</v>
      </c>
      <c r="M203" s="273">
        <v>9.042585</v>
      </c>
      <c r="N203" s="273">
        <v>3.028272E8</v>
      </c>
      <c r="O203" s="273"/>
      <c r="P203" s="249">
        <f t="shared" si="31"/>
        <v>633504.9446</v>
      </c>
      <c r="Q203" s="249">
        <f t="shared" si="137"/>
        <v>202897.3377</v>
      </c>
      <c r="R203" s="249">
        <f t="shared" si="138"/>
        <v>363093.4786</v>
      </c>
      <c r="S203" s="249">
        <f t="shared" si="34"/>
        <v>-459661.2484</v>
      </c>
      <c r="T203" s="249">
        <f t="shared" si="35"/>
        <v>0</v>
      </c>
      <c r="U203" s="267">
        <f t="shared" si="21"/>
        <v>0.8664470971</v>
      </c>
      <c r="V203" s="277"/>
      <c r="W203" s="249">
        <f t="shared" si="22"/>
        <v>-459661.2484</v>
      </c>
      <c r="X203" s="252">
        <f t="shared" si="23"/>
        <v>2.168114947</v>
      </c>
      <c r="Y203" s="249">
        <f t="shared" si="24"/>
        <v>792023.2007</v>
      </c>
      <c r="Z203" s="249">
        <f t="shared" si="25"/>
        <v>332361.9523</v>
      </c>
      <c r="AA203" s="254">
        <f t="shared" si="26"/>
        <v>1199495.761</v>
      </c>
      <c r="AB203" s="253">
        <f t="shared" si="27"/>
        <v>1.199495761</v>
      </c>
      <c r="AC203" s="270">
        <f t="shared" si="28"/>
        <v>739834.5125</v>
      </c>
      <c r="AD203" s="252">
        <f t="shared" si="29"/>
        <v>0.7398345125</v>
      </c>
      <c r="AE203" s="175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7"/>
    </row>
    <row r="204" ht="19.5" customHeight="1">
      <c r="A204" s="271" t="s">
        <v>292</v>
      </c>
      <c r="B204" s="272">
        <v>108.129997</v>
      </c>
      <c r="C204" s="273">
        <v>114.389999</v>
      </c>
      <c r="D204" s="273">
        <v>105.830002</v>
      </c>
      <c r="E204" s="273">
        <v>111.949997</v>
      </c>
      <c r="F204" s="273">
        <v>104.698997</v>
      </c>
      <c r="G204" s="273">
        <v>6.448857E8</v>
      </c>
      <c r="H204" s="278" t="s">
        <v>292</v>
      </c>
      <c r="I204" s="273">
        <v>9.32125</v>
      </c>
      <c r="J204" s="273">
        <v>10.4075</v>
      </c>
      <c r="K204" s="273">
        <v>8.9225</v>
      </c>
      <c r="L204" s="273">
        <v>9.95875</v>
      </c>
      <c r="M204" s="273">
        <v>9.848567</v>
      </c>
      <c r="N204" s="273">
        <v>3.287216E8</v>
      </c>
      <c r="O204" s="273"/>
      <c r="P204" s="249">
        <f t="shared" si="31"/>
        <v>628693.0812</v>
      </c>
      <c r="Q204" s="249">
        <f t="shared" si="137"/>
        <v>199680.2973</v>
      </c>
      <c r="R204" s="249">
        <f t="shared" si="138"/>
        <v>363849.9234</v>
      </c>
      <c r="S204" s="249">
        <f t="shared" si="34"/>
        <v>-463243.1703</v>
      </c>
      <c r="T204" s="249">
        <f t="shared" si="35"/>
        <v>0</v>
      </c>
      <c r="U204" s="267">
        <f t="shared" si="21"/>
        <v>0.8622995996</v>
      </c>
      <c r="V204" s="277"/>
      <c r="W204" s="249">
        <f t="shared" si="22"/>
        <v>-463243.1703</v>
      </c>
      <c r="X204" s="252">
        <f t="shared" si="23"/>
        <v>2.142596088</v>
      </c>
      <c r="Y204" s="249">
        <f t="shared" si="24"/>
        <v>789381.0833</v>
      </c>
      <c r="Z204" s="249">
        <f t="shared" si="25"/>
        <v>326137.913</v>
      </c>
      <c r="AA204" s="254">
        <f t="shared" si="26"/>
        <v>1192223.302</v>
      </c>
      <c r="AB204" s="253">
        <f t="shared" si="27"/>
        <v>1.192223302</v>
      </c>
      <c r="AC204" s="270">
        <f t="shared" si="28"/>
        <v>728980.1316</v>
      </c>
      <c r="AD204" s="252">
        <f t="shared" si="29"/>
        <v>0.7289801316</v>
      </c>
      <c r="AE204" s="175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7"/>
    </row>
    <row r="205" ht="19.5" customHeight="1">
      <c r="A205" s="271" t="s">
        <v>293</v>
      </c>
      <c r="B205" s="272">
        <v>111.970001</v>
      </c>
      <c r="C205" s="273">
        <v>113.0</v>
      </c>
      <c r="D205" s="273">
        <v>84.739998</v>
      </c>
      <c r="E205" s="273">
        <v>104.309998</v>
      </c>
      <c r="F205" s="273">
        <v>97.553833</v>
      </c>
      <c r="G205" s="273">
        <v>1.0103048E9</v>
      </c>
      <c r="H205" s="278" t="s">
        <v>293</v>
      </c>
      <c r="I205" s="273">
        <v>9.96125</v>
      </c>
      <c r="J205" s="273">
        <v>10.14125</v>
      </c>
      <c r="K205" s="273">
        <v>6.875</v>
      </c>
      <c r="L205" s="273">
        <v>8.56375</v>
      </c>
      <c r="M205" s="273">
        <v>8.469001</v>
      </c>
      <c r="N205" s="273">
        <v>4.280792E8</v>
      </c>
      <c r="O205" s="273"/>
      <c r="P205" s="249">
        <f t="shared" si="31"/>
        <v>503405.9287</v>
      </c>
      <c r="Q205" s="249">
        <f t="shared" si="137"/>
        <v>153858.4527</v>
      </c>
      <c r="R205" s="249">
        <f t="shared" si="138"/>
        <v>364607.9441</v>
      </c>
      <c r="S205" s="249">
        <f t="shared" si="34"/>
        <v>-466840.0168</v>
      </c>
      <c r="T205" s="249">
        <f t="shared" si="35"/>
        <v>0</v>
      </c>
      <c r="U205" s="267">
        <f t="shared" si="21"/>
        <v>0.7937614259</v>
      </c>
      <c r="V205" s="277"/>
      <c r="W205" s="249">
        <f t="shared" si="22"/>
        <v>-466840.0168</v>
      </c>
      <c r="X205" s="252">
        <f t="shared" si="23"/>
        <v>1.859339049</v>
      </c>
      <c r="Y205" s="249">
        <f t="shared" si="24"/>
        <v>702407.7764</v>
      </c>
      <c r="Z205" s="249">
        <f t="shared" si="25"/>
        <v>235567.7596</v>
      </c>
      <c r="AA205" s="254">
        <f t="shared" si="26"/>
        <v>1021872.325</v>
      </c>
      <c r="AB205" s="253">
        <f t="shared" si="27"/>
        <v>1.021872325</v>
      </c>
      <c r="AC205" s="270">
        <f t="shared" si="28"/>
        <v>555032.3086</v>
      </c>
      <c r="AD205" s="252">
        <f t="shared" si="29"/>
        <v>0.5550323086</v>
      </c>
      <c r="AE205" s="175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7"/>
    </row>
    <row r="206" ht="19.5" customHeight="1">
      <c r="A206" s="271" t="s">
        <v>294</v>
      </c>
      <c r="B206" s="272">
        <v>101.709999</v>
      </c>
      <c r="C206" s="273">
        <v>108.730003</v>
      </c>
      <c r="D206" s="273">
        <v>98.75</v>
      </c>
      <c r="E206" s="273">
        <v>101.760002</v>
      </c>
      <c r="F206" s="273">
        <v>95.169006</v>
      </c>
      <c r="G206" s="273">
        <v>8.812015E8</v>
      </c>
      <c r="H206" s="278" t="s">
        <v>294</v>
      </c>
      <c r="I206" s="273">
        <v>8.145</v>
      </c>
      <c r="J206" s="273">
        <v>9.265</v>
      </c>
      <c r="K206" s="273">
        <v>7.66875</v>
      </c>
      <c r="L206" s="273">
        <v>8.13125</v>
      </c>
      <c r="M206" s="273">
        <v>8.041286</v>
      </c>
      <c r="N206" s="273">
        <v>3.535144E8</v>
      </c>
      <c r="O206" s="273"/>
      <c r="P206" s="249">
        <f t="shared" si="31"/>
        <v>586633.6634</v>
      </c>
      <c r="Q206" s="249">
        <f t="shared" si="137"/>
        <v>171622.1104</v>
      </c>
      <c r="R206" s="249">
        <f t="shared" si="138"/>
        <v>365367.5439</v>
      </c>
      <c r="S206" s="249">
        <f t="shared" si="34"/>
        <v>-470451.8502</v>
      </c>
      <c r="T206" s="249">
        <f t="shared" si="35"/>
        <v>0</v>
      </c>
      <c r="U206" s="267">
        <f t="shared" si="21"/>
        <v>0.8275708323</v>
      </c>
      <c r="V206" s="277"/>
      <c r="W206" s="249">
        <f t="shared" si="22"/>
        <v>-470451.8502</v>
      </c>
      <c r="X206" s="252">
        <f t="shared" si="23"/>
        <v>2.023589039</v>
      </c>
      <c r="Y206" s="249">
        <f t="shared" si="24"/>
        <v>761396.4065</v>
      </c>
      <c r="Z206" s="249">
        <f t="shared" si="25"/>
        <v>290944.5563</v>
      </c>
      <c r="AA206" s="254">
        <f t="shared" si="26"/>
        <v>1123623.318</v>
      </c>
      <c r="AB206" s="253">
        <f t="shared" si="27"/>
        <v>1.123623318</v>
      </c>
      <c r="AC206" s="270">
        <f t="shared" si="28"/>
        <v>653171.4675</v>
      </c>
      <c r="AD206" s="252">
        <f t="shared" si="29"/>
        <v>0.6531714675</v>
      </c>
      <c r="AE206" s="175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7"/>
    </row>
    <row r="207" ht="19.5" customHeight="1">
      <c r="A207" s="271" t="s">
        <v>295</v>
      </c>
      <c r="B207" s="272">
        <v>101.940002</v>
      </c>
      <c r="C207" s="273">
        <v>114.080002</v>
      </c>
      <c r="D207" s="273">
        <v>100.480003</v>
      </c>
      <c r="E207" s="273">
        <v>113.330002</v>
      </c>
      <c r="F207" s="273">
        <v>106.24749</v>
      </c>
      <c r="G207" s="273">
        <v>7.406272E8</v>
      </c>
      <c r="H207" s="278" t="s">
        <v>295</v>
      </c>
      <c r="I207" s="273">
        <v>8.16125</v>
      </c>
      <c r="J207" s="273">
        <v>10.19875</v>
      </c>
      <c r="K207" s="273">
        <v>7.93375</v>
      </c>
      <c r="L207" s="273">
        <v>10.0675</v>
      </c>
      <c r="M207" s="273">
        <v>9.956113</v>
      </c>
      <c r="N207" s="273">
        <v>3.188688E8</v>
      </c>
      <c r="O207" s="273"/>
      <c r="P207" s="249">
        <f t="shared" si="31"/>
        <v>596910.9089</v>
      </c>
      <c r="Q207" s="249">
        <f t="shared" si="137"/>
        <v>177552.6544</v>
      </c>
      <c r="R207" s="249">
        <f t="shared" si="138"/>
        <v>366128.7263</v>
      </c>
      <c r="S207" s="249">
        <f t="shared" si="34"/>
        <v>-474078.7329</v>
      </c>
      <c r="T207" s="249">
        <f t="shared" si="35"/>
        <v>0</v>
      </c>
      <c r="U207" s="267">
        <f t="shared" si="21"/>
        <v>0.8346682915</v>
      </c>
      <c r="V207" s="277"/>
      <c r="W207" s="249">
        <f t="shared" si="22"/>
        <v>-474078.7329</v>
      </c>
      <c r="X207" s="252">
        <f t="shared" si="23"/>
        <v>2.031391767</v>
      </c>
      <c r="Y207" s="249">
        <f t="shared" si="24"/>
        <v>769321.2135</v>
      </c>
      <c r="Z207" s="249">
        <f t="shared" si="25"/>
        <v>295242.4806</v>
      </c>
      <c r="AA207" s="254">
        <f t="shared" si="26"/>
        <v>1140592.29</v>
      </c>
      <c r="AB207" s="253">
        <f t="shared" si="27"/>
        <v>1.14059229</v>
      </c>
      <c r="AC207" s="270">
        <f t="shared" si="28"/>
        <v>666513.5567</v>
      </c>
      <c r="AD207" s="252">
        <f t="shared" si="29"/>
        <v>0.6665135567</v>
      </c>
      <c r="AE207" s="175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7"/>
    </row>
    <row r="208" ht="19.5" customHeight="1">
      <c r="A208" s="271" t="s">
        <v>296</v>
      </c>
      <c r="B208" s="272">
        <v>113.629997</v>
      </c>
      <c r="C208" s="273">
        <v>115.470001</v>
      </c>
      <c r="D208" s="273">
        <v>109.480003</v>
      </c>
      <c r="E208" s="273">
        <v>114.019997</v>
      </c>
      <c r="F208" s="273">
        <v>106.894386</v>
      </c>
      <c r="G208" s="273">
        <v>5.434133E8</v>
      </c>
      <c r="H208" s="278" t="s">
        <v>296</v>
      </c>
      <c r="I208" s="273">
        <v>10.12125</v>
      </c>
      <c r="J208" s="273">
        <v>10.4425</v>
      </c>
      <c r="K208" s="273">
        <v>9.38375</v>
      </c>
      <c r="L208" s="273">
        <v>10.16375</v>
      </c>
      <c r="M208" s="273">
        <v>10.051297</v>
      </c>
      <c r="N208" s="273">
        <v>1.950984E8</v>
      </c>
      <c r="O208" s="273"/>
      <c r="P208" s="249">
        <f t="shared" si="31"/>
        <v>650376.2554</v>
      </c>
      <c r="Q208" s="249">
        <f t="shared" si="137"/>
        <v>210002.8008</v>
      </c>
      <c r="R208" s="249">
        <f t="shared" si="138"/>
        <v>366891.4945</v>
      </c>
      <c r="S208" s="249">
        <f t="shared" si="34"/>
        <v>-477720.7277</v>
      </c>
      <c r="T208" s="249">
        <f t="shared" si="35"/>
        <v>0</v>
      </c>
      <c r="U208" s="267">
        <f t="shared" si="21"/>
        <v>0.8721645414</v>
      </c>
      <c r="V208" s="277"/>
      <c r="W208" s="249">
        <f t="shared" si="22"/>
        <v>-477720.7277</v>
      </c>
      <c r="X208" s="252">
        <f t="shared" si="23"/>
        <v>2.129419326</v>
      </c>
      <c r="Y208" s="249">
        <f t="shared" si="24"/>
        <v>807479.2135</v>
      </c>
      <c r="Z208" s="249">
        <f t="shared" si="25"/>
        <v>329758.4859</v>
      </c>
      <c r="AA208" s="254">
        <f t="shared" si="26"/>
        <v>1227270.551</v>
      </c>
      <c r="AB208" s="253">
        <f t="shared" si="27"/>
        <v>1.227270551</v>
      </c>
      <c r="AC208" s="270">
        <f t="shared" si="28"/>
        <v>749549.8231</v>
      </c>
      <c r="AD208" s="252">
        <f t="shared" si="29"/>
        <v>0.7495498231</v>
      </c>
      <c r="AE208" s="175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7"/>
    </row>
    <row r="209" ht="19.5" customHeight="1">
      <c r="A209" s="274" t="s">
        <v>297</v>
      </c>
      <c r="B209" s="275">
        <v>114.480003</v>
      </c>
      <c r="C209" s="276">
        <v>115.75</v>
      </c>
      <c r="D209" s="276">
        <v>109.379997</v>
      </c>
      <c r="E209" s="276">
        <v>111.860001</v>
      </c>
      <c r="F209" s="276">
        <v>104.86937</v>
      </c>
      <c r="G209" s="276">
        <v>7.574975E8</v>
      </c>
      <c r="H209" s="279" t="s">
        <v>297</v>
      </c>
      <c r="I209" s="276">
        <v>10.24125</v>
      </c>
      <c r="J209" s="276">
        <v>10.47125</v>
      </c>
      <c r="K209" s="276">
        <v>9.33</v>
      </c>
      <c r="L209" s="276">
        <v>9.795</v>
      </c>
      <c r="M209" s="276">
        <v>9.686628</v>
      </c>
      <c r="N209" s="276">
        <v>2.490936E8</v>
      </c>
      <c r="O209" s="276"/>
      <c r="P209" s="249">
        <f t="shared" si="31"/>
        <v>649782.1604</v>
      </c>
      <c r="Q209" s="249">
        <f t="shared" si="137"/>
        <v>208799.9074</v>
      </c>
      <c r="R209" s="249">
        <f t="shared" si="138"/>
        <v>367655.8518</v>
      </c>
      <c r="S209" s="249">
        <f t="shared" si="34"/>
        <v>-481377.8974</v>
      </c>
      <c r="T209" s="249">
        <f t="shared" si="35"/>
        <v>0</v>
      </c>
      <c r="U209" s="267">
        <f t="shared" si="21"/>
        <v>0.8704525918</v>
      </c>
      <c r="V209" s="252">
        <f>(E209-B198)/B198</f>
        <v>0.0780647537</v>
      </c>
      <c r="W209" s="249">
        <f t="shared" si="22"/>
        <v>-481377.8974</v>
      </c>
      <c r="X209" s="252">
        <f t="shared" si="23"/>
        <v>2.113595198</v>
      </c>
      <c r="Y209" s="249">
        <f t="shared" si="24"/>
        <v>807797.13</v>
      </c>
      <c r="Z209" s="249">
        <f t="shared" si="25"/>
        <v>326419.2326</v>
      </c>
      <c r="AA209" s="254">
        <f t="shared" si="26"/>
        <v>1226237.92</v>
      </c>
      <c r="AB209" s="253">
        <f t="shared" si="27"/>
        <v>1.22623792</v>
      </c>
      <c r="AC209" s="270">
        <f t="shared" si="28"/>
        <v>744860.0223</v>
      </c>
      <c r="AD209" s="252">
        <f t="shared" si="29"/>
        <v>0.7448600223</v>
      </c>
      <c r="AE209" s="175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7"/>
    </row>
    <row r="210" ht="19.5" customHeight="1">
      <c r="A210" s="271" t="s">
        <v>298</v>
      </c>
      <c r="B210" s="272">
        <v>109.449997</v>
      </c>
      <c r="C210" s="273">
        <v>110.18</v>
      </c>
      <c r="D210" s="273">
        <v>97.25</v>
      </c>
      <c r="E210" s="273">
        <v>104.129997</v>
      </c>
      <c r="F210" s="273">
        <v>97.920593</v>
      </c>
      <c r="G210" s="273">
        <v>1.0773082E9</v>
      </c>
      <c r="H210" s="278" t="s">
        <v>298</v>
      </c>
      <c r="I210" s="273">
        <v>9.3575</v>
      </c>
      <c r="J210" s="273">
        <v>9.4925</v>
      </c>
      <c r="K210" s="273">
        <v>7.35</v>
      </c>
      <c r="L210" s="273">
        <v>8.415</v>
      </c>
      <c r="M210" s="273">
        <v>8.32685</v>
      </c>
      <c r="N210" s="273">
        <v>3.941464E8</v>
      </c>
      <c r="O210" s="273"/>
      <c r="P210" s="249">
        <f t="shared" si="31"/>
        <v>577722.7723</v>
      </c>
      <c r="Q210" s="249">
        <f>(Q198+(Q209-Q198)*(1-$Q$3))*K210/K209</f>
        <v>151954.786</v>
      </c>
      <c r="R210" s="249">
        <f>R209*(1+($S$5/2/12))+(Q209-Q198)*($Q$3)</f>
        <v>384332.1642</v>
      </c>
      <c r="S210" s="249">
        <f t="shared" si="34"/>
        <v>-485050.3053</v>
      </c>
      <c r="T210" s="249">
        <f t="shared" si="35"/>
        <v>0</v>
      </c>
      <c r="U210" s="267">
        <f t="shared" si="21"/>
        <v>0.7914045331</v>
      </c>
      <c r="V210" s="277"/>
      <c r="W210" s="249">
        <f t="shared" si="22"/>
        <v>-485050.3053</v>
      </c>
      <c r="X210" s="252">
        <f t="shared" si="23"/>
        <v>1.983412702</v>
      </c>
      <c r="Y210" s="249">
        <f t="shared" si="24"/>
        <v>773364.8182</v>
      </c>
      <c r="Z210" s="249">
        <f t="shared" si="25"/>
        <v>288314.513</v>
      </c>
      <c r="AA210" s="254">
        <f t="shared" si="26"/>
        <v>1114009.723</v>
      </c>
      <c r="AB210" s="253">
        <f t="shared" si="27"/>
        <v>1.114009723</v>
      </c>
      <c r="AC210" s="270">
        <f t="shared" si="28"/>
        <v>628959.4173</v>
      </c>
      <c r="AD210" s="252">
        <f t="shared" si="29"/>
        <v>0.6289594173</v>
      </c>
      <c r="AE210" s="175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7"/>
    </row>
    <row r="211" ht="19.5" customHeight="1">
      <c r="A211" s="271" t="s">
        <v>299</v>
      </c>
      <c r="B211" s="272">
        <v>103.629997</v>
      </c>
      <c r="C211" s="273">
        <v>104.800003</v>
      </c>
      <c r="D211" s="273">
        <v>94.839996</v>
      </c>
      <c r="E211" s="273">
        <v>102.5</v>
      </c>
      <c r="F211" s="273">
        <v>96.387787</v>
      </c>
      <c r="G211" s="273">
        <v>9.422596E8</v>
      </c>
      <c r="H211" s="278" t="s">
        <v>299</v>
      </c>
      <c r="I211" s="273">
        <v>8.32875</v>
      </c>
      <c r="J211" s="273">
        <v>8.5225</v>
      </c>
      <c r="K211" s="273">
        <v>6.95375</v>
      </c>
      <c r="L211" s="273">
        <v>8.11</v>
      </c>
      <c r="M211" s="273">
        <v>8.025043</v>
      </c>
      <c r="N211" s="273">
        <v>4.445416E8</v>
      </c>
      <c r="O211" s="273"/>
      <c r="P211" s="249">
        <f t="shared" si="31"/>
        <v>563405.9168</v>
      </c>
      <c r="Q211" s="249">
        <f t="shared" ref="Q211:Q221" si="139">Q210*K211/K210</f>
        <v>143762.6658</v>
      </c>
      <c r="R211" s="249">
        <f t="shared" ref="R211:R221" si="140">R210*(1+$S$5/2/12)</f>
        <v>385132.8562</v>
      </c>
      <c r="S211" s="249">
        <f t="shared" si="34"/>
        <v>-488738.0149</v>
      </c>
      <c r="T211" s="249">
        <f t="shared" si="35"/>
        <v>0</v>
      </c>
      <c r="U211" s="267">
        <f t="shared" si="21"/>
        <v>0.7790260254</v>
      </c>
      <c r="V211" s="277"/>
      <c r="W211" s="249">
        <f t="shared" si="22"/>
        <v>-488738.0149</v>
      </c>
      <c r="X211" s="252">
        <f t="shared" si="23"/>
        <v>1.940791885</v>
      </c>
      <c r="Y211" s="249">
        <f t="shared" si="24"/>
        <v>764111.6837</v>
      </c>
      <c r="Z211" s="249">
        <f t="shared" si="25"/>
        <v>275373.6689</v>
      </c>
      <c r="AA211" s="254">
        <f t="shared" si="26"/>
        <v>1092301.439</v>
      </c>
      <c r="AB211" s="253">
        <f t="shared" si="27"/>
        <v>1.092301439</v>
      </c>
      <c r="AC211" s="270">
        <f t="shared" si="28"/>
        <v>603563.4239</v>
      </c>
      <c r="AD211" s="252">
        <f t="shared" si="29"/>
        <v>0.6035634239</v>
      </c>
      <c r="AE211" s="175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7"/>
    </row>
    <row r="212" ht="19.5" customHeight="1">
      <c r="A212" s="271" t="s">
        <v>300</v>
      </c>
      <c r="B212" s="272">
        <v>103.480003</v>
      </c>
      <c r="C212" s="273">
        <v>110.040001</v>
      </c>
      <c r="D212" s="273">
        <v>103.160004</v>
      </c>
      <c r="E212" s="273">
        <v>109.199997</v>
      </c>
      <c r="F212" s="273">
        <v>102.688255</v>
      </c>
      <c r="G212" s="273">
        <v>6.016051E8</v>
      </c>
      <c r="H212" s="278" t="s">
        <v>300</v>
      </c>
      <c r="I212" s="273">
        <v>8.25625</v>
      </c>
      <c r="J212" s="273">
        <v>9.3625</v>
      </c>
      <c r="K212" s="273">
        <v>8.215</v>
      </c>
      <c r="L212" s="273">
        <v>9.225</v>
      </c>
      <c r="M212" s="273">
        <v>9.128366</v>
      </c>
      <c r="N212" s="273">
        <v>3.035736E8</v>
      </c>
      <c r="O212" s="273"/>
      <c r="P212" s="249">
        <f t="shared" si="31"/>
        <v>612831.7069</v>
      </c>
      <c r="Q212" s="249">
        <f t="shared" si="139"/>
        <v>169837.9003</v>
      </c>
      <c r="R212" s="249">
        <f t="shared" si="140"/>
        <v>385935.2163</v>
      </c>
      <c r="S212" s="249">
        <f t="shared" si="34"/>
        <v>-492441.0899</v>
      </c>
      <c r="T212" s="249">
        <f t="shared" si="35"/>
        <v>0</v>
      </c>
      <c r="U212" s="267">
        <f t="shared" si="21"/>
        <v>0.815080931</v>
      </c>
      <c r="V212" s="277"/>
      <c r="W212" s="249">
        <f t="shared" si="22"/>
        <v>-492441.0899</v>
      </c>
      <c r="X212" s="252">
        <f t="shared" si="23"/>
        <v>2.028195745</v>
      </c>
      <c r="Y212" s="249">
        <f t="shared" si="24"/>
        <v>799480.0025</v>
      </c>
      <c r="Z212" s="249">
        <f t="shared" si="25"/>
        <v>307038.9126</v>
      </c>
      <c r="AA212" s="254">
        <f t="shared" si="26"/>
        <v>1168604.824</v>
      </c>
      <c r="AB212" s="253">
        <f t="shared" si="27"/>
        <v>1.168604824</v>
      </c>
      <c r="AC212" s="270">
        <f t="shared" si="28"/>
        <v>676163.7336</v>
      </c>
      <c r="AD212" s="252">
        <f t="shared" si="29"/>
        <v>0.6761637336</v>
      </c>
      <c r="AE212" s="175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7"/>
    </row>
    <row r="213" ht="19.5" customHeight="1">
      <c r="A213" s="271" t="s">
        <v>301</v>
      </c>
      <c r="B213" s="272">
        <v>108.540001</v>
      </c>
      <c r="C213" s="273">
        <v>111.440002</v>
      </c>
      <c r="D213" s="273">
        <v>104.879997</v>
      </c>
      <c r="E213" s="273">
        <v>105.720001</v>
      </c>
      <c r="F213" s="273">
        <v>99.71067</v>
      </c>
      <c r="G213" s="273">
        <v>5.592538E8</v>
      </c>
      <c r="H213" s="278" t="s">
        <v>301</v>
      </c>
      <c r="I213" s="273">
        <v>9.11</v>
      </c>
      <c r="J213" s="273">
        <v>9.61</v>
      </c>
      <c r="K213" s="273">
        <v>8.48875</v>
      </c>
      <c r="L213" s="273">
        <v>8.62</v>
      </c>
      <c r="M213" s="273">
        <v>8.529703</v>
      </c>
      <c r="N213" s="273">
        <v>2.323536E8</v>
      </c>
      <c r="O213" s="273"/>
      <c r="P213" s="249">
        <f t="shared" si="31"/>
        <v>623049.4871</v>
      </c>
      <c r="Q213" s="249">
        <f t="shared" si="139"/>
        <v>175497.4408</v>
      </c>
      <c r="R213" s="249">
        <f t="shared" si="140"/>
        <v>386739.248</v>
      </c>
      <c r="S213" s="249">
        <f t="shared" si="34"/>
        <v>-496159.5945</v>
      </c>
      <c r="T213" s="249">
        <f t="shared" si="35"/>
        <v>0</v>
      </c>
      <c r="U213" s="267">
        <f t="shared" si="21"/>
        <v>0.8217799115</v>
      </c>
      <c r="V213" s="277"/>
      <c r="W213" s="249">
        <f t="shared" si="22"/>
        <v>-496159.5945</v>
      </c>
      <c r="X213" s="252">
        <f t="shared" si="23"/>
        <v>2.03520953</v>
      </c>
      <c r="Y213" s="249">
        <f t="shared" si="24"/>
        <v>807404.3191</v>
      </c>
      <c r="Z213" s="249">
        <f t="shared" si="25"/>
        <v>311244.7246</v>
      </c>
      <c r="AA213" s="254">
        <f t="shared" si="26"/>
        <v>1185286.176</v>
      </c>
      <c r="AB213" s="253">
        <f t="shared" si="27"/>
        <v>1.185286176</v>
      </c>
      <c r="AC213" s="270">
        <f t="shared" si="28"/>
        <v>689126.5815</v>
      </c>
      <c r="AD213" s="252">
        <f t="shared" si="29"/>
        <v>0.6891265815</v>
      </c>
      <c r="AE213" s="175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7"/>
    </row>
    <row r="214" ht="19.5" customHeight="1">
      <c r="A214" s="271" t="s">
        <v>302</v>
      </c>
      <c r="B214" s="272">
        <v>105.989998</v>
      </c>
      <c r="C214" s="273">
        <v>110.510002</v>
      </c>
      <c r="D214" s="273">
        <v>104.400002</v>
      </c>
      <c r="E214" s="273">
        <v>110.339996</v>
      </c>
      <c r="F214" s="273">
        <v>104.068062</v>
      </c>
      <c r="G214" s="273">
        <v>5.364827E8</v>
      </c>
      <c r="H214" s="278" t="s">
        <v>302</v>
      </c>
      <c r="I214" s="273">
        <v>8.65375</v>
      </c>
      <c r="J214" s="273">
        <v>9.39375</v>
      </c>
      <c r="K214" s="273">
        <v>8.4025</v>
      </c>
      <c r="L214" s="273">
        <v>9.3675</v>
      </c>
      <c r="M214" s="273">
        <v>9.269373</v>
      </c>
      <c r="N214" s="273">
        <v>1.860816E8</v>
      </c>
      <c r="O214" s="273"/>
      <c r="P214" s="249">
        <f t="shared" si="31"/>
        <v>620198.0317</v>
      </c>
      <c r="Q214" s="249">
        <f t="shared" si="139"/>
        <v>173714.2979</v>
      </c>
      <c r="R214" s="249">
        <f t="shared" si="140"/>
        <v>387544.9548</v>
      </c>
      <c r="S214" s="249">
        <f t="shared" si="34"/>
        <v>-499893.5928</v>
      </c>
      <c r="T214" s="249">
        <f t="shared" si="35"/>
        <v>0</v>
      </c>
      <c r="U214" s="267">
        <f t="shared" si="21"/>
        <v>0.8190110978</v>
      </c>
      <c r="V214" s="277"/>
      <c r="W214" s="249">
        <f t="shared" si="22"/>
        <v>-499893.5928</v>
      </c>
      <c r="X214" s="252">
        <f t="shared" si="23"/>
        <v>2.015914989</v>
      </c>
      <c r="Y214" s="249">
        <f t="shared" si="24"/>
        <v>806181.7788</v>
      </c>
      <c r="Z214" s="249">
        <f t="shared" si="25"/>
        <v>306288.186</v>
      </c>
      <c r="AA214" s="254">
        <f t="shared" si="26"/>
        <v>1181457.284</v>
      </c>
      <c r="AB214" s="253">
        <f t="shared" si="27"/>
        <v>1.181457284</v>
      </c>
      <c r="AC214" s="270">
        <f t="shared" si="28"/>
        <v>681563.6916</v>
      </c>
      <c r="AD214" s="252">
        <f t="shared" si="29"/>
        <v>0.6815636916</v>
      </c>
      <c r="AE214" s="175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7"/>
    </row>
    <row r="215" ht="19.5" customHeight="1">
      <c r="A215" s="271" t="s">
        <v>303</v>
      </c>
      <c r="B215" s="272">
        <v>110.0</v>
      </c>
      <c r="C215" s="273">
        <v>110.75</v>
      </c>
      <c r="D215" s="273">
        <v>101.75</v>
      </c>
      <c r="E215" s="273">
        <v>107.540001</v>
      </c>
      <c r="F215" s="273">
        <v>101.427223</v>
      </c>
      <c r="G215" s="273">
        <v>5.779263E8</v>
      </c>
      <c r="H215" s="278" t="s">
        <v>303</v>
      </c>
      <c r="I215" s="273">
        <v>9.30375</v>
      </c>
      <c r="J215" s="273">
        <v>9.43125</v>
      </c>
      <c r="K215" s="273">
        <v>7.9725</v>
      </c>
      <c r="L215" s="273">
        <v>8.895</v>
      </c>
      <c r="M215" s="273">
        <v>8.801822</v>
      </c>
      <c r="N215" s="273">
        <v>2.15028E8</v>
      </c>
      <c r="O215" s="273"/>
      <c r="P215" s="249">
        <f t="shared" si="31"/>
        <v>604455.4455</v>
      </c>
      <c r="Q215" s="249">
        <f t="shared" si="139"/>
        <v>164824.4261</v>
      </c>
      <c r="R215" s="249">
        <f t="shared" si="140"/>
        <v>388352.3401</v>
      </c>
      <c r="S215" s="249">
        <f t="shared" si="34"/>
        <v>-503643.1494</v>
      </c>
      <c r="T215" s="249">
        <f t="shared" si="35"/>
        <v>0</v>
      </c>
      <c r="U215" s="267">
        <f t="shared" si="21"/>
        <v>0.8069093864</v>
      </c>
      <c r="V215" s="277"/>
      <c r="W215" s="249">
        <f t="shared" si="22"/>
        <v>-503643.1494</v>
      </c>
      <c r="X215" s="252">
        <f t="shared" si="23"/>
        <v>1.971252437</v>
      </c>
      <c r="Y215" s="249">
        <f t="shared" si="24"/>
        <v>795937.0584</v>
      </c>
      <c r="Z215" s="249">
        <f t="shared" si="25"/>
        <v>292293.909</v>
      </c>
      <c r="AA215" s="254">
        <f t="shared" si="26"/>
        <v>1157632.212</v>
      </c>
      <c r="AB215" s="253">
        <f t="shared" si="27"/>
        <v>1.157632212</v>
      </c>
      <c r="AC215" s="270">
        <f t="shared" si="28"/>
        <v>653989.0623</v>
      </c>
      <c r="AD215" s="252">
        <f t="shared" si="29"/>
        <v>0.6539890623</v>
      </c>
      <c r="AE215" s="175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7"/>
    </row>
    <row r="216" ht="19.5" customHeight="1">
      <c r="A216" s="271" t="s">
        <v>304</v>
      </c>
      <c r="B216" s="272">
        <v>107.489998</v>
      </c>
      <c r="C216" s="273">
        <v>115.540001</v>
      </c>
      <c r="D216" s="273">
        <v>106.57</v>
      </c>
      <c r="E216" s="273">
        <v>115.230003</v>
      </c>
      <c r="F216" s="273">
        <v>108.969566</v>
      </c>
      <c r="G216" s="273">
        <v>4.210726E8</v>
      </c>
      <c r="H216" s="278" t="s">
        <v>304</v>
      </c>
      <c r="I216" s="273">
        <v>8.8925</v>
      </c>
      <c r="J216" s="273">
        <v>10.24875</v>
      </c>
      <c r="K216" s="273">
        <v>8.735</v>
      </c>
      <c r="L216" s="273">
        <v>10.19375</v>
      </c>
      <c r="M216" s="273">
        <v>10.092622</v>
      </c>
      <c r="N216" s="273">
        <v>1.512384E8</v>
      </c>
      <c r="O216" s="273"/>
      <c r="P216" s="249">
        <f t="shared" si="31"/>
        <v>633089.1089</v>
      </c>
      <c r="Q216" s="249">
        <f t="shared" si="139"/>
        <v>180588.443</v>
      </c>
      <c r="R216" s="249">
        <f t="shared" si="140"/>
        <v>389161.4075</v>
      </c>
      <c r="S216" s="249">
        <f t="shared" si="34"/>
        <v>-507408.3292</v>
      </c>
      <c r="T216" s="249">
        <f t="shared" si="35"/>
        <v>0</v>
      </c>
      <c r="U216" s="267">
        <f t="shared" si="21"/>
        <v>0.8265994272</v>
      </c>
      <c r="V216" s="277"/>
      <c r="W216" s="249">
        <f t="shared" si="22"/>
        <v>-507408.3292</v>
      </c>
      <c r="X216" s="252">
        <f t="shared" si="23"/>
        <v>2.014650642</v>
      </c>
      <c r="Y216" s="249">
        <f t="shared" si="24"/>
        <v>816757.3274</v>
      </c>
      <c r="Z216" s="249">
        <f t="shared" si="25"/>
        <v>309348.9982</v>
      </c>
      <c r="AA216" s="254">
        <f t="shared" si="26"/>
        <v>1202838.959</v>
      </c>
      <c r="AB216" s="253">
        <f t="shared" si="27"/>
        <v>1.202838959</v>
      </c>
      <c r="AC216" s="270">
        <f t="shared" si="28"/>
        <v>695430.6302</v>
      </c>
      <c r="AD216" s="252">
        <f t="shared" si="29"/>
        <v>0.6954306302</v>
      </c>
      <c r="AE216" s="175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7"/>
    </row>
    <row r="217" ht="19.5" customHeight="1">
      <c r="A217" s="271" t="s">
        <v>305</v>
      </c>
      <c r="B217" s="272">
        <v>115.309998</v>
      </c>
      <c r="C217" s="273">
        <v>118.010002</v>
      </c>
      <c r="D217" s="273">
        <v>114.220001</v>
      </c>
      <c r="E217" s="273">
        <v>116.440002</v>
      </c>
      <c r="F217" s="273">
        <v>110.113861</v>
      </c>
      <c r="G217" s="273">
        <v>3.692699E8</v>
      </c>
      <c r="H217" s="278" t="s">
        <v>305</v>
      </c>
      <c r="I217" s="273">
        <v>10.20875</v>
      </c>
      <c r="J217" s="273">
        <v>10.68125</v>
      </c>
      <c r="K217" s="273">
        <v>10.01375</v>
      </c>
      <c r="L217" s="273">
        <v>10.38875</v>
      </c>
      <c r="M217" s="273">
        <v>10.285686</v>
      </c>
      <c r="N217" s="273">
        <v>1.53288E8</v>
      </c>
      <c r="O217" s="273"/>
      <c r="P217" s="249">
        <f t="shared" si="31"/>
        <v>678534.6594</v>
      </c>
      <c r="Q217" s="249">
        <f t="shared" si="139"/>
        <v>207025.4747</v>
      </c>
      <c r="R217" s="249">
        <f t="shared" si="140"/>
        <v>389972.1604</v>
      </c>
      <c r="S217" s="249">
        <f t="shared" si="34"/>
        <v>-511189.1973</v>
      </c>
      <c r="T217" s="249">
        <f t="shared" si="35"/>
        <v>0</v>
      </c>
      <c r="U217" s="267">
        <f t="shared" si="21"/>
        <v>0.8565722824</v>
      </c>
      <c r="V217" s="277"/>
      <c r="W217" s="249">
        <f t="shared" si="22"/>
        <v>-511189.1973</v>
      </c>
      <c r="X217" s="252">
        <f t="shared" si="23"/>
        <v>2.090237481</v>
      </c>
      <c r="Y217" s="249">
        <f t="shared" si="24"/>
        <v>849347.5356</v>
      </c>
      <c r="Z217" s="249">
        <f t="shared" si="25"/>
        <v>338158.3383</v>
      </c>
      <c r="AA217" s="254">
        <f t="shared" si="26"/>
        <v>1275532.294</v>
      </c>
      <c r="AB217" s="253">
        <f t="shared" si="27"/>
        <v>1.275532294</v>
      </c>
      <c r="AC217" s="270">
        <f t="shared" si="28"/>
        <v>764343.0972</v>
      </c>
      <c r="AD217" s="252">
        <f t="shared" si="29"/>
        <v>0.7643430972</v>
      </c>
      <c r="AE217" s="175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7"/>
    </row>
    <row r="218" ht="19.5" customHeight="1">
      <c r="A218" s="271" t="s">
        <v>306</v>
      </c>
      <c r="B218" s="272">
        <v>116.480003</v>
      </c>
      <c r="C218" s="273">
        <v>119.220001</v>
      </c>
      <c r="D218" s="273">
        <v>113.629997</v>
      </c>
      <c r="E218" s="273">
        <v>118.720001</v>
      </c>
      <c r="F218" s="273">
        <v>112.269974</v>
      </c>
      <c r="G218" s="273">
        <v>5.407566E8</v>
      </c>
      <c r="H218" s="278" t="s">
        <v>306</v>
      </c>
      <c r="I218" s="273">
        <v>10.4025</v>
      </c>
      <c r="J218" s="273">
        <v>10.92375</v>
      </c>
      <c r="K218" s="273">
        <v>9.885</v>
      </c>
      <c r="L218" s="273">
        <v>10.8175</v>
      </c>
      <c r="M218" s="273">
        <v>10.710185</v>
      </c>
      <c r="N218" s="273">
        <v>2.0234E8</v>
      </c>
      <c r="O218" s="273"/>
      <c r="P218" s="249">
        <f t="shared" si="31"/>
        <v>675029.6851</v>
      </c>
      <c r="Q218" s="249">
        <f t="shared" si="139"/>
        <v>204363.6816</v>
      </c>
      <c r="R218" s="249">
        <f t="shared" si="140"/>
        <v>390784.6024</v>
      </c>
      <c r="S218" s="249">
        <f t="shared" si="34"/>
        <v>-514985.8189</v>
      </c>
      <c r="T218" s="249">
        <f t="shared" si="35"/>
        <v>0</v>
      </c>
      <c r="U218" s="267">
        <f t="shared" si="21"/>
        <v>0.8532324404</v>
      </c>
      <c r="V218" s="277"/>
      <c r="W218" s="249">
        <f t="shared" si="22"/>
        <v>-514985.8189</v>
      </c>
      <c r="X218" s="252">
        <f t="shared" si="23"/>
        <v>2.069599295</v>
      </c>
      <c r="Y218" s="249">
        <f t="shared" si="24"/>
        <v>847673.9979</v>
      </c>
      <c r="Z218" s="249">
        <f t="shared" si="25"/>
        <v>332688.179</v>
      </c>
      <c r="AA218" s="254">
        <f t="shared" si="26"/>
        <v>1270177.969</v>
      </c>
      <c r="AB218" s="253">
        <f t="shared" si="27"/>
        <v>1.270177969</v>
      </c>
      <c r="AC218" s="270">
        <f t="shared" si="28"/>
        <v>755192.1503</v>
      </c>
      <c r="AD218" s="252">
        <f t="shared" si="29"/>
        <v>0.7551921503</v>
      </c>
      <c r="AE218" s="175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7"/>
    </row>
    <row r="219" ht="19.5" customHeight="1">
      <c r="A219" s="271" t="s">
        <v>307</v>
      </c>
      <c r="B219" s="272">
        <v>118.57</v>
      </c>
      <c r="C219" s="273">
        <v>119.660004</v>
      </c>
      <c r="D219" s="273">
        <v>115.940002</v>
      </c>
      <c r="E219" s="273">
        <v>116.989998</v>
      </c>
      <c r="F219" s="273">
        <v>110.911156</v>
      </c>
      <c r="G219" s="273">
        <v>4.069418E8</v>
      </c>
      <c r="H219" s="278" t="s">
        <v>307</v>
      </c>
      <c r="I219" s="273">
        <v>10.7875</v>
      </c>
      <c r="J219" s="273">
        <v>10.98</v>
      </c>
      <c r="K219" s="273">
        <v>10.31625</v>
      </c>
      <c r="L219" s="273">
        <v>10.48625</v>
      </c>
      <c r="M219" s="273">
        <v>10.382219</v>
      </c>
      <c r="N219" s="273">
        <v>1.57292E8</v>
      </c>
      <c r="O219" s="273"/>
      <c r="P219" s="249">
        <f t="shared" si="31"/>
        <v>688752.4871</v>
      </c>
      <c r="Q219" s="249">
        <f t="shared" si="139"/>
        <v>213279.3961</v>
      </c>
      <c r="R219" s="249">
        <f t="shared" si="140"/>
        <v>391598.737</v>
      </c>
      <c r="S219" s="249">
        <f t="shared" si="34"/>
        <v>-518798.2598</v>
      </c>
      <c r="T219" s="249">
        <f t="shared" si="35"/>
        <v>0</v>
      </c>
      <c r="U219" s="267">
        <f t="shared" si="21"/>
        <v>0.8621559059</v>
      </c>
      <c r="V219" s="277"/>
      <c r="W219" s="249">
        <f t="shared" si="22"/>
        <v>-518798.2598</v>
      </c>
      <c r="X219" s="252">
        <f t="shared" si="23"/>
        <v>2.082411041</v>
      </c>
      <c r="Y219" s="249">
        <f t="shared" si="24"/>
        <v>858061.5285</v>
      </c>
      <c r="Z219" s="249">
        <f t="shared" si="25"/>
        <v>339263.2687</v>
      </c>
      <c r="AA219" s="254">
        <f t="shared" si="26"/>
        <v>1293630.62</v>
      </c>
      <c r="AB219" s="253">
        <f t="shared" si="27"/>
        <v>1.29363062</v>
      </c>
      <c r="AC219" s="270">
        <f t="shared" si="28"/>
        <v>774832.3604</v>
      </c>
      <c r="AD219" s="252">
        <f t="shared" si="29"/>
        <v>0.7748323604</v>
      </c>
      <c r="AE219" s="175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7"/>
    </row>
    <row r="220" ht="19.5" customHeight="1">
      <c r="A220" s="271" t="s">
        <v>308</v>
      </c>
      <c r="B220" s="272">
        <v>117.190002</v>
      </c>
      <c r="C220" s="273">
        <v>119.510002</v>
      </c>
      <c r="D220" s="273">
        <v>113.449997</v>
      </c>
      <c r="E220" s="273">
        <v>117.5</v>
      </c>
      <c r="F220" s="273">
        <v>111.394638</v>
      </c>
      <c r="G220" s="273">
        <v>5.981188E8</v>
      </c>
      <c r="H220" s="278" t="s">
        <v>308</v>
      </c>
      <c r="I220" s="273">
        <v>10.525</v>
      </c>
      <c r="J220" s="273">
        <v>10.91625</v>
      </c>
      <c r="K220" s="273">
        <v>9.86</v>
      </c>
      <c r="L220" s="273">
        <v>10.54625</v>
      </c>
      <c r="M220" s="273">
        <v>10.441625</v>
      </c>
      <c r="N220" s="273">
        <v>1.861656E8</v>
      </c>
      <c r="O220" s="273"/>
      <c r="P220" s="249">
        <f t="shared" si="31"/>
        <v>673960.3782</v>
      </c>
      <c r="Q220" s="249">
        <f t="shared" si="139"/>
        <v>203846.8286</v>
      </c>
      <c r="R220" s="249">
        <f t="shared" si="140"/>
        <v>392414.5677</v>
      </c>
      <c r="S220" s="249">
        <f t="shared" si="34"/>
        <v>-522626.5859</v>
      </c>
      <c r="T220" s="249">
        <f t="shared" si="35"/>
        <v>0</v>
      </c>
      <c r="U220" s="267">
        <f t="shared" si="21"/>
        <v>0.8515473889</v>
      </c>
      <c r="V220" s="277"/>
      <c r="W220" s="249">
        <f t="shared" si="22"/>
        <v>-522626.5859</v>
      </c>
      <c r="X220" s="252">
        <f t="shared" si="23"/>
        <v>2.040414657</v>
      </c>
      <c r="Y220" s="249">
        <f t="shared" si="24"/>
        <v>848490.2498</v>
      </c>
      <c r="Z220" s="249">
        <f t="shared" si="25"/>
        <v>325863.6639</v>
      </c>
      <c r="AA220" s="254">
        <f t="shared" si="26"/>
        <v>1270221.775</v>
      </c>
      <c r="AB220" s="253">
        <f t="shared" si="27"/>
        <v>1.270221775</v>
      </c>
      <c r="AC220" s="270">
        <f t="shared" si="28"/>
        <v>747595.1887</v>
      </c>
      <c r="AD220" s="252">
        <f t="shared" si="29"/>
        <v>0.7475951887</v>
      </c>
      <c r="AE220" s="175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177"/>
    </row>
    <row r="221" ht="19.5" customHeight="1">
      <c r="A221" s="274" t="s">
        <v>309</v>
      </c>
      <c r="B221" s="275">
        <v>117.459999</v>
      </c>
      <c r="C221" s="276">
        <v>121.519997</v>
      </c>
      <c r="D221" s="276">
        <v>115.220001</v>
      </c>
      <c r="E221" s="276">
        <v>118.480003</v>
      </c>
      <c r="F221" s="276">
        <v>112.323723</v>
      </c>
      <c r="G221" s="276">
        <v>4.984143E8</v>
      </c>
      <c r="H221" s="279" t="s">
        <v>309</v>
      </c>
      <c r="I221" s="276">
        <v>10.54625</v>
      </c>
      <c r="J221" s="276">
        <v>11.31875</v>
      </c>
      <c r="K221" s="276">
        <v>10.14125</v>
      </c>
      <c r="L221" s="276">
        <v>10.765</v>
      </c>
      <c r="M221" s="276">
        <v>10.658204</v>
      </c>
      <c r="N221" s="276">
        <v>1.538632E8</v>
      </c>
      <c r="O221" s="276"/>
      <c r="P221" s="249">
        <f t="shared" si="31"/>
        <v>684475.2535</v>
      </c>
      <c r="Q221" s="249">
        <f t="shared" si="139"/>
        <v>209661.425</v>
      </c>
      <c r="R221" s="249">
        <f t="shared" si="140"/>
        <v>393232.0981</v>
      </c>
      <c r="S221" s="249">
        <f t="shared" si="34"/>
        <v>-526470.8633</v>
      </c>
      <c r="T221" s="249">
        <f t="shared" si="35"/>
        <v>0</v>
      </c>
      <c r="U221" s="267">
        <f t="shared" si="21"/>
        <v>0.8574063032</v>
      </c>
      <c r="V221" s="252">
        <f>(E221-B210)/B210</f>
        <v>0.0825034833</v>
      </c>
      <c r="W221" s="249">
        <f t="shared" si="22"/>
        <v>-526470.8633</v>
      </c>
      <c r="X221" s="252">
        <f t="shared" si="23"/>
        <v>2.047040827</v>
      </c>
      <c r="Y221" s="249">
        <f t="shared" si="24"/>
        <v>856635.4916</v>
      </c>
      <c r="Z221" s="249">
        <f t="shared" si="25"/>
        <v>330164.6282</v>
      </c>
      <c r="AA221" s="254">
        <f t="shared" si="26"/>
        <v>1287368.777</v>
      </c>
      <c r="AB221" s="253">
        <f t="shared" si="27"/>
        <v>1.287368777</v>
      </c>
      <c r="AC221" s="270">
        <f t="shared" si="28"/>
        <v>760897.9132</v>
      </c>
      <c r="AD221" s="252">
        <f t="shared" si="29"/>
        <v>0.7608979132</v>
      </c>
      <c r="AE221" s="175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176"/>
      <c r="AT221" s="176"/>
      <c r="AU221" s="176"/>
      <c r="AV221" s="176"/>
      <c r="AW221" s="177"/>
    </row>
    <row r="222" ht="19.5" customHeight="1">
      <c r="A222" s="271" t="s">
        <v>310</v>
      </c>
      <c r="B222" s="272">
        <v>119.269997</v>
      </c>
      <c r="C222" s="273">
        <v>125.919998</v>
      </c>
      <c r="D222" s="273">
        <v>118.889999</v>
      </c>
      <c r="E222" s="273">
        <v>124.57</v>
      </c>
      <c r="F222" s="273">
        <v>118.446533</v>
      </c>
      <c r="G222" s="273">
        <v>3.662546E8</v>
      </c>
      <c r="H222" s="278" t="s">
        <v>310</v>
      </c>
      <c r="I222" s="273">
        <v>10.90875</v>
      </c>
      <c r="J222" s="273">
        <v>12.12875</v>
      </c>
      <c r="K222" s="273">
        <v>10.83375</v>
      </c>
      <c r="L222" s="273">
        <v>11.87125</v>
      </c>
      <c r="M222" s="273">
        <v>11.761251</v>
      </c>
      <c r="N222" s="273">
        <v>1.295288E8</v>
      </c>
      <c r="O222" s="273"/>
      <c r="P222" s="249">
        <f t="shared" si="31"/>
        <v>706277.2218</v>
      </c>
      <c r="Q222" s="249">
        <f>(Q210+(Q221-Q210)*(1-$Q$3))*K222/K221</f>
        <v>193154.6716</v>
      </c>
      <c r="R222" s="249">
        <f>R221*(1+($S$5/2/12))+(Q221-Q210)*($Q$3)</f>
        <v>422904.6511</v>
      </c>
      <c r="S222" s="249">
        <f t="shared" si="34"/>
        <v>-530331.1586</v>
      </c>
      <c r="T222" s="249">
        <f t="shared" si="35"/>
        <v>0</v>
      </c>
      <c r="U222" s="267">
        <f t="shared" si="21"/>
        <v>0.8262545337</v>
      </c>
      <c r="V222" s="277"/>
      <c r="W222" s="249">
        <f t="shared" si="22"/>
        <v>-530331.1586</v>
      </c>
      <c r="X222" s="252">
        <f t="shared" si="23"/>
        <v>2.129201452</v>
      </c>
      <c r="Y222" s="249">
        <f t="shared" si="24"/>
        <v>900382.5203</v>
      </c>
      <c r="Z222" s="249">
        <f t="shared" si="25"/>
        <v>370051.3617</v>
      </c>
      <c r="AA222" s="254">
        <f t="shared" si="26"/>
        <v>1322336.544</v>
      </c>
      <c r="AB222" s="253">
        <f t="shared" si="27"/>
        <v>1.322336544</v>
      </c>
      <c r="AC222" s="270">
        <f t="shared" si="28"/>
        <v>792005.3859</v>
      </c>
      <c r="AD222" s="252">
        <f t="shared" si="29"/>
        <v>0.7920053859</v>
      </c>
      <c r="AE222" s="175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176"/>
      <c r="AT222" s="176"/>
      <c r="AU222" s="176"/>
      <c r="AV222" s="176"/>
      <c r="AW222" s="177"/>
    </row>
    <row r="223" ht="19.5" customHeight="1">
      <c r="A223" s="271" t="s">
        <v>311</v>
      </c>
      <c r="B223" s="272">
        <v>125.449997</v>
      </c>
      <c r="C223" s="273">
        <v>130.699997</v>
      </c>
      <c r="D223" s="273">
        <v>124.860001</v>
      </c>
      <c r="E223" s="273">
        <v>130.020004</v>
      </c>
      <c r="F223" s="273">
        <v>123.628624</v>
      </c>
      <c r="G223" s="273">
        <v>3.074376E8</v>
      </c>
      <c r="H223" s="278" t="s">
        <v>311</v>
      </c>
      <c r="I223" s="273">
        <v>12.02875</v>
      </c>
      <c r="J223" s="273">
        <v>13.04625</v>
      </c>
      <c r="K223" s="273">
        <v>11.9225</v>
      </c>
      <c r="L223" s="273">
        <v>12.91125</v>
      </c>
      <c r="M223" s="273">
        <v>12.791615</v>
      </c>
      <c r="N223" s="273">
        <v>1.395168E8</v>
      </c>
      <c r="O223" s="273"/>
      <c r="P223" s="249">
        <f t="shared" si="31"/>
        <v>741742.5802</v>
      </c>
      <c r="Q223" s="249">
        <f t="shared" ref="Q223:Q233" si="141">Q222*K223/K222</f>
        <v>212565.9695</v>
      </c>
      <c r="R223" s="249">
        <f t="shared" ref="R223:R233" si="142">R222*(1+$S$5/2/12)</f>
        <v>423785.7025</v>
      </c>
      <c r="S223" s="249">
        <f t="shared" si="34"/>
        <v>-534207.5384</v>
      </c>
      <c r="T223" s="249">
        <f t="shared" si="35"/>
        <v>0</v>
      </c>
      <c r="U223" s="267">
        <f t="shared" si="21"/>
        <v>0.846730561</v>
      </c>
      <c r="V223" s="277"/>
      <c r="W223" s="249">
        <f t="shared" si="22"/>
        <v>-534207.5384</v>
      </c>
      <c r="X223" s="252">
        <f t="shared" si="23"/>
        <v>2.181789284</v>
      </c>
      <c r="Y223" s="249">
        <f t="shared" si="24"/>
        <v>926054.0805</v>
      </c>
      <c r="Z223" s="249">
        <f t="shared" si="25"/>
        <v>391846.5421</v>
      </c>
      <c r="AA223" s="254">
        <f t="shared" si="26"/>
        <v>1378094.252</v>
      </c>
      <c r="AB223" s="253">
        <f t="shared" si="27"/>
        <v>1.378094252</v>
      </c>
      <c r="AC223" s="270">
        <f t="shared" si="28"/>
        <v>843886.7137</v>
      </c>
      <c r="AD223" s="252">
        <f t="shared" si="29"/>
        <v>0.8438867137</v>
      </c>
      <c r="AE223" s="175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176"/>
      <c r="AT223" s="176"/>
      <c r="AU223" s="176"/>
      <c r="AV223" s="176"/>
      <c r="AW223" s="177"/>
    </row>
    <row r="224" ht="19.5" customHeight="1">
      <c r="A224" s="271" t="s">
        <v>312</v>
      </c>
      <c r="B224" s="272">
        <v>130.850006</v>
      </c>
      <c r="C224" s="273">
        <v>132.740005</v>
      </c>
      <c r="D224" s="273">
        <v>129.399994</v>
      </c>
      <c r="E224" s="273">
        <v>132.380005</v>
      </c>
      <c r="F224" s="273">
        <v>125.872597</v>
      </c>
      <c r="G224" s="273">
        <v>4.429635E8</v>
      </c>
      <c r="H224" s="278" t="s">
        <v>312</v>
      </c>
      <c r="I224" s="273">
        <v>13.07</v>
      </c>
      <c r="J224" s="273">
        <v>13.4775</v>
      </c>
      <c r="K224" s="273">
        <v>12.815</v>
      </c>
      <c r="L224" s="273">
        <v>13.4075</v>
      </c>
      <c r="M224" s="273">
        <v>13.283266</v>
      </c>
      <c r="N224" s="273">
        <v>1.309488E8</v>
      </c>
      <c r="O224" s="273"/>
      <c r="P224" s="249">
        <f t="shared" si="31"/>
        <v>768712.8356</v>
      </c>
      <c r="Q224" s="249">
        <f t="shared" si="141"/>
        <v>228478.3308</v>
      </c>
      <c r="R224" s="249">
        <f t="shared" si="142"/>
        <v>424668.5893</v>
      </c>
      <c r="S224" s="249">
        <f t="shared" si="34"/>
        <v>-538100.0698</v>
      </c>
      <c r="T224" s="249">
        <f t="shared" si="35"/>
        <v>0</v>
      </c>
      <c r="U224" s="267">
        <f t="shared" si="21"/>
        <v>0.8620185586</v>
      </c>
      <c r="V224" s="277"/>
      <c r="W224" s="249">
        <f t="shared" si="22"/>
        <v>-538100.0698</v>
      </c>
      <c r="X224" s="252">
        <f t="shared" si="23"/>
        <v>2.217768575</v>
      </c>
      <c r="Y224" s="249">
        <f t="shared" si="24"/>
        <v>945780.8307</v>
      </c>
      <c r="Z224" s="249">
        <f t="shared" si="25"/>
        <v>407680.7609</v>
      </c>
      <c r="AA224" s="254">
        <f t="shared" si="26"/>
        <v>1421859.756</v>
      </c>
      <c r="AB224" s="253">
        <f t="shared" si="27"/>
        <v>1.421859756</v>
      </c>
      <c r="AC224" s="270">
        <f t="shared" si="28"/>
        <v>883759.6859</v>
      </c>
      <c r="AD224" s="252">
        <f t="shared" si="29"/>
        <v>0.8837596859</v>
      </c>
      <c r="AE224" s="175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7"/>
    </row>
    <row r="225" ht="19.5" customHeight="1">
      <c r="A225" s="271" t="s">
        <v>313</v>
      </c>
      <c r="B225" s="272">
        <v>132.490005</v>
      </c>
      <c r="C225" s="273">
        <v>136.339996</v>
      </c>
      <c r="D225" s="273">
        <v>130.380005</v>
      </c>
      <c r="E225" s="273">
        <v>135.990005</v>
      </c>
      <c r="F225" s="273">
        <v>129.574097</v>
      </c>
      <c r="G225" s="273">
        <v>3.882481E8</v>
      </c>
      <c r="H225" s="278" t="s">
        <v>313</v>
      </c>
      <c r="I225" s="273">
        <v>13.42875</v>
      </c>
      <c r="J225" s="273">
        <v>14.19375</v>
      </c>
      <c r="K225" s="273">
        <v>12.995</v>
      </c>
      <c r="L225" s="273">
        <v>14.12125</v>
      </c>
      <c r="M225" s="273">
        <v>13.992979</v>
      </c>
      <c r="N225" s="273">
        <v>1.0924E8</v>
      </c>
      <c r="O225" s="273"/>
      <c r="P225" s="249">
        <f t="shared" si="31"/>
        <v>774534.6832</v>
      </c>
      <c r="Q225" s="249">
        <f t="shared" si="141"/>
        <v>231687.5465</v>
      </c>
      <c r="R225" s="249">
        <f t="shared" si="142"/>
        <v>425553.3156</v>
      </c>
      <c r="S225" s="249">
        <f t="shared" si="34"/>
        <v>-542008.8201</v>
      </c>
      <c r="T225" s="249">
        <f t="shared" si="35"/>
        <v>0</v>
      </c>
      <c r="U225" s="267">
        <f t="shared" si="21"/>
        <v>0.8645976531</v>
      </c>
      <c r="V225" s="277"/>
      <c r="W225" s="249">
        <f t="shared" si="22"/>
        <v>-542008.8201</v>
      </c>
      <c r="X225" s="252">
        <f t="shared" si="23"/>
        <v>2.214148468</v>
      </c>
      <c r="Y225" s="249">
        <f t="shared" si="24"/>
        <v>950705.4612</v>
      </c>
      <c r="Z225" s="249">
        <f t="shared" si="25"/>
        <v>408696.641</v>
      </c>
      <c r="AA225" s="254">
        <f t="shared" si="26"/>
        <v>1431775.545</v>
      </c>
      <c r="AB225" s="253">
        <f t="shared" si="27"/>
        <v>1.431775545</v>
      </c>
      <c r="AC225" s="270">
        <f t="shared" si="28"/>
        <v>889766.7251</v>
      </c>
      <c r="AD225" s="252">
        <f t="shared" si="29"/>
        <v>0.8897667251</v>
      </c>
      <c r="AE225" s="175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7"/>
    </row>
    <row r="226" ht="19.5" customHeight="1">
      <c r="A226" s="271" t="s">
        <v>314</v>
      </c>
      <c r="B226" s="272">
        <v>136.440002</v>
      </c>
      <c r="C226" s="273">
        <v>141.839996</v>
      </c>
      <c r="D226" s="273">
        <v>135.869995</v>
      </c>
      <c r="E226" s="273">
        <v>141.289993</v>
      </c>
      <c r="F226" s="273">
        <v>134.624054</v>
      </c>
      <c r="G226" s="273">
        <v>5.324897E8</v>
      </c>
      <c r="H226" s="278" t="s">
        <v>314</v>
      </c>
      <c r="I226" s="273">
        <v>14.21375</v>
      </c>
      <c r="J226" s="273">
        <v>15.3175</v>
      </c>
      <c r="K226" s="273">
        <v>14.07125</v>
      </c>
      <c r="L226" s="273">
        <v>15.1975</v>
      </c>
      <c r="M226" s="273">
        <v>15.059453</v>
      </c>
      <c r="N226" s="273">
        <v>1.168984E8</v>
      </c>
      <c r="O226" s="273"/>
      <c r="P226" s="249">
        <f t="shared" si="31"/>
        <v>807148.4851</v>
      </c>
      <c r="Q226" s="249">
        <f t="shared" si="141"/>
        <v>250875.9822</v>
      </c>
      <c r="R226" s="249">
        <f t="shared" si="142"/>
        <v>426439.885</v>
      </c>
      <c r="S226" s="249">
        <f t="shared" si="34"/>
        <v>-545933.8569</v>
      </c>
      <c r="T226" s="249">
        <f t="shared" si="35"/>
        <v>0</v>
      </c>
      <c r="U226" s="267">
        <f t="shared" si="21"/>
        <v>0.8817324899</v>
      </c>
      <c r="V226" s="277"/>
      <c r="W226" s="249">
        <f t="shared" si="22"/>
        <v>-545933.8569</v>
      </c>
      <c r="X226" s="252">
        <f t="shared" si="23"/>
        <v>2.259593089</v>
      </c>
      <c r="Y226" s="249">
        <f t="shared" si="24"/>
        <v>974386.2292</v>
      </c>
      <c r="Z226" s="249">
        <f t="shared" si="25"/>
        <v>428452.3723</v>
      </c>
      <c r="AA226" s="254">
        <f t="shared" si="26"/>
        <v>1484464.352</v>
      </c>
      <c r="AB226" s="253">
        <f t="shared" si="27"/>
        <v>1.484464352</v>
      </c>
      <c r="AC226" s="270">
        <f t="shared" si="28"/>
        <v>938530.4955</v>
      </c>
      <c r="AD226" s="252">
        <f t="shared" si="29"/>
        <v>0.9385304955</v>
      </c>
      <c r="AE226" s="175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7"/>
    </row>
    <row r="227" ht="19.5" customHeight="1">
      <c r="A227" s="271" t="s">
        <v>315</v>
      </c>
      <c r="B227" s="272">
        <v>141.580002</v>
      </c>
      <c r="C227" s="273">
        <v>143.899994</v>
      </c>
      <c r="D227" s="273">
        <v>136.25</v>
      </c>
      <c r="E227" s="273">
        <v>137.639999</v>
      </c>
      <c r="F227" s="273">
        <v>131.146271</v>
      </c>
      <c r="G227" s="273">
        <v>1.0460032E9</v>
      </c>
      <c r="H227" s="278" t="s">
        <v>315</v>
      </c>
      <c r="I227" s="273">
        <v>15.265</v>
      </c>
      <c r="J227" s="273">
        <v>15.75875</v>
      </c>
      <c r="K227" s="273">
        <v>14.14875</v>
      </c>
      <c r="L227" s="273">
        <v>14.415</v>
      </c>
      <c r="M227" s="273">
        <v>14.284061</v>
      </c>
      <c r="N227" s="273">
        <v>2.258592E8</v>
      </c>
      <c r="O227" s="273"/>
      <c r="P227" s="249">
        <f t="shared" si="31"/>
        <v>809405.9406</v>
      </c>
      <c r="Q227" s="249">
        <f t="shared" si="141"/>
        <v>252257.7279</v>
      </c>
      <c r="R227" s="249">
        <f t="shared" si="142"/>
        <v>427328.3014</v>
      </c>
      <c r="S227" s="249">
        <f t="shared" si="34"/>
        <v>-549875.248</v>
      </c>
      <c r="T227" s="249">
        <f t="shared" si="35"/>
        <v>0</v>
      </c>
      <c r="U227" s="267">
        <f t="shared" si="21"/>
        <v>0.8824234267</v>
      </c>
      <c r="V227" s="277"/>
      <c r="W227" s="249">
        <f t="shared" si="22"/>
        <v>-549875.248</v>
      </c>
      <c r="X227" s="252">
        <f t="shared" si="23"/>
        <v>2.249117862</v>
      </c>
      <c r="Y227" s="249">
        <f t="shared" si="24"/>
        <v>976819.3278</v>
      </c>
      <c r="Z227" s="249">
        <f t="shared" si="25"/>
        <v>426944.0798</v>
      </c>
      <c r="AA227" s="254">
        <f t="shared" si="26"/>
        <v>1488991.97</v>
      </c>
      <c r="AB227" s="253">
        <f t="shared" si="27"/>
        <v>1.48899197</v>
      </c>
      <c r="AC227" s="270">
        <f t="shared" si="28"/>
        <v>939116.7219</v>
      </c>
      <c r="AD227" s="252">
        <f t="shared" si="29"/>
        <v>0.9391167219</v>
      </c>
      <c r="AE227" s="175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7"/>
    </row>
    <row r="228" ht="19.5" customHeight="1">
      <c r="A228" s="271" t="s">
        <v>316</v>
      </c>
      <c r="B228" s="272">
        <v>138.270004</v>
      </c>
      <c r="C228" s="273">
        <v>145.960007</v>
      </c>
      <c r="D228" s="273">
        <v>135.800003</v>
      </c>
      <c r="E228" s="273">
        <v>143.229996</v>
      </c>
      <c r="F228" s="273">
        <v>136.844269</v>
      </c>
      <c r="G228" s="273">
        <v>7.050023E8</v>
      </c>
      <c r="H228" s="278" t="s">
        <v>316</v>
      </c>
      <c r="I228" s="273">
        <v>14.56625</v>
      </c>
      <c r="J228" s="273">
        <v>16.202499</v>
      </c>
      <c r="K228" s="273">
        <v>14.05125</v>
      </c>
      <c r="L228" s="273">
        <v>15.5975</v>
      </c>
      <c r="M228" s="273">
        <v>15.456731</v>
      </c>
      <c r="N228" s="273">
        <v>1.152524E8</v>
      </c>
      <c r="O228" s="273"/>
      <c r="P228" s="249">
        <f t="shared" si="31"/>
        <v>806732.6911</v>
      </c>
      <c r="Q228" s="249">
        <f t="shared" si="141"/>
        <v>250519.4027</v>
      </c>
      <c r="R228" s="249">
        <f t="shared" si="142"/>
        <v>428218.5687</v>
      </c>
      <c r="S228" s="249">
        <f t="shared" si="34"/>
        <v>-553833.0615</v>
      </c>
      <c r="T228" s="249">
        <f t="shared" si="35"/>
        <v>0</v>
      </c>
      <c r="U228" s="267">
        <f t="shared" si="21"/>
        <v>0.8803751764</v>
      </c>
      <c r="V228" s="277"/>
      <c r="W228" s="249">
        <f t="shared" si="22"/>
        <v>-553833.0615</v>
      </c>
      <c r="X228" s="252">
        <f t="shared" si="23"/>
        <v>2.229825819</v>
      </c>
      <c r="Y228" s="249">
        <f t="shared" si="24"/>
        <v>975802.7097</v>
      </c>
      <c r="Z228" s="249">
        <f t="shared" si="25"/>
        <v>421969.6482</v>
      </c>
      <c r="AA228" s="254">
        <f t="shared" si="26"/>
        <v>1485470.662</v>
      </c>
      <c r="AB228" s="253">
        <f t="shared" si="27"/>
        <v>1.485470662</v>
      </c>
      <c r="AC228" s="270">
        <f t="shared" si="28"/>
        <v>931637.601</v>
      </c>
      <c r="AD228" s="252">
        <f t="shared" si="29"/>
        <v>0.931637601</v>
      </c>
      <c r="AE228" s="175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7"/>
    </row>
    <row r="229" ht="19.5" customHeight="1">
      <c r="A229" s="271" t="s">
        <v>317</v>
      </c>
      <c r="B229" s="272">
        <v>143.720001</v>
      </c>
      <c r="C229" s="273">
        <v>146.210007</v>
      </c>
      <c r="D229" s="273">
        <v>140.179993</v>
      </c>
      <c r="E229" s="273">
        <v>146.199997</v>
      </c>
      <c r="F229" s="273">
        <v>139.681915</v>
      </c>
      <c r="G229" s="273">
        <v>8.107719E8</v>
      </c>
      <c r="H229" s="278" t="s">
        <v>317</v>
      </c>
      <c r="I229" s="273">
        <v>15.695</v>
      </c>
      <c r="J229" s="273">
        <v>16.192499</v>
      </c>
      <c r="K229" s="273">
        <v>14.9025</v>
      </c>
      <c r="L229" s="273">
        <v>16.155001</v>
      </c>
      <c r="M229" s="273">
        <v>16.009197</v>
      </c>
      <c r="N229" s="273">
        <v>1.393044E8</v>
      </c>
      <c r="O229" s="273"/>
      <c r="P229" s="249">
        <f t="shared" si="31"/>
        <v>832752.4337</v>
      </c>
      <c r="Q229" s="249">
        <f t="shared" si="141"/>
        <v>265696.3188</v>
      </c>
      <c r="R229" s="249">
        <f t="shared" si="142"/>
        <v>429110.6907</v>
      </c>
      <c r="S229" s="249">
        <f t="shared" si="34"/>
        <v>-557807.3659</v>
      </c>
      <c r="T229" s="249">
        <f t="shared" si="35"/>
        <v>0</v>
      </c>
      <c r="U229" s="267">
        <f t="shared" si="21"/>
        <v>0.8930225775</v>
      </c>
      <c r="V229" s="277"/>
      <c r="W229" s="249">
        <f t="shared" si="22"/>
        <v>-557807.3659</v>
      </c>
      <c r="X229" s="252">
        <f t="shared" si="23"/>
        <v>2.262184405</v>
      </c>
      <c r="Y229" s="249">
        <f t="shared" si="24"/>
        <v>994872.9666</v>
      </c>
      <c r="Z229" s="249">
        <f t="shared" si="25"/>
        <v>437065.6007</v>
      </c>
      <c r="AA229" s="254">
        <f t="shared" si="26"/>
        <v>1527559.443</v>
      </c>
      <c r="AB229" s="253">
        <f t="shared" si="27"/>
        <v>1.527559443</v>
      </c>
      <c r="AC229" s="270">
        <f t="shared" si="28"/>
        <v>969752.0772</v>
      </c>
      <c r="AD229" s="252">
        <f t="shared" si="29"/>
        <v>0.9697520772</v>
      </c>
      <c r="AE229" s="175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7"/>
    </row>
    <row r="230" ht="19.5" customHeight="1">
      <c r="A230" s="271" t="s">
        <v>318</v>
      </c>
      <c r="B230" s="272">
        <v>146.389999</v>
      </c>
      <c r="C230" s="273">
        <v>146.589996</v>
      </c>
      <c r="D230" s="273">
        <v>142.100006</v>
      </c>
      <c r="E230" s="273">
        <v>145.449997</v>
      </c>
      <c r="F230" s="273">
        <v>138.965317</v>
      </c>
      <c r="G230" s="273">
        <v>6.31562E8</v>
      </c>
      <c r="H230" s="278" t="s">
        <v>318</v>
      </c>
      <c r="I230" s="273">
        <v>16.235001</v>
      </c>
      <c r="J230" s="273">
        <v>16.2775</v>
      </c>
      <c r="K230" s="273">
        <v>15.3325</v>
      </c>
      <c r="L230" s="273">
        <v>16.055</v>
      </c>
      <c r="M230" s="273">
        <v>15.910101</v>
      </c>
      <c r="N230" s="273">
        <v>8.72872E7</v>
      </c>
      <c r="O230" s="273"/>
      <c r="P230" s="249">
        <f t="shared" si="31"/>
        <v>844158.4515</v>
      </c>
      <c r="Q230" s="249">
        <f t="shared" si="141"/>
        <v>273362.7786</v>
      </c>
      <c r="R230" s="249">
        <f t="shared" si="142"/>
        <v>430004.6713</v>
      </c>
      <c r="S230" s="249">
        <f t="shared" si="34"/>
        <v>-561798.2299</v>
      </c>
      <c r="T230" s="249">
        <f t="shared" si="35"/>
        <v>0</v>
      </c>
      <c r="U230" s="267">
        <f t="shared" si="21"/>
        <v>0.8987791464</v>
      </c>
      <c r="V230" s="277"/>
      <c r="W230" s="249">
        <f t="shared" si="22"/>
        <v>-561798.2299</v>
      </c>
      <c r="X230" s="252">
        <f t="shared" si="23"/>
        <v>2.268008432</v>
      </c>
      <c r="Y230" s="249">
        <f t="shared" si="24"/>
        <v>1003715.401</v>
      </c>
      <c r="Z230" s="249">
        <f t="shared" si="25"/>
        <v>441917.1706</v>
      </c>
      <c r="AA230" s="254">
        <f t="shared" si="26"/>
        <v>1547525.901</v>
      </c>
      <c r="AB230" s="253">
        <f t="shared" si="27"/>
        <v>1.547525901</v>
      </c>
      <c r="AC230" s="270">
        <f t="shared" si="28"/>
        <v>985727.6714</v>
      </c>
      <c r="AD230" s="252">
        <f t="shared" si="29"/>
        <v>0.9857276714</v>
      </c>
      <c r="AE230" s="175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7"/>
    </row>
    <row r="231" ht="19.5" customHeight="1">
      <c r="A231" s="271" t="s">
        <v>319</v>
      </c>
      <c r="B231" s="272">
        <v>145.669998</v>
      </c>
      <c r="C231" s="273">
        <v>152.369995</v>
      </c>
      <c r="D231" s="273">
        <v>144.929993</v>
      </c>
      <c r="E231" s="273">
        <v>152.149994</v>
      </c>
      <c r="F231" s="273">
        <v>145.684814</v>
      </c>
      <c r="G231" s="273">
        <v>5.490946E8</v>
      </c>
      <c r="H231" s="278" t="s">
        <v>319</v>
      </c>
      <c r="I231" s="273">
        <v>16.1075</v>
      </c>
      <c r="J231" s="273">
        <v>17.57</v>
      </c>
      <c r="K231" s="273">
        <v>15.945</v>
      </c>
      <c r="L231" s="273">
        <v>17.52</v>
      </c>
      <c r="M231" s="273">
        <v>17.361881</v>
      </c>
      <c r="N231" s="273">
        <v>7.9744E7</v>
      </c>
      <c r="O231" s="273"/>
      <c r="P231" s="249">
        <f t="shared" si="31"/>
        <v>860970.2554</v>
      </c>
      <c r="Q231" s="249">
        <f t="shared" si="141"/>
        <v>284283.0265</v>
      </c>
      <c r="R231" s="249">
        <f t="shared" si="142"/>
        <v>430900.5144</v>
      </c>
      <c r="S231" s="249">
        <f t="shared" si="34"/>
        <v>-565805.7226</v>
      </c>
      <c r="T231" s="249">
        <f t="shared" si="35"/>
        <v>0</v>
      </c>
      <c r="U231" s="267">
        <f t="shared" si="21"/>
        <v>0.9069776768</v>
      </c>
      <c r="V231" s="277"/>
      <c r="W231" s="249">
        <f t="shared" si="22"/>
        <v>-565805.7226</v>
      </c>
      <c r="X231" s="252">
        <f t="shared" si="23"/>
        <v>2.283240905</v>
      </c>
      <c r="Y231" s="249">
        <f t="shared" si="24"/>
        <v>1016343.673</v>
      </c>
      <c r="Z231" s="249">
        <f t="shared" si="25"/>
        <v>450537.9501</v>
      </c>
      <c r="AA231" s="254">
        <f t="shared" si="26"/>
        <v>1576153.796</v>
      </c>
      <c r="AB231" s="253">
        <f t="shared" si="27"/>
        <v>1.576153796</v>
      </c>
      <c r="AC231" s="270">
        <f t="shared" si="28"/>
        <v>1010348.074</v>
      </c>
      <c r="AD231" s="252">
        <f t="shared" si="29"/>
        <v>1.010348074</v>
      </c>
      <c r="AE231" s="175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7"/>
    </row>
    <row r="232" ht="19.5" customHeight="1">
      <c r="A232" s="271" t="s">
        <v>320</v>
      </c>
      <c r="B232" s="272">
        <v>152.759995</v>
      </c>
      <c r="C232" s="273">
        <v>156.690002</v>
      </c>
      <c r="D232" s="273">
        <v>150.770004</v>
      </c>
      <c r="E232" s="273">
        <v>155.149994</v>
      </c>
      <c r="F232" s="273">
        <v>148.557297</v>
      </c>
      <c r="G232" s="273">
        <v>5.841984E8</v>
      </c>
      <c r="H232" s="278" t="s">
        <v>320</v>
      </c>
      <c r="I232" s="273">
        <v>17.65</v>
      </c>
      <c r="J232" s="273">
        <v>18.535</v>
      </c>
      <c r="K232" s="273">
        <v>17.205</v>
      </c>
      <c r="L232" s="273">
        <v>18.17</v>
      </c>
      <c r="M232" s="273">
        <v>18.006014</v>
      </c>
      <c r="N232" s="273">
        <v>8.29024E7</v>
      </c>
      <c r="O232" s="273"/>
      <c r="P232" s="249">
        <f t="shared" si="31"/>
        <v>895663.3901</v>
      </c>
      <c r="Q232" s="249">
        <f t="shared" si="141"/>
        <v>306747.5366</v>
      </c>
      <c r="R232" s="249">
        <f t="shared" si="142"/>
        <v>431798.2238</v>
      </c>
      <c r="S232" s="249">
        <f t="shared" si="34"/>
        <v>-569829.9131</v>
      </c>
      <c r="T232" s="249">
        <f t="shared" si="35"/>
        <v>0</v>
      </c>
      <c r="U232" s="267">
        <f t="shared" si="21"/>
        <v>0.9234793863</v>
      </c>
      <c r="V232" s="277"/>
      <c r="W232" s="249">
        <f t="shared" si="22"/>
        <v>-569829.9131</v>
      </c>
      <c r="X232" s="252">
        <f t="shared" si="23"/>
        <v>2.329575165</v>
      </c>
      <c r="Y232" s="249">
        <f t="shared" si="24"/>
        <v>1041490.668</v>
      </c>
      <c r="Z232" s="249">
        <f t="shared" si="25"/>
        <v>471660.7548</v>
      </c>
      <c r="AA232" s="254">
        <f t="shared" si="26"/>
        <v>1634209.15</v>
      </c>
      <c r="AB232" s="253">
        <f t="shared" si="27"/>
        <v>1.63420915</v>
      </c>
      <c r="AC232" s="285">
        <f t="shared" si="28"/>
        <v>1064379.237</v>
      </c>
      <c r="AD232" s="252">
        <f t="shared" si="29"/>
        <v>1.064379237</v>
      </c>
      <c r="AE232" s="175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7"/>
    </row>
    <row r="233" ht="19.5" customHeight="1">
      <c r="A233" s="274" t="s">
        <v>321</v>
      </c>
      <c r="B233" s="275">
        <v>154.199997</v>
      </c>
      <c r="C233" s="276">
        <v>158.770004</v>
      </c>
      <c r="D233" s="276">
        <v>152.059998</v>
      </c>
      <c r="E233" s="276">
        <v>155.759995</v>
      </c>
      <c r="F233" s="276">
        <v>149.141373</v>
      </c>
      <c r="G233" s="276">
        <v>6.223839E8</v>
      </c>
      <c r="H233" s="279" t="s">
        <v>321</v>
      </c>
      <c r="I233" s="276">
        <v>17.934999</v>
      </c>
      <c r="J233" s="276">
        <v>19.0725</v>
      </c>
      <c r="K233" s="276">
        <v>17.440001</v>
      </c>
      <c r="L233" s="276">
        <v>18.3325</v>
      </c>
      <c r="M233" s="276">
        <v>18.167048</v>
      </c>
      <c r="N233" s="276">
        <v>9.40588E7</v>
      </c>
      <c r="O233" s="276"/>
      <c r="P233" s="249">
        <f t="shared" si="31"/>
        <v>903326.7208</v>
      </c>
      <c r="Q233" s="249">
        <f t="shared" si="141"/>
        <v>310937.3639</v>
      </c>
      <c r="R233" s="249">
        <f t="shared" si="142"/>
        <v>432697.8034</v>
      </c>
      <c r="S233" s="249">
        <f t="shared" si="34"/>
        <v>-573870.871</v>
      </c>
      <c r="T233" s="249">
        <f t="shared" si="35"/>
        <v>0</v>
      </c>
      <c r="U233" s="267">
        <f t="shared" si="21"/>
        <v>0.9260696678</v>
      </c>
      <c r="V233" s="252">
        <f>(E233-B222)/B222</f>
        <v>0.3059444866</v>
      </c>
      <c r="W233" s="249">
        <f t="shared" si="22"/>
        <v>-573870.871</v>
      </c>
      <c r="X233" s="252">
        <f t="shared" si="23"/>
        <v>2.328092593</v>
      </c>
      <c r="Y233" s="249">
        <f t="shared" si="24"/>
        <v>1047718.596</v>
      </c>
      <c r="Z233" s="249">
        <f t="shared" si="25"/>
        <v>473847.7248</v>
      </c>
      <c r="AA233" s="254">
        <f t="shared" si="26"/>
        <v>1646961.888</v>
      </c>
      <c r="AB233" s="253">
        <f t="shared" si="27"/>
        <v>1.646961888</v>
      </c>
      <c r="AC233" s="270">
        <f t="shared" si="28"/>
        <v>1073091.017</v>
      </c>
      <c r="AD233" s="252">
        <f t="shared" si="29"/>
        <v>1.073091017</v>
      </c>
      <c r="AE233" s="175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7"/>
    </row>
    <row r="234" ht="19.5" customHeight="1">
      <c r="A234" s="271" t="s">
        <v>322</v>
      </c>
      <c r="B234" s="272">
        <v>156.559998</v>
      </c>
      <c r="C234" s="273">
        <v>170.949997</v>
      </c>
      <c r="D234" s="273">
        <v>156.169998</v>
      </c>
      <c r="E234" s="273">
        <v>169.399994</v>
      </c>
      <c r="F234" s="273">
        <v>162.541</v>
      </c>
      <c r="G234" s="273">
        <v>6.983949E8</v>
      </c>
      <c r="H234" s="278" t="s">
        <v>322</v>
      </c>
      <c r="I234" s="273">
        <v>18.514999</v>
      </c>
      <c r="J234" s="273">
        <v>22.002501</v>
      </c>
      <c r="K234" s="273">
        <v>18.434999</v>
      </c>
      <c r="L234" s="273">
        <v>21.602501</v>
      </c>
      <c r="M234" s="273">
        <v>21.407537</v>
      </c>
      <c r="N234" s="273">
        <v>1.2376E8</v>
      </c>
      <c r="O234" s="273"/>
      <c r="P234" s="249">
        <f t="shared" si="31"/>
        <v>927742.5624</v>
      </c>
      <c r="Q234" s="249">
        <f>(Q222+(Q233-Q222)*(1-$Q$3))*K234/K233</f>
        <v>266425.907</v>
      </c>
      <c r="R234" s="249">
        <f>R233*(1+($S$5/2/12))+(Q233-Q222)*($Q$3)</f>
        <v>492490.6033</v>
      </c>
      <c r="S234" s="249">
        <f t="shared" si="34"/>
        <v>-577928.6663</v>
      </c>
      <c r="T234" s="249">
        <f t="shared" si="35"/>
        <v>0</v>
      </c>
      <c r="U234" s="267">
        <f t="shared" si="21"/>
        <v>0.8659689442</v>
      </c>
      <c r="V234" s="277"/>
      <c r="W234" s="249">
        <f t="shared" si="22"/>
        <v>-577928.6663</v>
      </c>
      <c r="X234" s="252">
        <f t="shared" si="23"/>
        <v>2.457454091</v>
      </c>
      <c r="Y234" s="249">
        <f t="shared" si="24"/>
        <v>1122210.773</v>
      </c>
      <c r="Z234" s="249">
        <f t="shared" si="25"/>
        <v>544282.1065</v>
      </c>
      <c r="AA234" s="254">
        <f t="shared" si="26"/>
        <v>1686659.073</v>
      </c>
      <c r="AB234" s="253">
        <f t="shared" si="27"/>
        <v>1.686659073</v>
      </c>
      <c r="AC234" s="270">
        <f t="shared" si="28"/>
        <v>1108730.406</v>
      </c>
      <c r="AD234" s="252">
        <f t="shared" si="29"/>
        <v>1.108730406</v>
      </c>
      <c r="AE234" s="175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7"/>
    </row>
    <row r="235" ht="19.5" customHeight="1">
      <c r="A235" s="271" t="s">
        <v>323</v>
      </c>
      <c r="B235" s="272">
        <v>168.100006</v>
      </c>
      <c r="C235" s="273">
        <v>170.729996</v>
      </c>
      <c r="D235" s="273">
        <v>150.130005</v>
      </c>
      <c r="E235" s="273">
        <v>167.210007</v>
      </c>
      <c r="F235" s="273">
        <v>160.439682</v>
      </c>
      <c r="G235" s="273">
        <v>1.1798412E9</v>
      </c>
      <c r="H235" s="278" t="s">
        <v>323</v>
      </c>
      <c r="I235" s="273">
        <v>21.280001</v>
      </c>
      <c r="J235" s="273">
        <v>21.76</v>
      </c>
      <c r="K235" s="273">
        <v>16.870001</v>
      </c>
      <c r="L235" s="273">
        <v>20.862499</v>
      </c>
      <c r="M235" s="273">
        <v>20.674213</v>
      </c>
      <c r="N235" s="273">
        <v>2.0399E8</v>
      </c>
      <c r="O235" s="273"/>
      <c r="P235" s="249">
        <f t="shared" si="31"/>
        <v>891861.4158</v>
      </c>
      <c r="Q235" s="249">
        <f t="shared" ref="Q235:Q245" si="143">Q234*K235/K234</f>
        <v>243808.2756</v>
      </c>
      <c r="R235" s="249">
        <f t="shared" ref="R235:R245" si="144">R234*(1+$S$5/2/12)</f>
        <v>493516.6254</v>
      </c>
      <c r="S235" s="249">
        <f t="shared" si="34"/>
        <v>-582003.3691</v>
      </c>
      <c r="T235" s="249">
        <f t="shared" si="35"/>
        <v>0</v>
      </c>
      <c r="U235" s="267">
        <f t="shared" si="21"/>
        <v>0.8467281813</v>
      </c>
      <c r="V235" s="277"/>
      <c r="W235" s="249">
        <f t="shared" si="22"/>
        <v>-582003.3691</v>
      </c>
      <c r="X235" s="252">
        <f t="shared" si="23"/>
        <v>2.380360862</v>
      </c>
      <c r="Y235" s="249">
        <f t="shared" si="24"/>
        <v>1098078.951</v>
      </c>
      <c r="Z235" s="249">
        <f t="shared" si="25"/>
        <v>516075.5824</v>
      </c>
      <c r="AA235" s="254">
        <f t="shared" si="26"/>
        <v>1629186.317</v>
      </c>
      <c r="AB235" s="253">
        <f t="shared" si="27"/>
        <v>1.629186317</v>
      </c>
      <c r="AC235" s="270">
        <f t="shared" si="28"/>
        <v>1047182.948</v>
      </c>
      <c r="AD235" s="252">
        <f t="shared" si="29"/>
        <v>1.047182948</v>
      </c>
      <c r="AE235" s="175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7"/>
    </row>
    <row r="236" ht="19.5" customHeight="1">
      <c r="A236" s="271" t="s">
        <v>324</v>
      </c>
      <c r="B236" s="272">
        <v>167.300003</v>
      </c>
      <c r="C236" s="273">
        <v>175.210007</v>
      </c>
      <c r="D236" s="273">
        <v>156.039993</v>
      </c>
      <c r="E236" s="273">
        <v>160.130005</v>
      </c>
      <c r="F236" s="273">
        <v>153.646378</v>
      </c>
      <c r="G236" s="273">
        <v>1.0853067E9</v>
      </c>
      <c r="H236" s="278" t="s">
        <v>324</v>
      </c>
      <c r="I236" s="273">
        <v>20.8925</v>
      </c>
      <c r="J236" s="273">
        <v>22.870001</v>
      </c>
      <c r="K236" s="273">
        <v>18.09</v>
      </c>
      <c r="L236" s="273">
        <v>19.049999</v>
      </c>
      <c r="M236" s="273">
        <v>18.878073</v>
      </c>
      <c r="N236" s="273">
        <v>2.062544E8</v>
      </c>
      <c r="O236" s="273"/>
      <c r="P236" s="249">
        <f t="shared" si="31"/>
        <v>926970.2554</v>
      </c>
      <c r="Q236" s="249">
        <f t="shared" si="143"/>
        <v>261439.9197</v>
      </c>
      <c r="R236" s="249">
        <f t="shared" si="144"/>
        <v>494544.785</v>
      </c>
      <c r="S236" s="249">
        <f t="shared" si="34"/>
        <v>-586095.0498</v>
      </c>
      <c r="T236" s="249">
        <f t="shared" si="35"/>
        <v>0</v>
      </c>
      <c r="U236" s="267">
        <f t="shared" si="21"/>
        <v>0.8614907286</v>
      </c>
      <c r="V236" s="277"/>
      <c r="W236" s="249">
        <f t="shared" si="22"/>
        <v>-586095.0498</v>
      </c>
      <c r="X236" s="252">
        <f t="shared" si="23"/>
        <v>2.425400182</v>
      </c>
      <c r="Y236" s="249">
        <f t="shared" si="24"/>
        <v>1123642.172</v>
      </c>
      <c r="Z236" s="249">
        <f t="shared" si="25"/>
        <v>537547.1226</v>
      </c>
      <c r="AA236" s="254">
        <f t="shared" si="26"/>
        <v>1682954.96</v>
      </c>
      <c r="AB236" s="253">
        <f t="shared" si="27"/>
        <v>1.68295496</v>
      </c>
      <c r="AC236" s="270">
        <f t="shared" si="28"/>
        <v>1096859.91</v>
      </c>
      <c r="AD236" s="252">
        <f t="shared" si="29"/>
        <v>1.09685991</v>
      </c>
      <c r="AE236" s="175"/>
      <c r="AF236" s="176"/>
      <c r="AG236" s="176"/>
      <c r="AH236" s="176"/>
      <c r="AI236" s="176"/>
      <c r="AJ236" s="176"/>
      <c r="AK236" s="176"/>
      <c r="AL236" s="176"/>
      <c r="AM236" s="176"/>
      <c r="AN236" s="176"/>
      <c r="AO236" s="176"/>
      <c r="AP236" s="176"/>
      <c r="AQ236" s="176"/>
      <c r="AR236" s="176"/>
      <c r="AS236" s="176"/>
      <c r="AT236" s="176"/>
      <c r="AU236" s="176"/>
      <c r="AV236" s="176"/>
      <c r="AW236" s="177"/>
    </row>
    <row r="237" ht="19.5" customHeight="1">
      <c r="A237" s="271" t="s">
        <v>325</v>
      </c>
      <c r="B237" s="272">
        <v>158.990005</v>
      </c>
      <c r="C237" s="273">
        <v>167.0</v>
      </c>
      <c r="D237" s="273">
        <v>153.880005</v>
      </c>
      <c r="E237" s="273">
        <v>160.940002</v>
      </c>
      <c r="F237" s="273">
        <v>154.674103</v>
      </c>
      <c r="G237" s="273">
        <v>9.873805E8</v>
      </c>
      <c r="H237" s="278" t="s">
        <v>325</v>
      </c>
      <c r="I237" s="273">
        <v>18.772499</v>
      </c>
      <c r="J237" s="273">
        <v>20.622499</v>
      </c>
      <c r="K237" s="273">
        <v>17.555</v>
      </c>
      <c r="L237" s="273">
        <v>19.1</v>
      </c>
      <c r="M237" s="273">
        <v>18.92762</v>
      </c>
      <c r="N237" s="273">
        <v>1.744092E8</v>
      </c>
      <c r="O237" s="273"/>
      <c r="P237" s="249">
        <f t="shared" si="31"/>
        <v>914138.6436</v>
      </c>
      <c r="Q237" s="249">
        <f t="shared" si="143"/>
        <v>253708.0039</v>
      </c>
      <c r="R237" s="249">
        <f t="shared" si="144"/>
        <v>495575.0867</v>
      </c>
      <c r="S237" s="249">
        <f t="shared" si="34"/>
        <v>-590203.7792</v>
      </c>
      <c r="T237" s="249">
        <f t="shared" si="35"/>
        <v>0</v>
      </c>
      <c r="U237" s="267">
        <f t="shared" si="21"/>
        <v>0.8545966559</v>
      </c>
      <c r="V237" s="277"/>
      <c r="W237" s="249">
        <f t="shared" si="22"/>
        <v>-590203.7792</v>
      </c>
      <c r="X237" s="252">
        <f t="shared" si="23"/>
        <v>2.388520338</v>
      </c>
      <c r="Y237" s="249">
        <f t="shared" si="24"/>
        <v>1115649.134</v>
      </c>
      <c r="Z237" s="249">
        <f t="shared" si="25"/>
        <v>525445.3545</v>
      </c>
      <c r="AA237" s="254">
        <f t="shared" si="26"/>
        <v>1663421.734</v>
      </c>
      <c r="AB237" s="253">
        <f t="shared" si="27"/>
        <v>1.663421734</v>
      </c>
      <c r="AC237" s="270">
        <f t="shared" si="28"/>
        <v>1073217.955</v>
      </c>
      <c r="AD237" s="252">
        <f t="shared" si="29"/>
        <v>1.073217955</v>
      </c>
      <c r="AE237" s="175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6"/>
      <c r="AT237" s="176"/>
      <c r="AU237" s="176"/>
      <c r="AV237" s="176"/>
      <c r="AW237" s="177"/>
    </row>
    <row r="238" ht="19.5" customHeight="1">
      <c r="A238" s="271" t="s">
        <v>326</v>
      </c>
      <c r="B238" s="272">
        <v>160.520004</v>
      </c>
      <c r="C238" s="273">
        <v>171.199997</v>
      </c>
      <c r="D238" s="273">
        <v>159.220001</v>
      </c>
      <c r="E238" s="273">
        <v>170.070007</v>
      </c>
      <c r="F238" s="273">
        <v>163.448654</v>
      </c>
      <c r="G238" s="273">
        <v>6.87987E8</v>
      </c>
      <c r="H238" s="278" t="s">
        <v>326</v>
      </c>
      <c r="I238" s="273">
        <v>19.01</v>
      </c>
      <c r="J238" s="273">
        <v>21.532499</v>
      </c>
      <c r="K238" s="273">
        <v>18.684999</v>
      </c>
      <c r="L238" s="273">
        <v>21.252501</v>
      </c>
      <c r="M238" s="273">
        <v>21.060694</v>
      </c>
      <c r="N238" s="273">
        <v>1.287104E8</v>
      </c>
      <c r="O238" s="273"/>
      <c r="P238" s="249">
        <f t="shared" si="31"/>
        <v>945861.3921</v>
      </c>
      <c r="Q238" s="249">
        <f t="shared" si="143"/>
        <v>270038.9518</v>
      </c>
      <c r="R238" s="249">
        <f t="shared" si="144"/>
        <v>496607.5348</v>
      </c>
      <c r="S238" s="249">
        <f t="shared" si="34"/>
        <v>-594329.6283</v>
      </c>
      <c r="T238" s="249">
        <f t="shared" si="35"/>
        <v>0</v>
      </c>
      <c r="U238" s="267">
        <f t="shared" si="21"/>
        <v>0.8676977865</v>
      </c>
      <c r="V238" s="277"/>
      <c r="W238" s="249">
        <f t="shared" si="22"/>
        <v>-594329.6283</v>
      </c>
      <c r="X238" s="252">
        <f t="shared" si="23"/>
        <v>2.427052023</v>
      </c>
      <c r="Y238" s="249">
        <f t="shared" si="24"/>
        <v>1138846.208</v>
      </c>
      <c r="Z238" s="249">
        <f t="shared" si="25"/>
        <v>544516.5796</v>
      </c>
      <c r="AA238" s="254">
        <f t="shared" si="26"/>
        <v>1712507.879</v>
      </c>
      <c r="AB238" s="253">
        <f t="shared" si="27"/>
        <v>1.712507879</v>
      </c>
      <c r="AC238" s="270">
        <f t="shared" si="28"/>
        <v>1118178.25</v>
      </c>
      <c r="AD238" s="252">
        <f t="shared" si="29"/>
        <v>1.11817825</v>
      </c>
      <c r="AE238" s="175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6"/>
      <c r="AT238" s="176"/>
      <c r="AU238" s="176"/>
      <c r="AV238" s="176"/>
      <c r="AW238" s="177"/>
    </row>
    <row r="239" ht="19.5" customHeight="1">
      <c r="A239" s="271" t="s">
        <v>327</v>
      </c>
      <c r="B239" s="272">
        <v>170.919998</v>
      </c>
      <c r="C239" s="273">
        <v>177.979996</v>
      </c>
      <c r="D239" s="273">
        <v>169.169998</v>
      </c>
      <c r="E239" s="273">
        <v>171.649994</v>
      </c>
      <c r="F239" s="273">
        <v>164.967102</v>
      </c>
      <c r="G239" s="273">
        <v>7.843385E8</v>
      </c>
      <c r="H239" s="278" t="s">
        <v>327</v>
      </c>
      <c r="I239" s="273">
        <v>21.459999</v>
      </c>
      <c r="J239" s="273">
        <v>23.3225</v>
      </c>
      <c r="K239" s="273">
        <v>21.040001</v>
      </c>
      <c r="L239" s="273">
        <v>21.615</v>
      </c>
      <c r="M239" s="273">
        <v>21.419918</v>
      </c>
      <c r="N239" s="273">
        <v>1.172916E8</v>
      </c>
      <c r="O239" s="273"/>
      <c r="P239" s="249">
        <f t="shared" si="31"/>
        <v>1004970.285</v>
      </c>
      <c r="Q239" s="249">
        <f t="shared" si="143"/>
        <v>304073.8624</v>
      </c>
      <c r="R239" s="249">
        <f t="shared" si="144"/>
        <v>497642.1338</v>
      </c>
      <c r="S239" s="249">
        <f t="shared" si="34"/>
        <v>-598472.6684</v>
      </c>
      <c r="T239" s="249">
        <f t="shared" si="35"/>
        <v>0</v>
      </c>
      <c r="U239" s="267">
        <f t="shared" si="21"/>
        <v>0.8928600536</v>
      </c>
      <c r="V239" s="277"/>
      <c r="W239" s="249">
        <f t="shared" si="22"/>
        <v>-598472.6684</v>
      </c>
      <c r="X239" s="252">
        <f t="shared" si="23"/>
        <v>2.510745266</v>
      </c>
      <c r="Y239" s="249">
        <f t="shared" si="24"/>
        <v>1181215.648</v>
      </c>
      <c r="Z239" s="249">
        <f t="shared" si="25"/>
        <v>582742.9797</v>
      </c>
      <c r="AA239" s="254">
        <f t="shared" si="26"/>
        <v>1806686.281</v>
      </c>
      <c r="AB239" s="253">
        <f t="shared" si="27"/>
        <v>1.806686281</v>
      </c>
      <c r="AC239" s="270">
        <f t="shared" si="28"/>
        <v>1208213.613</v>
      </c>
      <c r="AD239" s="252">
        <f t="shared" si="29"/>
        <v>1.208213613</v>
      </c>
      <c r="AE239" s="175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6"/>
      <c r="AT239" s="176"/>
      <c r="AU239" s="176"/>
      <c r="AV239" s="176"/>
      <c r="AW239" s="177"/>
    </row>
    <row r="240" ht="19.5" customHeight="1">
      <c r="A240" s="271" t="s">
        <v>328</v>
      </c>
      <c r="B240" s="272">
        <v>170.039993</v>
      </c>
      <c r="C240" s="273">
        <v>182.929993</v>
      </c>
      <c r="D240" s="273">
        <v>169.669998</v>
      </c>
      <c r="E240" s="273">
        <v>176.449997</v>
      </c>
      <c r="F240" s="273">
        <v>169.943237</v>
      </c>
      <c r="G240" s="273">
        <v>7.080105E8</v>
      </c>
      <c r="H240" s="278" t="s">
        <v>328</v>
      </c>
      <c r="I240" s="273">
        <v>21.247499</v>
      </c>
      <c r="J240" s="273">
        <v>24.5075</v>
      </c>
      <c r="K240" s="273">
        <v>21.157499</v>
      </c>
      <c r="L240" s="273">
        <v>22.705</v>
      </c>
      <c r="M240" s="273">
        <v>22.500082</v>
      </c>
      <c r="N240" s="273">
        <v>1.054764E8</v>
      </c>
      <c r="O240" s="273"/>
      <c r="P240" s="249">
        <f t="shared" si="31"/>
        <v>1007940.582</v>
      </c>
      <c r="Q240" s="249">
        <f t="shared" si="143"/>
        <v>305771.9646</v>
      </c>
      <c r="R240" s="249">
        <f t="shared" si="144"/>
        <v>498678.8882</v>
      </c>
      <c r="S240" s="249">
        <f t="shared" si="34"/>
        <v>-602632.9712</v>
      </c>
      <c r="T240" s="249">
        <f t="shared" si="35"/>
        <v>0</v>
      </c>
      <c r="U240" s="267">
        <f t="shared" si="21"/>
        <v>0.8935622184</v>
      </c>
      <c r="V240" s="277"/>
      <c r="W240" s="249">
        <f t="shared" si="22"/>
        <v>-602632.9712</v>
      </c>
      <c r="X240" s="252">
        <f t="shared" si="23"/>
        <v>2.500061468</v>
      </c>
      <c r="Y240" s="249">
        <f t="shared" si="24"/>
        <v>1184290.14</v>
      </c>
      <c r="Z240" s="249">
        <f t="shared" si="25"/>
        <v>581657.1691</v>
      </c>
      <c r="AA240" s="254">
        <f t="shared" si="26"/>
        <v>1812391.435</v>
      </c>
      <c r="AB240" s="253">
        <f t="shared" si="27"/>
        <v>1.812391435</v>
      </c>
      <c r="AC240" s="270">
        <f t="shared" si="28"/>
        <v>1209758.464</v>
      </c>
      <c r="AD240" s="252">
        <f t="shared" si="29"/>
        <v>1.209758464</v>
      </c>
      <c r="AE240" s="175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7"/>
    </row>
    <row r="241" ht="19.5" customHeight="1">
      <c r="A241" s="271" t="s">
        <v>329</v>
      </c>
      <c r="B241" s="272">
        <v>176.860001</v>
      </c>
      <c r="C241" s="273">
        <v>187.520004</v>
      </c>
      <c r="D241" s="273">
        <v>175.789993</v>
      </c>
      <c r="E241" s="273">
        <v>186.649994</v>
      </c>
      <c r="F241" s="273">
        <v>179.767044</v>
      </c>
      <c r="G241" s="273">
        <v>6.67523E8</v>
      </c>
      <c r="H241" s="278" t="s">
        <v>329</v>
      </c>
      <c r="I241" s="273">
        <v>22.889999</v>
      </c>
      <c r="J241" s="273">
        <v>25.627501</v>
      </c>
      <c r="K241" s="273">
        <v>22.6</v>
      </c>
      <c r="L241" s="273">
        <v>25.379999</v>
      </c>
      <c r="M241" s="273">
        <v>25.150936</v>
      </c>
      <c r="N241" s="273">
        <v>9.92216E7</v>
      </c>
      <c r="O241" s="273"/>
      <c r="P241" s="249">
        <f t="shared" si="31"/>
        <v>1044296.988</v>
      </c>
      <c r="Q241" s="249">
        <f t="shared" si="143"/>
        <v>326619.2474</v>
      </c>
      <c r="R241" s="249">
        <f t="shared" si="144"/>
        <v>499717.8026</v>
      </c>
      <c r="S241" s="249">
        <f t="shared" si="34"/>
        <v>-606810.6086</v>
      </c>
      <c r="T241" s="249">
        <f t="shared" si="35"/>
        <v>0</v>
      </c>
      <c r="U241" s="267">
        <f t="shared" si="21"/>
        <v>0.9074653023</v>
      </c>
      <c r="V241" s="277"/>
      <c r="W241" s="249">
        <f t="shared" si="22"/>
        <v>-606810.6086</v>
      </c>
      <c r="X241" s="252">
        <f t="shared" si="23"/>
        <v>2.544475606</v>
      </c>
      <c r="Y241" s="249">
        <f t="shared" si="24"/>
        <v>1210736.982</v>
      </c>
      <c r="Z241" s="249">
        <f t="shared" si="25"/>
        <v>603926.3736</v>
      </c>
      <c r="AA241" s="254">
        <f t="shared" si="26"/>
        <v>1870634.038</v>
      </c>
      <c r="AB241" s="253">
        <f t="shared" si="27"/>
        <v>1.870634038</v>
      </c>
      <c r="AC241" s="270">
        <f t="shared" si="28"/>
        <v>1263823.43</v>
      </c>
      <c r="AD241" s="252">
        <f t="shared" si="29"/>
        <v>1.26382343</v>
      </c>
      <c r="AE241" s="175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7"/>
    </row>
    <row r="242" ht="19.5" customHeight="1">
      <c r="A242" s="271" t="s">
        <v>330</v>
      </c>
      <c r="B242" s="272">
        <v>186.080002</v>
      </c>
      <c r="C242" s="273">
        <v>186.490005</v>
      </c>
      <c r="D242" s="273">
        <v>180.440002</v>
      </c>
      <c r="E242" s="273">
        <v>185.789993</v>
      </c>
      <c r="F242" s="273">
        <v>178.938828</v>
      </c>
      <c r="G242" s="273">
        <v>6.455344E8</v>
      </c>
      <c r="H242" s="278" t="s">
        <v>330</v>
      </c>
      <c r="I242" s="273">
        <v>25.24</v>
      </c>
      <c r="J242" s="273">
        <v>25.344999</v>
      </c>
      <c r="K242" s="273">
        <v>23.7075</v>
      </c>
      <c r="L242" s="273">
        <v>25.17</v>
      </c>
      <c r="M242" s="273">
        <v>24.942839</v>
      </c>
      <c r="N242" s="273">
        <v>8.13508E7</v>
      </c>
      <c r="O242" s="273"/>
      <c r="P242" s="249">
        <f t="shared" si="31"/>
        <v>1071920.804</v>
      </c>
      <c r="Q242" s="249">
        <f t="shared" si="143"/>
        <v>342625.0357</v>
      </c>
      <c r="R242" s="249">
        <f t="shared" si="144"/>
        <v>500758.8813</v>
      </c>
      <c r="S242" s="249">
        <f t="shared" si="34"/>
        <v>-611005.6528</v>
      </c>
      <c r="T242" s="249">
        <f t="shared" si="35"/>
        <v>0</v>
      </c>
      <c r="U242" s="267">
        <f t="shared" si="21"/>
        <v>0.917436717</v>
      </c>
      <c r="V242" s="277"/>
      <c r="W242" s="249">
        <f t="shared" si="22"/>
        <v>-611005.6528</v>
      </c>
      <c r="X242" s="252">
        <f t="shared" si="23"/>
        <v>2.573920025</v>
      </c>
      <c r="Y242" s="249">
        <f t="shared" si="24"/>
        <v>1231073.089</v>
      </c>
      <c r="Z242" s="249">
        <f t="shared" si="25"/>
        <v>620067.4361</v>
      </c>
      <c r="AA242" s="254">
        <f t="shared" si="26"/>
        <v>1915304.721</v>
      </c>
      <c r="AB242" s="253">
        <f t="shared" si="27"/>
        <v>1.915304721</v>
      </c>
      <c r="AC242" s="270">
        <f t="shared" si="28"/>
        <v>1304299.068</v>
      </c>
      <c r="AD242" s="252">
        <f t="shared" si="29"/>
        <v>1.304299068</v>
      </c>
      <c r="AE242" s="175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7"/>
    </row>
    <row r="243" ht="19.5" customHeight="1">
      <c r="A243" s="271" t="s">
        <v>331</v>
      </c>
      <c r="B243" s="272">
        <v>186.869995</v>
      </c>
      <c r="C243" s="273">
        <v>187.529999</v>
      </c>
      <c r="D243" s="273">
        <v>160.089996</v>
      </c>
      <c r="E243" s="273">
        <v>169.820007</v>
      </c>
      <c r="F243" s="273">
        <v>163.85199</v>
      </c>
      <c r="G243" s="273">
        <v>1.8170706E9</v>
      </c>
      <c r="H243" s="278" t="s">
        <v>331</v>
      </c>
      <c r="I243" s="273">
        <v>25.442499</v>
      </c>
      <c r="J243" s="273">
        <v>25.625</v>
      </c>
      <c r="K243" s="273">
        <v>18.4275</v>
      </c>
      <c r="L243" s="273">
        <v>20.702499</v>
      </c>
      <c r="M243" s="273">
        <v>20.515654</v>
      </c>
      <c r="N243" s="273">
        <v>2.35472E8</v>
      </c>
      <c r="O243" s="273"/>
      <c r="P243" s="249">
        <f t="shared" si="31"/>
        <v>951029.6792</v>
      </c>
      <c r="Q243" s="249">
        <f t="shared" si="143"/>
        <v>266317.5301</v>
      </c>
      <c r="R243" s="249">
        <f t="shared" si="144"/>
        <v>501802.129</v>
      </c>
      <c r="S243" s="249">
        <f t="shared" si="34"/>
        <v>-615218.1763</v>
      </c>
      <c r="T243" s="249">
        <f t="shared" si="35"/>
        <v>0</v>
      </c>
      <c r="U243" s="267">
        <f t="shared" si="21"/>
        <v>0.8630226045</v>
      </c>
      <c r="V243" s="277"/>
      <c r="W243" s="249">
        <f t="shared" si="22"/>
        <v>-615218.1763</v>
      </c>
      <c r="X243" s="252">
        <f t="shared" si="23"/>
        <v>2.361490385</v>
      </c>
      <c r="Y243" s="249">
        <f t="shared" si="24"/>
        <v>1147450.819</v>
      </c>
      <c r="Z243" s="249">
        <f t="shared" si="25"/>
        <v>532232.643</v>
      </c>
      <c r="AA243" s="254">
        <f t="shared" si="26"/>
        <v>1719149.338</v>
      </c>
      <c r="AB243" s="253">
        <f t="shared" si="27"/>
        <v>1.719149338</v>
      </c>
      <c r="AC243" s="270">
        <f t="shared" si="28"/>
        <v>1103931.162</v>
      </c>
      <c r="AD243" s="252">
        <f t="shared" si="29"/>
        <v>1.103931162</v>
      </c>
      <c r="AE243" s="175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7"/>
    </row>
    <row r="244" ht="19.5" customHeight="1">
      <c r="A244" s="271" t="s">
        <v>332</v>
      </c>
      <c r="B244" s="272">
        <v>170.070007</v>
      </c>
      <c r="C244" s="273">
        <v>175.580002</v>
      </c>
      <c r="D244" s="273">
        <v>157.130005</v>
      </c>
      <c r="E244" s="273">
        <v>169.369995</v>
      </c>
      <c r="F244" s="273">
        <v>163.417831</v>
      </c>
      <c r="G244" s="273">
        <v>1.1521215E9</v>
      </c>
      <c r="H244" s="278" t="s">
        <v>332</v>
      </c>
      <c r="I244" s="273">
        <v>20.805</v>
      </c>
      <c r="J244" s="273">
        <v>22.115</v>
      </c>
      <c r="K244" s="273">
        <v>17.625</v>
      </c>
      <c r="L244" s="273">
        <v>20.459999</v>
      </c>
      <c r="M244" s="273">
        <v>20.275343</v>
      </c>
      <c r="N244" s="273">
        <v>1.49764E8</v>
      </c>
      <c r="O244" s="273"/>
      <c r="P244" s="249">
        <f t="shared" si="31"/>
        <v>933445.5743</v>
      </c>
      <c r="Q244" s="249">
        <f t="shared" si="143"/>
        <v>254719.6564</v>
      </c>
      <c r="R244" s="249">
        <f t="shared" si="144"/>
        <v>502847.5501</v>
      </c>
      <c r="S244" s="249">
        <f t="shared" si="34"/>
        <v>-619448.252</v>
      </c>
      <c r="T244" s="249">
        <f t="shared" si="35"/>
        <v>0</v>
      </c>
      <c r="U244" s="267">
        <f t="shared" si="21"/>
        <v>0.8532666952</v>
      </c>
      <c r="V244" s="277"/>
      <c r="W244" s="249">
        <f t="shared" si="22"/>
        <v>-619448.252</v>
      </c>
      <c r="X244" s="252">
        <f t="shared" si="23"/>
        <v>2.318665231</v>
      </c>
      <c r="Y244" s="249">
        <f t="shared" si="24"/>
        <v>1136145.55</v>
      </c>
      <c r="Z244" s="249">
        <f t="shared" si="25"/>
        <v>516697.2981</v>
      </c>
      <c r="AA244" s="254">
        <f t="shared" si="26"/>
        <v>1691012.781</v>
      </c>
      <c r="AB244" s="253">
        <f t="shared" si="27"/>
        <v>1.691012781</v>
      </c>
      <c r="AC244" s="270">
        <f t="shared" si="28"/>
        <v>1071564.529</v>
      </c>
      <c r="AD244" s="252">
        <f t="shared" si="29"/>
        <v>1.071564529</v>
      </c>
      <c r="AE244" s="175"/>
      <c r="AF244" s="176"/>
      <c r="AG244" s="176"/>
      <c r="AH244" s="176"/>
      <c r="AI244" s="176"/>
      <c r="AJ244" s="176"/>
      <c r="AK244" s="176"/>
      <c r="AL244" s="176"/>
      <c r="AM244" s="176"/>
      <c r="AN244" s="176"/>
      <c r="AO244" s="176"/>
      <c r="AP244" s="176"/>
      <c r="AQ244" s="176"/>
      <c r="AR244" s="176"/>
      <c r="AS244" s="176"/>
      <c r="AT244" s="176"/>
      <c r="AU244" s="176"/>
      <c r="AV244" s="176"/>
      <c r="AW244" s="177"/>
    </row>
    <row r="245" ht="19.5" customHeight="1">
      <c r="A245" s="274" t="s">
        <v>333</v>
      </c>
      <c r="B245" s="275">
        <v>173.110001</v>
      </c>
      <c r="C245" s="276">
        <v>173.309998</v>
      </c>
      <c r="D245" s="276">
        <v>143.460007</v>
      </c>
      <c r="E245" s="276">
        <v>154.259995</v>
      </c>
      <c r="F245" s="276">
        <v>148.838852</v>
      </c>
      <c r="G245" s="276">
        <v>1.3955449E9</v>
      </c>
      <c r="H245" s="279" t="s">
        <v>333</v>
      </c>
      <c r="I245" s="276">
        <v>21.34</v>
      </c>
      <c r="J245" s="276">
        <v>21.385</v>
      </c>
      <c r="K245" s="276">
        <v>14.61</v>
      </c>
      <c r="L245" s="276">
        <v>16.797501</v>
      </c>
      <c r="M245" s="276">
        <v>16.645899</v>
      </c>
      <c r="N245" s="276">
        <v>2.174544E8</v>
      </c>
      <c r="O245" s="276"/>
      <c r="P245" s="249">
        <f t="shared" si="31"/>
        <v>852237.6653</v>
      </c>
      <c r="Q245" s="249">
        <f t="shared" si="143"/>
        <v>211146.3365</v>
      </c>
      <c r="R245" s="249">
        <f t="shared" si="144"/>
        <v>503895.1492</v>
      </c>
      <c r="S245" s="249">
        <f t="shared" si="34"/>
        <v>-623695.9531</v>
      </c>
      <c r="T245" s="249">
        <f t="shared" si="35"/>
        <v>0</v>
      </c>
      <c r="U245" s="267">
        <f t="shared" si="21"/>
        <v>0.81321208</v>
      </c>
      <c r="V245" s="252">
        <f>(E245-B234)/B234</f>
        <v>-0.0146908727</v>
      </c>
      <c r="W245" s="249">
        <f t="shared" si="22"/>
        <v>-623695.9531</v>
      </c>
      <c r="X245" s="252">
        <f t="shared" si="23"/>
        <v>2.174349229</v>
      </c>
      <c r="Y245" s="249">
        <f t="shared" si="24"/>
        <v>1080305.709</v>
      </c>
      <c r="Z245" s="249">
        <f t="shared" si="25"/>
        <v>456609.7559</v>
      </c>
      <c r="AA245" s="254">
        <f t="shared" si="26"/>
        <v>1567279.151</v>
      </c>
      <c r="AB245" s="253">
        <f t="shared" si="27"/>
        <v>1.567279151</v>
      </c>
      <c r="AC245" s="270">
        <f t="shared" si="28"/>
        <v>943583.1979</v>
      </c>
      <c r="AD245" s="252">
        <f t="shared" si="29"/>
        <v>0.9435831979</v>
      </c>
      <c r="AE245" s="175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7"/>
    </row>
    <row r="246" ht="19.5" customHeight="1">
      <c r="A246" s="271" t="s">
        <v>334</v>
      </c>
      <c r="B246" s="272">
        <v>150.990005</v>
      </c>
      <c r="C246" s="273">
        <v>168.990005</v>
      </c>
      <c r="D246" s="273">
        <v>149.490005</v>
      </c>
      <c r="E246" s="273">
        <v>168.160004</v>
      </c>
      <c r="F246" s="273">
        <v>162.714554</v>
      </c>
      <c r="G246" s="273">
        <v>9.337065E8</v>
      </c>
      <c r="H246" s="278" t="s">
        <v>334</v>
      </c>
      <c r="I246" s="273">
        <v>16.084999</v>
      </c>
      <c r="J246" s="273">
        <v>19.967501</v>
      </c>
      <c r="K246" s="273">
        <v>15.7425</v>
      </c>
      <c r="L246" s="273">
        <v>19.7925</v>
      </c>
      <c r="M246" s="273">
        <v>19.627283</v>
      </c>
      <c r="N246" s="273">
        <v>1.66696E8</v>
      </c>
      <c r="O246" s="273"/>
      <c r="P246" s="249">
        <f t="shared" si="31"/>
        <v>888059.4356</v>
      </c>
      <c r="Q246" s="249">
        <f>(Q245+$S$3)*K246/K245</f>
        <v>249063.7373</v>
      </c>
      <c r="R246" s="249">
        <f>R245*(1+($S$5)/2/12)-$S$3</f>
        <v>484944.9307</v>
      </c>
      <c r="S246" s="249">
        <f t="shared" si="34"/>
        <v>-627961.3529</v>
      </c>
      <c r="T246" s="249">
        <f t="shared" si="35"/>
        <v>0</v>
      </c>
      <c r="U246" s="267">
        <f t="shared" si="21"/>
        <v>0.8545799693</v>
      </c>
      <c r="V246" s="277"/>
      <c r="W246" s="249">
        <f t="shared" si="22"/>
        <v>-627961.3529</v>
      </c>
      <c r="X246" s="252">
        <f t="shared" si="23"/>
        <v>2.186447239</v>
      </c>
      <c r="Y246" s="249">
        <f t="shared" si="24"/>
        <v>1087188.738</v>
      </c>
      <c r="Z246" s="249">
        <f t="shared" si="25"/>
        <v>459227.3856</v>
      </c>
      <c r="AA246" s="254">
        <f t="shared" si="26"/>
        <v>1622068.104</v>
      </c>
      <c r="AB246" s="253">
        <f t="shared" si="27"/>
        <v>1.622068104</v>
      </c>
      <c r="AC246" s="270">
        <f t="shared" si="28"/>
        <v>994106.7508</v>
      </c>
      <c r="AD246" s="252">
        <f t="shared" si="29"/>
        <v>0.9941067508</v>
      </c>
      <c r="AE246" s="175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7"/>
    </row>
    <row r="247" ht="19.5" customHeight="1">
      <c r="A247" s="271" t="s">
        <v>335</v>
      </c>
      <c r="B247" s="272">
        <v>167.330002</v>
      </c>
      <c r="C247" s="273">
        <v>174.660004</v>
      </c>
      <c r="D247" s="273">
        <v>166.570007</v>
      </c>
      <c r="E247" s="273">
        <v>173.190002</v>
      </c>
      <c r="F247" s="273">
        <v>167.581696</v>
      </c>
      <c r="G247" s="273">
        <v>5.359641E8</v>
      </c>
      <c r="H247" s="278" t="s">
        <v>335</v>
      </c>
      <c r="I247" s="273">
        <v>19.594999</v>
      </c>
      <c r="J247" s="273">
        <v>21.275</v>
      </c>
      <c r="K247" s="273">
        <v>19.3825</v>
      </c>
      <c r="L247" s="273">
        <v>20.905001</v>
      </c>
      <c r="M247" s="273">
        <v>20.730501</v>
      </c>
      <c r="N247" s="273">
        <v>1.092192E8</v>
      </c>
      <c r="O247" s="273"/>
      <c r="P247" s="249">
        <f t="shared" si="31"/>
        <v>989524.7941</v>
      </c>
      <c r="Q247" s="249">
        <f t="shared" ref="Q247:Q257" si="145">Q246*K247/K246</f>
        <v>306652.5576</v>
      </c>
      <c r="R247" s="249">
        <f t="shared" ref="R247:R257" si="146">R246*(1+$S$5/2/12)</f>
        <v>485955.2327</v>
      </c>
      <c r="S247" s="249">
        <f t="shared" si="34"/>
        <v>-632244.5252</v>
      </c>
      <c r="T247" s="249">
        <f t="shared" si="35"/>
        <v>0</v>
      </c>
      <c r="U247" s="267">
        <f t="shared" si="21"/>
        <v>0.8993887006</v>
      </c>
      <c r="V247" s="277"/>
      <c r="W247" s="249">
        <f t="shared" si="22"/>
        <v>-632244.5252</v>
      </c>
      <c r="X247" s="252">
        <f t="shared" si="23"/>
        <v>2.333717364</v>
      </c>
      <c r="Y247" s="249">
        <f t="shared" si="24"/>
        <v>1159184.379</v>
      </c>
      <c r="Z247" s="249">
        <f t="shared" si="25"/>
        <v>526939.854</v>
      </c>
      <c r="AA247" s="254">
        <f t="shared" si="26"/>
        <v>1782132.584</v>
      </c>
      <c r="AB247" s="253">
        <f t="shared" si="27"/>
        <v>1.782132584</v>
      </c>
      <c r="AC247" s="270">
        <f t="shared" si="28"/>
        <v>1149888.059</v>
      </c>
      <c r="AD247" s="252">
        <f t="shared" si="29"/>
        <v>1.149888059</v>
      </c>
      <c r="AE247" s="175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7"/>
    </row>
    <row r="248" ht="19.5" customHeight="1">
      <c r="A248" s="271" t="s">
        <v>336</v>
      </c>
      <c r="B248" s="272">
        <v>174.440002</v>
      </c>
      <c r="C248" s="273">
        <v>182.830002</v>
      </c>
      <c r="D248" s="273">
        <v>169.339996</v>
      </c>
      <c r="E248" s="273">
        <v>179.660004</v>
      </c>
      <c r="F248" s="273">
        <v>173.842194</v>
      </c>
      <c r="G248" s="273">
        <v>7.819727E8</v>
      </c>
      <c r="H248" s="278" t="s">
        <v>336</v>
      </c>
      <c r="I248" s="273">
        <v>21.2075</v>
      </c>
      <c r="J248" s="273">
        <v>23.290001</v>
      </c>
      <c r="K248" s="273">
        <v>19.9625</v>
      </c>
      <c r="L248" s="273">
        <v>22.4825</v>
      </c>
      <c r="M248" s="273">
        <v>22.29483</v>
      </c>
      <c r="N248" s="273">
        <v>1.219928E8</v>
      </c>
      <c r="O248" s="273"/>
      <c r="P248" s="249">
        <f t="shared" si="31"/>
        <v>1005980.174</v>
      </c>
      <c r="Q248" s="249">
        <f t="shared" si="145"/>
        <v>315828.7982</v>
      </c>
      <c r="R248" s="249">
        <f t="shared" si="146"/>
        <v>486967.6394</v>
      </c>
      <c r="S248" s="249">
        <f t="shared" si="34"/>
        <v>-636545.5441</v>
      </c>
      <c r="T248" s="249">
        <f t="shared" si="35"/>
        <v>0</v>
      </c>
      <c r="U248" s="267">
        <f t="shared" si="21"/>
        <v>0.9053842027</v>
      </c>
      <c r="V248" s="277"/>
      <c r="W248" s="249">
        <f t="shared" si="22"/>
        <v>-636545.5441</v>
      </c>
      <c r="X248" s="252">
        <f t="shared" si="23"/>
        <v>2.345390409</v>
      </c>
      <c r="Y248" s="249">
        <f t="shared" si="24"/>
        <v>1171675.056</v>
      </c>
      <c r="Z248" s="249">
        <f t="shared" si="25"/>
        <v>535129.5118</v>
      </c>
      <c r="AA248" s="254">
        <f t="shared" si="26"/>
        <v>1808776.612</v>
      </c>
      <c r="AB248" s="253">
        <f t="shared" si="27"/>
        <v>1.808776612</v>
      </c>
      <c r="AC248" s="270">
        <f t="shared" si="28"/>
        <v>1172231.068</v>
      </c>
      <c r="AD248" s="252">
        <f t="shared" si="29"/>
        <v>1.172231068</v>
      </c>
      <c r="AE248" s="175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7"/>
    </row>
    <row r="249" ht="19.5" customHeight="1">
      <c r="A249" s="271" t="s">
        <v>337</v>
      </c>
      <c r="B249" s="272">
        <v>181.509995</v>
      </c>
      <c r="C249" s="273">
        <v>191.320007</v>
      </c>
      <c r="D249" s="273">
        <v>180.770004</v>
      </c>
      <c r="E249" s="273">
        <v>189.539993</v>
      </c>
      <c r="F249" s="273">
        <v>183.735977</v>
      </c>
      <c r="G249" s="273">
        <v>5.501577E8</v>
      </c>
      <c r="H249" s="278" t="s">
        <v>337</v>
      </c>
      <c r="I249" s="273">
        <v>22.9025</v>
      </c>
      <c r="J249" s="273">
        <v>25.3825</v>
      </c>
      <c r="K249" s="273">
        <v>22.74</v>
      </c>
      <c r="L249" s="273">
        <v>24.92</v>
      </c>
      <c r="M249" s="273">
        <v>24.729399</v>
      </c>
      <c r="N249" s="273">
        <v>8.80632E7</v>
      </c>
      <c r="O249" s="273"/>
      <c r="P249" s="249">
        <f t="shared" si="31"/>
        <v>1073881.212</v>
      </c>
      <c r="Q249" s="249">
        <f t="shared" si="145"/>
        <v>359771.9159</v>
      </c>
      <c r="R249" s="249">
        <f t="shared" si="146"/>
        <v>487982.1553</v>
      </c>
      <c r="S249" s="249">
        <f t="shared" si="34"/>
        <v>-640864.4838</v>
      </c>
      <c r="T249" s="249">
        <f t="shared" si="35"/>
        <v>0</v>
      </c>
      <c r="U249" s="267">
        <f t="shared" si="21"/>
        <v>0.9332806591</v>
      </c>
      <c r="V249" s="277"/>
      <c r="W249" s="249">
        <f t="shared" si="22"/>
        <v>-640864.4838</v>
      </c>
      <c r="X249" s="252">
        <f t="shared" si="23"/>
        <v>2.437119557</v>
      </c>
      <c r="Y249" s="249">
        <f t="shared" si="24"/>
        <v>1220179.717</v>
      </c>
      <c r="Z249" s="249">
        <f t="shared" si="25"/>
        <v>579315.2336</v>
      </c>
      <c r="AA249" s="254">
        <f t="shared" si="26"/>
        <v>1921635.283</v>
      </c>
      <c r="AB249" s="253">
        <f t="shared" si="27"/>
        <v>1.921635283</v>
      </c>
      <c r="AC249" s="270">
        <f t="shared" si="28"/>
        <v>1280770.799</v>
      </c>
      <c r="AD249" s="252">
        <f t="shared" si="29"/>
        <v>1.280770799</v>
      </c>
      <c r="AE249" s="175"/>
      <c r="AF249" s="176"/>
      <c r="AG249" s="176"/>
      <c r="AH249" s="176"/>
      <c r="AI249" s="176"/>
      <c r="AJ249" s="176"/>
      <c r="AK249" s="176"/>
      <c r="AL249" s="176"/>
      <c r="AM249" s="176"/>
      <c r="AN249" s="176"/>
      <c r="AO249" s="176"/>
      <c r="AP249" s="176"/>
      <c r="AQ249" s="176"/>
      <c r="AR249" s="176"/>
      <c r="AS249" s="176"/>
      <c r="AT249" s="176"/>
      <c r="AU249" s="176"/>
      <c r="AV249" s="176"/>
      <c r="AW249" s="177"/>
    </row>
    <row r="250" ht="19.5" customHeight="1">
      <c r="A250" s="271" t="s">
        <v>338</v>
      </c>
      <c r="B250" s="272">
        <v>190.779999</v>
      </c>
      <c r="C250" s="273">
        <v>191.320007</v>
      </c>
      <c r="D250" s="273">
        <v>173.869995</v>
      </c>
      <c r="E250" s="273">
        <v>173.949997</v>
      </c>
      <c r="F250" s="273">
        <v>168.623383</v>
      </c>
      <c r="G250" s="273">
        <v>9.01554E8</v>
      </c>
      <c r="H250" s="278" t="s">
        <v>338</v>
      </c>
      <c r="I250" s="273">
        <v>25.2325</v>
      </c>
      <c r="J250" s="273">
        <v>25.377501</v>
      </c>
      <c r="K250" s="273">
        <v>20.815001</v>
      </c>
      <c r="L250" s="273">
        <v>20.817499</v>
      </c>
      <c r="M250" s="273">
        <v>20.658276</v>
      </c>
      <c r="N250" s="273">
        <v>1.840024E8</v>
      </c>
      <c r="O250" s="273"/>
      <c r="P250" s="249">
        <f t="shared" si="31"/>
        <v>1032891.059</v>
      </c>
      <c r="Q250" s="249">
        <f t="shared" si="145"/>
        <v>329316.3056</v>
      </c>
      <c r="R250" s="249">
        <f t="shared" si="146"/>
        <v>488998.7848</v>
      </c>
      <c r="S250" s="249">
        <f t="shared" si="34"/>
        <v>-645201.4192</v>
      </c>
      <c r="T250" s="249">
        <f t="shared" si="35"/>
        <v>0</v>
      </c>
      <c r="U250" s="267">
        <f t="shared" si="21"/>
        <v>0.9137413846</v>
      </c>
      <c r="V250" s="277"/>
      <c r="W250" s="249">
        <f t="shared" si="22"/>
        <v>-645201.4192</v>
      </c>
      <c r="X250" s="252">
        <f t="shared" si="23"/>
        <v>2.358782543</v>
      </c>
      <c r="Y250" s="249">
        <f t="shared" si="24"/>
        <v>1192462.575</v>
      </c>
      <c r="Z250" s="249">
        <f t="shared" si="25"/>
        <v>547261.1558</v>
      </c>
      <c r="AA250" s="254">
        <f t="shared" si="26"/>
        <v>1851206.15</v>
      </c>
      <c r="AB250" s="253">
        <f t="shared" si="27"/>
        <v>1.85120615</v>
      </c>
      <c r="AC250" s="270">
        <f t="shared" si="28"/>
        <v>1206004.731</v>
      </c>
      <c r="AD250" s="252">
        <f t="shared" si="29"/>
        <v>1.206004731</v>
      </c>
      <c r="AE250" s="175"/>
      <c r="AF250" s="176"/>
      <c r="AG250" s="176"/>
      <c r="AH250" s="176"/>
      <c r="AI250" s="176"/>
      <c r="AJ250" s="176"/>
      <c r="AK250" s="176"/>
      <c r="AL250" s="176"/>
      <c r="AM250" s="176"/>
      <c r="AN250" s="176"/>
      <c r="AO250" s="176"/>
      <c r="AP250" s="176"/>
      <c r="AQ250" s="176"/>
      <c r="AR250" s="176"/>
      <c r="AS250" s="176"/>
      <c r="AT250" s="176"/>
      <c r="AU250" s="176"/>
      <c r="AV250" s="176"/>
      <c r="AW250" s="177"/>
    </row>
    <row r="251" ht="19.5" customHeight="1">
      <c r="A251" s="271" t="s">
        <v>339</v>
      </c>
      <c r="B251" s="272">
        <v>173.479996</v>
      </c>
      <c r="C251" s="273">
        <v>189.770004</v>
      </c>
      <c r="D251" s="273">
        <v>169.270004</v>
      </c>
      <c r="E251" s="273">
        <v>186.740005</v>
      </c>
      <c r="F251" s="273">
        <v>181.021744</v>
      </c>
      <c r="G251" s="273">
        <v>6.887304E8</v>
      </c>
      <c r="H251" s="278" t="s">
        <v>339</v>
      </c>
      <c r="I251" s="273">
        <v>20.727501</v>
      </c>
      <c r="J251" s="273">
        <v>24.695</v>
      </c>
      <c r="K251" s="273">
        <v>19.709999</v>
      </c>
      <c r="L251" s="273">
        <v>24.002501</v>
      </c>
      <c r="M251" s="273">
        <v>23.818918</v>
      </c>
      <c r="N251" s="273">
        <v>1.21086E8</v>
      </c>
      <c r="O251" s="273"/>
      <c r="P251" s="249">
        <f t="shared" si="31"/>
        <v>1005564.38</v>
      </c>
      <c r="Q251" s="249">
        <f t="shared" si="145"/>
        <v>311833.9535</v>
      </c>
      <c r="R251" s="249">
        <f t="shared" si="146"/>
        <v>490017.5323</v>
      </c>
      <c r="S251" s="249">
        <f t="shared" si="34"/>
        <v>-649556.4251</v>
      </c>
      <c r="T251" s="249">
        <f t="shared" si="35"/>
        <v>0</v>
      </c>
      <c r="U251" s="267">
        <f t="shared" si="21"/>
        <v>0.9014152846</v>
      </c>
      <c r="V251" s="277"/>
      <c r="W251" s="249">
        <f t="shared" si="22"/>
        <v>-649556.4251</v>
      </c>
      <c r="X251" s="252">
        <f t="shared" si="23"/>
        <v>2.302466506</v>
      </c>
      <c r="Y251" s="249">
        <f t="shared" si="24"/>
        <v>1174311.897</v>
      </c>
      <c r="Z251" s="249">
        <f t="shared" si="25"/>
        <v>524755.4721</v>
      </c>
      <c r="AA251" s="254">
        <f t="shared" si="26"/>
        <v>1807415.866</v>
      </c>
      <c r="AB251" s="253">
        <f t="shared" si="27"/>
        <v>1.807415866</v>
      </c>
      <c r="AC251" s="270">
        <f t="shared" si="28"/>
        <v>1157859.441</v>
      </c>
      <c r="AD251" s="252">
        <f t="shared" si="29"/>
        <v>1.157859441</v>
      </c>
      <c r="AE251" s="175"/>
      <c r="AF251" s="176"/>
      <c r="AG251" s="176"/>
      <c r="AH251" s="176"/>
      <c r="AI251" s="176"/>
      <c r="AJ251" s="176"/>
      <c r="AK251" s="176"/>
      <c r="AL251" s="176"/>
      <c r="AM251" s="176"/>
      <c r="AN251" s="176"/>
      <c r="AO251" s="176"/>
      <c r="AP251" s="176"/>
      <c r="AQ251" s="176"/>
      <c r="AR251" s="176"/>
      <c r="AS251" s="176"/>
      <c r="AT251" s="176"/>
      <c r="AU251" s="176"/>
      <c r="AV251" s="176"/>
      <c r="AW251" s="177"/>
    </row>
    <row r="252" ht="19.5" customHeight="1">
      <c r="A252" s="271" t="s">
        <v>340</v>
      </c>
      <c r="B252" s="272">
        <v>190.320007</v>
      </c>
      <c r="C252" s="273">
        <v>195.550003</v>
      </c>
      <c r="D252" s="273">
        <v>188.380005</v>
      </c>
      <c r="E252" s="273">
        <v>191.100006</v>
      </c>
      <c r="F252" s="273">
        <v>185.657791</v>
      </c>
      <c r="G252" s="273">
        <v>4.940255E8</v>
      </c>
      <c r="H252" s="278" t="s">
        <v>340</v>
      </c>
      <c r="I252" s="273">
        <v>24.897499</v>
      </c>
      <c r="J252" s="273">
        <v>26.200001</v>
      </c>
      <c r="K252" s="273">
        <v>24.4025</v>
      </c>
      <c r="L252" s="273">
        <v>25.0375</v>
      </c>
      <c r="M252" s="273">
        <v>24.856449</v>
      </c>
      <c r="N252" s="273">
        <v>7.85968E7</v>
      </c>
      <c r="O252" s="273"/>
      <c r="P252" s="249">
        <f t="shared" si="31"/>
        <v>1119089.139</v>
      </c>
      <c r="Q252" s="249">
        <f t="shared" si="145"/>
        <v>386074.5021</v>
      </c>
      <c r="R252" s="249">
        <f t="shared" si="146"/>
        <v>491038.4022</v>
      </c>
      <c r="S252" s="249">
        <f t="shared" si="34"/>
        <v>-653929.5769</v>
      </c>
      <c r="T252" s="249">
        <f t="shared" si="35"/>
        <v>0</v>
      </c>
      <c r="U252" s="267">
        <f t="shared" si="21"/>
        <v>0.9474181983</v>
      </c>
      <c r="V252" s="277"/>
      <c r="W252" s="249">
        <f t="shared" si="22"/>
        <v>-653929.5769</v>
      </c>
      <c r="X252" s="252">
        <f t="shared" si="23"/>
        <v>2.462233852</v>
      </c>
      <c r="Y252" s="249">
        <f t="shared" si="24"/>
        <v>1254759.263</v>
      </c>
      <c r="Z252" s="249">
        <f t="shared" si="25"/>
        <v>600829.6862</v>
      </c>
      <c r="AA252" s="254">
        <f t="shared" si="26"/>
        <v>1996202.043</v>
      </c>
      <c r="AB252" s="253">
        <f t="shared" si="27"/>
        <v>1.996202043</v>
      </c>
      <c r="AC252" s="270">
        <f t="shared" si="28"/>
        <v>1342272.466</v>
      </c>
      <c r="AD252" s="252">
        <f t="shared" si="29"/>
        <v>1.342272466</v>
      </c>
      <c r="AE252" s="175"/>
      <c r="AF252" s="176"/>
      <c r="AG252" s="176"/>
      <c r="AH252" s="176"/>
      <c r="AI252" s="176"/>
      <c r="AJ252" s="176"/>
      <c r="AK252" s="176"/>
      <c r="AL252" s="176"/>
      <c r="AM252" s="176"/>
      <c r="AN252" s="176"/>
      <c r="AO252" s="176"/>
      <c r="AP252" s="176"/>
      <c r="AQ252" s="176"/>
      <c r="AR252" s="176"/>
      <c r="AS252" s="176"/>
      <c r="AT252" s="176"/>
      <c r="AU252" s="176"/>
      <c r="AV252" s="176"/>
      <c r="AW252" s="177"/>
    </row>
    <row r="253" ht="19.5" customHeight="1">
      <c r="A253" s="271" t="s">
        <v>341</v>
      </c>
      <c r="B253" s="272">
        <v>191.429993</v>
      </c>
      <c r="C253" s="273">
        <v>194.979996</v>
      </c>
      <c r="D253" s="273">
        <v>179.199997</v>
      </c>
      <c r="E253" s="273">
        <v>187.470001</v>
      </c>
      <c r="F253" s="273">
        <v>182.131195</v>
      </c>
      <c r="G253" s="273">
        <v>8.142865E8</v>
      </c>
      <c r="H253" s="278" t="s">
        <v>341</v>
      </c>
      <c r="I253" s="273">
        <v>25.1075</v>
      </c>
      <c r="J253" s="273">
        <v>26.012501</v>
      </c>
      <c r="K253" s="273">
        <v>21.9275</v>
      </c>
      <c r="L253" s="273">
        <v>23.8575</v>
      </c>
      <c r="M253" s="273">
        <v>23.684978</v>
      </c>
      <c r="N253" s="273">
        <v>1.474268E8</v>
      </c>
      <c r="O253" s="273"/>
      <c r="P253" s="249">
        <f t="shared" si="31"/>
        <v>1064554.438</v>
      </c>
      <c r="Q253" s="249">
        <f t="shared" si="145"/>
        <v>346917.2685</v>
      </c>
      <c r="R253" s="249">
        <f t="shared" si="146"/>
        <v>492061.3988</v>
      </c>
      <c r="S253" s="249">
        <f t="shared" si="34"/>
        <v>-658320.9501</v>
      </c>
      <c r="T253" s="249">
        <f t="shared" si="35"/>
        <v>0</v>
      </c>
      <c r="U253" s="267">
        <f t="shared" si="21"/>
        <v>0.9237501413</v>
      </c>
      <c r="V253" s="277"/>
      <c r="W253" s="249">
        <f t="shared" si="22"/>
        <v>-658320.9501</v>
      </c>
      <c r="X253" s="252">
        <f t="shared" si="23"/>
        <v>2.364524228</v>
      </c>
      <c r="Y253" s="249">
        <f t="shared" si="24"/>
        <v>1217567.049</v>
      </c>
      <c r="Z253" s="249">
        <f t="shared" si="25"/>
        <v>559246.0991</v>
      </c>
      <c r="AA253" s="254">
        <f t="shared" si="26"/>
        <v>1903533.105</v>
      </c>
      <c r="AB253" s="253">
        <f t="shared" si="27"/>
        <v>1.903533105</v>
      </c>
      <c r="AC253" s="270">
        <f t="shared" si="28"/>
        <v>1245212.155</v>
      </c>
      <c r="AD253" s="252">
        <f t="shared" si="29"/>
        <v>1.245212155</v>
      </c>
      <c r="AE253" s="175"/>
      <c r="AF253" s="176"/>
      <c r="AG253" s="176"/>
      <c r="AH253" s="176"/>
      <c r="AI253" s="176"/>
      <c r="AJ253" s="176"/>
      <c r="AK253" s="176"/>
      <c r="AL253" s="176"/>
      <c r="AM253" s="176"/>
      <c r="AN253" s="176"/>
      <c r="AO253" s="176"/>
      <c r="AP253" s="176"/>
      <c r="AQ253" s="176"/>
      <c r="AR253" s="176"/>
      <c r="AS253" s="176"/>
      <c r="AT253" s="176"/>
      <c r="AU253" s="176"/>
      <c r="AV253" s="176"/>
      <c r="AW253" s="177"/>
    </row>
    <row r="254" ht="19.5" customHeight="1">
      <c r="A254" s="271" t="s">
        <v>342</v>
      </c>
      <c r="B254" s="272">
        <v>186.220001</v>
      </c>
      <c r="C254" s="273">
        <v>194.710007</v>
      </c>
      <c r="D254" s="273">
        <v>185.029999</v>
      </c>
      <c r="E254" s="273">
        <v>188.809998</v>
      </c>
      <c r="F254" s="273">
        <v>183.433029</v>
      </c>
      <c r="G254" s="273">
        <v>5.506502E8</v>
      </c>
      <c r="H254" s="278" t="s">
        <v>342</v>
      </c>
      <c r="I254" s="273">
        <v>23.540001</v>
      </c>
      <c r="J254" s="273">
        <v>25.674999</v>
      </c>
      <c r="K254" s="273">
        <v>23.225</v>
      </c>
      <c r="L254" s="273">
        <v>24.182501</v>
      </c>
      <c r="M254" s="273">
        <v>24.007629</v>
      </c>
      <c r="N254" s="273">
        <v>7.9662E7</v>
      </c>
      <c r="O254" s="273"/>
      <c r="P254" s="249">
        <f t="shared" si="31"/>
        <v>1099188.113</v>
      </c>
      <c r="Q254" s="249">
        <f t="shared" si="145"/>
        <v>367445.1516</v>
      </c>
      <c r="R254" s="249">
        <f t="shared" si="146"/>
        <v>493086.5267</v>
      </c>
      <c r="S254" s="249">
        <f t="shared" si="34"/>
        <v>-662730.6207</v>
      </c>
      <c r="T254" s="249">
        <f t="shared" si="35"/>
        <v>0</v>
      </c>
      <c r="U254" s="267">
        <f t="shared" si="21"/>
        <v>0.9358880919</v>
      </c>
      <c r="V254" s="277"/>
      <c r="W254" s="249">
        <f t="shared" si="22"/>
        <v>-662730.6207</v>
      </c>
      <c r="X254" s="252">
        <f t="shared" si="23"/>
        <v>2.402597058</v>
      </c>
      <c r="Y254" s="249">
        <f t="shared" si="24"/>
        <v>1242794.745</v>
      </c>
      <c r="Z254" s="249">
        <f t="shared" si="25"/>
        <v>580064.124</v>
      </c>
      <c r="AA254" s="254">
        <f t="shared" si="26"/>
        <v>1959719.791</v>
      </c>
      <c r="AB254" s="253">
        <f t="shared" si="27"/>
        <v>1.959719791</v>
      </c>
      <c r="AC254" s="270">
        <f t="shared" si="28"/>
        <v>1296989.17</v>
      </c>
      <c r="AD254" s="252">
        <f t="shared" si="29"/>
        <v>1.29698917</v>
      </c>
      <c r="AE254" s="175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7"/>
    </row>
    <row r="255" ht="19.5" customHeight="1">
      <c r="A255" s="271" t="s">
        <v>343</v>
      </c>
      <c r="B255" s="272">
        <v>189.5</v>
      </c>
      <c r="C255" s="273">
        <v>197.830002</v>
      </c>
      <c r="D255" s="273">
        <v>181.820007</v>
      </c>
      <c r="E255" s="273">
        <v>197.080002</v>
      </c>
      <c r="F255" s="273">
        <v>191.853638</v>
      </c>
      <c r="G255" s="273">
        <v>5.769834E8</v>
      </c>
      <c r="H255" s="278" t="s">
        <v>343</v>
      </c>
      <c r="I255" s="273">
        <v>24.360001</v>
      </c>
      <c r="J255" s="273">
        <v>26.442499</v>
      </c>
      <c r="K255" s="273">
        <v>22.4125</v>
      </c>
      <c r="L255" s="273">
        <v>26.2225</v>
      </c>
      <c r="M255" s="273">
        <v>26.032879</v>
      </c>
      <c r="N255" s="273">
        <v>8.57292E7</v>
      </c>
      <c r="O255" s="273"/>
      <c r="P255" s="249">
        <f t="shared" si="31"/>
        <v>1080118.853</v>
      </c>
      <c r="Q255" s="249">
        <f t="shared" si="145"/>
        <v>354590.5042</v>
      </c>
      <c r="R255" s="249">
        <f t="shared" si="146"/>
        <v>494113.7903</v>
      </c>
      <c r="S255" s="249">
        <f t="shared" si="34"/>
        <v>-667158.665</v>
      </c>
      <c r="T255" s="249">
        <f t="shared" si="35"/>
        <v>0</v>
      </c>
      <c r="U255" s="267">
        <f t="shared" si="21"/>
        <v>0.9276640337</v>
      </c>
      <c r="V255" s="277"/>
      <c r="W255" s="249">
        <f t="shared" si="22"/>
        <v>-667158.665</v>
      </c>
      <c r="X255" s="252">
        <f t="shared" si="23"/>
        <v>2.359607581</v>
      </c>
      <c r="Y255" s="249">
        <f t="shared" si="24"/>
        <v>1230432.436</v>
      </c>
      <c r="Z255" s="249">
        <f t="shared" si="25"/>
        <v>563273.7712</v>
      </c>
      <c r="AA255" s="254">
        <f t="shared" si="26"/>
        <v>1928823.148</v>
      </c>
      <c r="AB255" s="253">
        <f t="shared" si="27"/>
        <v>1.928823148</v>
      </c>
      <c r="AC255" s="270">
        <f t="shared" si="28"/>
        <v>1261664.483</v>
      </c>
      <c r="AD255" s="252">
        <f t="shared" si="29"/>
        <v>1.261664483</v>
      </c>
      <c r="AE255" s="175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7"/>
    </row>
    <row r="256" ht="19.5" customHeight="1">
      <c r="A256" s="271" t="s">
        <v>344</v>
      </c>
      <c r="B256" s="272">
        <v>197.929993</v>
      </c>
      <c r="C256" s="273">
        <v>206.050003</v>
      </c>
      <c r="D256" s="273">
        <v>197.630005</v>
      </c>
      <c r="E256" s="273">
        <v>205.100006</v>
      </c>
      <c r="F256" s="273">
        <v>199.66095</v>
      </c>
      <c r="G256" s="273">
        <v>3.514297E8</v>
      </c>
      <c r="H256" s="278" t="s">
        <v>344</v>
      </c>
      <c r="I256" s="273">
        <v>26.455</v>
      </c>
      <c r="J256" s="273">
        <v>28.6</v>
      </c>
      <c r="K256" s="273">
        <v>26.377501</v>
      </c>
      <c r="L256" s="273">
        <v>28.33</v>
      </c>
      <c r="M256" s="273">
        <v>28.125137</v>
      </c>
      <c r="N256" s="273">
        <v>5.32656E7</v>
      </c>
      <c r="O256" s="273"/>
      <c r="P256" s="249">
        <f t="shared" si="31"/>
        <v>1174039.634</v>
      </c>
      <c r="Q256" s="249">
        <f t="shared" si="145"/>
        <v>417321.1993</v>
      </c>
      <c r="R256" s="249">
        <f t="shared" si="146"/>
        <v>495143.1941</v>
      </c>
      <c r="S256" s="249">
        <f t="shared" si="34"/>
        <v>-671605.1594</v>
      </c>
      <c r="T256" s="249">
        <f t="shared" si="35"/>
        <v>0</v>
      </c>
      <c r="U256" s="267">
        <f t="shared" si="21"/>
        <v>0.9627022072</v>
      </c>
      <c r="V256" s="277"/>
      <c r="W256" s="249">
        <f t="shared" si="22"/>
        <v>-671605.1594</v>
      </c>
      <c r="X256" s="252">
        <f t="shared" si="23"/>
        <v>2.485363319</v>
      </c>
      <c r="Y256" s="249">
        <f t="shared" si="24"/>
        <v>1297165.21</v>
      </c>
      <c r="Z256" s="249">
        <f t="shared" si="25"/>
        <v>625560.0505</v>
      </c>
      <c r="AA256" s="254">
        <f t="shared" si="26"/>
        <v>2086504.027</v>
      </c>
      <c r="AB256" s="253">
        <f t="shared" si="27"/>
        <v>2.086504027</v>
      </c>
      <c r="AC256" s="270">
        <f t="shared" si="28"/>
        <v>1414898.868</v>
      </c>
      <c r="AD256" s="252">
        <f t="shared" si="29"/>
        <v>1.414898868</v>
      </c>
      <c r="AE256" s="175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6"/>
      <c r="AT256" s="176"/>
      <c r="AU256" s="176"/>
      <c r="AV256" s="176"/>
      <c r="AW256" s="177"/>
    </row>
    <row r="257" ht="19.5" customHeight="1">
      <c r="A257" s="274" t="s">
        <v>345</v>
      </c>
      <c r="B257" s="275">
        <v>205.110001</v>
      </c>
      <c r="C257" s="276">
        <v>214.559998</v>
      </c>
      <c r="D257" s="276">
        <v>199.229996</v>
      </c>
      <c r="E257" s="276">
        <v>212.610001</v>
      </c>
      <c r="F257" s="276">
        <v>206.971786</v>
      </c>
      <c r="G257" s="276">
        <v>4.299511E8</v>
      </c>
      <c r="H257" s="279" t="s">
        <v>345</v>
      </c>
      <c r="I257" s="276">
        <v>28.3375</v>
      </c>
      <c r="J257" s="276">
        <v>31.047501</v>
      </c>
      <c r="K257" s="276">
        <v>26.717501</v>
      </c>
      <c r="L257" s="276">
        <v>30.4725</v>
      </c>
      <c r="M257" s="276">
        <v>30.252146</v>
      </c>
      <c r="N257" s="276">
        <v>7.42756E7</v>
      </c>
      <c r="O257" s="276"/>
      <c r="P257" s="249">
        <f t="shared" si="31"/>
        <v>1183544.531</v>
      </c>
      <c r="Q257" s="249">
        <f t="shared" si="145"/>
        <v>422700.3748</v>
      </c>
      <c r="R257" s="249">
        <f t="shared" si="146"/>
        <v>496174.7424</v>
      </c>
      <c r="S257" s="249">
        <f t="shared" si="34"/>
        <v>-676070.1809</v>
      </c>
      <c r="T257" s="249">
        <f t="shared" si="35"/>
        <v>0</v>
      </c>
      <c r="U257" s="267">
        <f t="shared" si="21"/>
        <v>0.9650524729</v>
      </c>
      <c r="V257" s="252">
        <f>(E257-B246)/B246</f>
        <v>0.4081064571</v>
      </c>
      <c r="W257" s="249">
        <f t="shared" si="22"/>
        <v>-676070.1809</v>
      </c>
      <c r="X257" s="252">
        <f t="shared" si="23"/>
        <v>2.484533885</v>
      </c>
      <c r="Y257" s="249">
        <f t="shared" si="24"/>
        <v>1304808.924</v>
      </c>
      <c r="Z257" s="249">
        <f t="shared" si="25"/>
        <v>628738.7433</v>
      </c>
      <c r="AA257" s="254">
        <f t="shared" si="26"/>
        <v>2102419.648</v>
      </c>
      <c r="AB257" s="253">
        <f t="shared" si="27"/>
        <v>2.102419648</v>
      </c>
      <c r="AC257" s="270">
        <f t="shared" si="28"/>
        <v>1426349.467</v>
      </c>
      <c r="AD257" s="252">
        <f t="shared" si="29"/>
        <v>1.426349467</v>
      </c>
      <c r="AE257" s="175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6"/>
      <c r="AT257" s="176"/>
      <c r="AU257" s="176"/>
      <c r="AV257" s="176"/>
      <c r="AW257" s="177"/>
    </row>
    <row r="258" ht="19.5" customHeight="1">
      <c r="A258" s="271" t="s">
        <v>346</v>
      </c>
      <c r="B258" s="272">
        <v>214.399994</v>
      </c>
      <c r="C258" s="273">
        <v>225.880005</v>
      </c>
      <c r="D258" s="273">
        <v>212.240005</v>
      </c>
      <c r="E258" s="273">
        <v>219.070007</v>
      </c>
      <c r="F258" s="273">
        <v>213.722824</v>
      </c>
      <c r="G258" s="273">
        <v>5.85493E8</v>
      </c>
      <c r="H258" s="278" t="s">
        <v>346</v>
      </c>
      <c r="I258" s="273">
        <v>30.977501</v>
      </c>
      <c r="J258" s="273">
        <v>34.299999</v>
      </c>
      <c r="K258" s="273">
        <v>30.3375</v>
      </c>
      <c r="L258" s="273">
        <v>32.185001</v>
      </c>
      <c r="M258" s="273">
        <v>31.965462</v>
      </c>
      <c r="N258" s="273">
        <v>8.53928E7</v>
      </c>
      <c r="O258" s="273"/>
      <c r="P258" s="249">
        <f t="shared" si="31"/>
        <v>1260831.713</v>
      </c>
      <c r="Q258" s="249">
        <f>(Q246+(Q257-Q246)*(1-$Q$3))*K258/K257</f>
        <v>381391.2789</v>
      </c>
      <c r="R258" s="249">
        <f>R257*(1+($S$5/2/12))+(Q257-Q246)*($Q$3)</f>
        <v>584026.7585</v>
      </c>
      <c r="S258" s="249">
        <f t="shared" si="34"/>
        <v>-680553.8067</v>
      </c>
      <c r="T258" s="249">
        <f t="shared" si="35"/>
        <v>0</v>
      </c>
      <c r="U258" s="267">
        <f t="shared" si="21"/>
        <v>0.9089789995</v>
      </c>
      <c r="V258" s="277"/>
      <c r="W258" s="249">
        <f t="shared" si="22"/>
        <v>-680553.8067</v>
      </c>
      <c r="X258" s="252">
        <f t="shared" si="23"/>
        <v>2.710819414</v>
      </c>
      <c r="Y258" s="249">
        <f t="shared" si="24"/>
        <v>1443247.887</v>
      </c>
      <c r="Z258" s="249">
        <f t="shared" si="25"/>
        <v>762694.0805</v>
      </c>
      <c r="AA258" s="254">
        <f t="shared" si="26"/>
        <v>2226249.75</v>
      </c>
      <c r="AB258" s="253">
        <f t="shared" si="27"/>
        <v>2.22624975</v>
      </c>
      <c r="AC258" s="270">
        <f t="shared" si="28"/>
        <v>1545695.944</v>
      </c>
      <c r="AD258" s="252">
        <f t="shared" si="29"/>
        <v>1.545695944</v>
      </c>
      <c r="AE258" s="175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6"/>
      <c r="AT258" s="176"/>
      <c r="AU258" s="176"/>
      <c r="AV258" s="176"/>
      <c r="AW258" s="177"/>
    </row>
    <row r="259" ht="19.5" customHeight="1">
      <c r="A259" s="271" t="s">
        <v>347</v>
      </c>
      <c r="B259" s="272">
        <v>220.139999</v>
      </c>
      <c r="C259" s="273">
        <v>237.470001</v>
      </c>
      <c r="D259" s="273">
        <v>198.169998</v>
      </c>
      <c r="E259" s="273">
        <v>205.800003</v>
      </c>
      <c r="F259" s="273">
        <v>200.776718</v>
      </c>
      <c r="G259" s="273">
        <v>9.523923E8</v>
      </c>
      <c r="H259" s="278" t="s">
        <v>347</v>
      </c>
      <c r="I259" s="273">
        <v>32.509998</v>
      </c>
      <c r="J259" s="273">
        <v>37.759998</v>
      </c>
      <c r="K259" s="273">
        <v>26.0875</v>
      </c>
      <c r="L259" s="273">
        <v>28.395</v>
      </c>
      <c r="M259" s="273">
        <v>28.201315</v>
      </c>
      <c r="N259" s="273">
        <v>1.529848E8</v>
      </c>
      <c r="O259" s="273"/>
      <c r="P259" s="249">
        <f t="shared" si="31"/>
        <v>1177247.513</v>
      </c>
      <c r="Q259" s="249">
        <f t="shared" ref="Q259:Q269" si="147">Q258*K259/K258</f>
        <v>327961.9279</v>
      </c>
      <c r="R259" s="249">
        <f t="shared" ref="R259:R269" si="148">R258*(1+$S$5/2/12)</f>
        <v>585243.4809</v>
      </c>
      <c r="S259" s="249">
        <f t="shared" si="34"/>
        <v>-685056.1142</v>
      </c>
      <c r="T259" s="249">
        <f t="shared" si="35"/>
        <v>0</v>
      </c>
      <c r="U259" s="267">
        <f t="shared" si="21"/>
        <v>0.8769254498</v>
      </c>
      <c r="V259" s="277"/>
      <c r="W259" s="249">
        <f t="shared" si="22"/>
        <v>-685056.1142</v>
      </c>
      <c r="X259" s="252">
        <f t="shared" si="23"/>
        <v>2.572768796</v>
      </c>
      <c r="Y259" s="249">
        <f t="shared" si="24"/>
        <v>1385907.001</v>
      </c>
      <c r="Z259" s="249">
        <f t="shared" si="25"/>
        <v>700850.8865</v>
      </c>
      <c r="AA259" s="254">
        <f t="shared" si="26"/>
        <v>2090452.922</v>
      </c>
      <c r="AB259" s="253">
        <f t="shared" si="27"/>
        <v>2.090452922</v>
      </c>
      <c r="AC259" s="270">
        <f t="shared" si="28"/>
        <v>1405396.808</v>
      </c>
      <c r="AD259" s="252">
        <f t="shared" si="29"/>
        <v>1.405396808</v>
      </c>
      <c r="AE259" s="175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7"/>
    </row>
    <row r="260" ht="19.5" customHeight="1">
      <c r="A260" s="271" t="s">
        <v>348</v>
      </c>
      <c r="B260" s="272">
        <v>208.880005</v>
      </c>
      <c r="C260" s="273">
        <v>219.610001</v>
      </c>
      <c r="D260" s="273">
        <v>164.929993</v>
      </c>
      <c r="E260" s="273">
        <v>190.399994</v>
      </c>
      <c r="F260" s="273">
        <v>185.752625</v>
      </c>
      <c r="G260" s="273">
        <v>2.1917757E9</v>
      </c>
      <c r="H260" s="278" t="s">
        <v>348</v>
      </c>
      <c r="I260" s="273">
        <v>28.9925</v>
      </c>
      <c r="J260" s="273">
        <v>31.9825</v>
      </c>
      <c r="K260" s="273">
        <v>17.0075</v>
      </c>
      <c r="L260" s="273">
        <v>22.395</v>
      </c>
      <c r="M260" s="273">
        <v>22.242237</v>
      </c>
      <c r="N260" s="273">
        <v>3.038252E8</v>
      </c>
      <c r="O260" s="273"/>
      <c r="P260" s="249">
        <f t="shared" si="31"/>
        <v>979782.1366</v>
      </c>
      <c r="Q260" s="249">
        <f t="shared" si="147"/>
        <v>213811.691</v>
      </c>
      <c r="R260" s="249">
        <f t="shared" si="148"/>
        <v>586462.7382</v>
      </c>
      <c r="S260" s="249">
        <f t="shared" si="34"/>
        <v>-689577.1813</v>
      </c>
      <c r="T260" s="249">
        <f t="shared" si="35"/>
        <v>0</v>
      </c>
      <c r="U260" s="267">
        <f t="shared" si="21"/>
        <v>0.7906521319</v>
      </c>
      <c r="V260" s="277"/>
      <c r="W260" s="249">
        <f t="shared" si="22"/>
        <v>-689577.1813</v>
      </c>
      <c r="X260" s="252">
        <f t="shared" si="23"/>
        <v>2.271311924</v>
      </c>
      <c r="Y260" s="249">
        <f t="shared" si="24"/>
        <v>1248851.724</v>
      </c>
      <c r="Z260" s="249">
        <f t="shared" si="25"/>
        <v>559274.543</v>
      </c>
      <c r="AA260" s="254">
        <f t="shared" si="26"/>
        <v>1780056.566</v>
      </c>
      <c r="AB260" s="253">
        <f t="shared" si="27"/>
        <v>1.780056566</v>
      </c>
      <c r="AC260" s="270">
        <f t="shared" si="28"/>
        <v>1090479.384</v>
      </c>
      <c r="AD260" s="252">
        <f t="shared" si="29"/>
        <v>1.090479384</v>
      </c>
      <c r="AE260" s="175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7"/>
    </row>
    <row r="261" ht="19.5" customHeight="1">
      <c r="A261" s="271" t="s">
        <v>349</v>
      </c>
      <c r="B261" s="272">
        <v>184.770004</v>
      </c>
      <c r="C261" s="273">
        <v>220.039993</v>
      </c>
      <c r="D261" s="273">
        <v>180.860001</v>
      </c>
      <c r="E261" s="273">
        <v>218.910004</v>
      </c>
      <c r="F261" s="273">
        <v>214.021866</v>
      </c>
      <c r="G261" s="273">
        <v>1.0920712E9</v>
      </c>
      <c r="H261" s="278" t="s">
        <v>349</v>
      </c>
      <c r="I261" s="273">
        <v>21.105</v>
      </c>
      <c r="J261" s="273">
        <v>29.4625</v>
      </c>
      <c r="K261" s="273">
        <v>20.1875</v>
      </c>
      <c r="L261" s="273">
        <v>29.245001</v>
      </c>
      <c r="M261" s="273">
        <v>29.048622</v>
      </c>
      <c r="N261" s="273">
        <v>1.815044E8</v>
      </c>
      <c r="O261" s="273"/>
      <c r="P261" s="249">
        <f t="shared" si="31"/>
        <v>1074415.848</v>
      </c>
      <c r="Q261" s="249">
        <f t="shared" si="147"/>
        <v>253789.4171</v>
      </c>
      <c r="R261" s="249">
        <f t="shared" si="148"/>
        <v>587684.5355</v>
      </c>
      <c r="S261" s="249">
        <f t="shared" si="34"/>
        <v>-694117.0863</v>
      </c>
      <c r="T261" s="249">
        <f t="shared" si="35"/>
        <v>0</v>
      </c>
      <c r="U261" s="267">
        <f t="shared" si="21"/>
        <v>0.8257232131</v>
      </c>
      <c r="V261" s="277"/>
      <c r="W261" s="249">
        <f t="shared" si="22"/>
        <v>-694117.0863</v>
      </c>
      <c r="X261" s="252">
        <f t="shared" si="23"/>
        <v>2.394553334</v>
      </c>
      <c r="Y261" s="249">
        <f t="shared" si="24"/>
        <v>1316268.247</v>
      </c>
      <c r="Z261" s="249">
        <f t="shared" si="25"/>
        <v>622151.1611</v>
      </c>
      <c r="AA261" s="254">
        <f t="shared" si="26"/>
        <v>1915889.8</v>
      </c>
      <c r="AB261" s="253">
        <f t="shared" si="27"/>
        <v>1.9158898</v>
      </c>
      <c r="AC261" s="270">
        <f t="shared" si="28"/>
        <v>1221772.714</v>
      </c>
      <c r="AD261" s="252">
        <f t="shared" si="29"/>
        <v>1.221772714</v>
      </c>
      <c r="AE261" s="175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6"/>
      <c r="AT261" s="176"/>
      <c r="AU261" s="176"/>
      <c r="AV261" s="176"/>
      <c r="AW261" s="177"/>
    </row>
    <row r="262" ht="19.5" customHeight="1">
      <c r="A262" s="271" t="s">
        <v>350</v>
      </c>
      <c r="B262" s="272">
        <v>214.5</v>
      </c>
      <c r="C262" s="273">
        <v>233.600006</v>
      </c>
      <c r="D262" s="273">
        <v>211.119995</v>
      </c>
      <c r="E262" s="273">
        <v>233.360001</v>
      </c>
      <c r="F262" s="273">
        <v>228.149216</v>
      </c>
      <c r="G262" s="273">
        <v>8.46592E8</v>
      </c>
      <c r="H262" s="278" t="s">
        <v>350</v>
      </c>
      <c r="I262" s="273">
        <v>27.985001</v>
      </c>
      <c r="J262" s="273">
        <v>33.047501</v>
      </c>
      <c r="K262" s="273">
        <v>27.09</v>
      </c>
      <c r="L262" s="273">
        <v>32.8675</v>
      </c>
      <c r="M262" s="273">
        <v>32.646797</v>
      </c>
      <c r="N262" s="273">
        <v>1.388456E8</v>
      </c>
      <c r="O262" s="273"/>
      <c r="P262" s="249">
        <f t="shared" si="31"/>
        <v>1254178.188</v>
      </c>
      <c r="Q262" s="249">
        <f t="shared" si="147"/>
        <v>340564.9689</v>
      </c>
      <c r="R262" s="249">
        <f t="shared" si="148"/>
        <v>588908.8783</v>
      </c>
      <c r="S262" s="249">
        <f t="shared" si="34"/>
        <v>-698675.9075</v>
      </c>
      <c r="T262" s="249">
        <f t="shared" si="35"/>
        <v>0</v>
      </c>
      <c r="U262" s="267">
        <f t="shared" si="21"/>
        <v>0.886271299</v>
      </c>
      <c r="V262" s="277"/>
      <c r="W262" s="249">
        <f t="shared" si="22"/>
        <v>-698675.9075</v>
      </c>
      <c r="X262" s="252">
        <f t="shared" si="23"/>
        <v>2.637971407</v>
      </c>
      <c r="Y262" s="249">
        <f t="shared" si="24"/>
        <v>1443277.255</v>
      </c>
      <c r="Z262" s="249">
        <f t="shared" si="25"/>
        <v>744601.3474</v>
      </c>
      <c r="AA262" s="254">
        <f t="shared" si="26"/>
        <v>2183652.035</v>
      </c>
      <c r="AB262" s="253">
        <f t="shared" si="27"/>
        <v>2.183652035</v>
      </c>
      <c r="AC262" s="270">
        <f t="shared" si="28"/>
        <v>1484976.128</v>
      </c>
      <c r="AD262" s="252">
        <f t="shared" si="29"/>
        <v>1.484976128</v>
      </c>
      <c r="AE262" s="175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7"/>
    </row>
    <row r="263" ht="19.5" customHeight="1">
      <c r="A263" s="271" t="s">
        <v>351</v>
      </c>
      <c r="B263" s="272">
        <v>232.460007</v>
      </c>
      <c r="C263" s="273">
        <v>251.149994</v>
      </c>
      <c r="D263" s="273">
        <v>231.470001</v>
      </c>
      <c r="E263" s="273">
        <v>247.600006</v>
      </c>
      <c r="F263" s="273">
        <v>242.071228</v>
      </c>
      <c r="G263" s="273">
        <v>9.283604E8</v>
      </c>
      <c r="H263" s="278" t="s">
        <v>351</v>
      </c>
      <c r="I263" s="273">
        <v>32.709999</v>
      </c>
      <c r="J263" s="273">
        <v>38.130001</v>
      </c>
      <c r="K263" s="273">
        <v>32.307499</v>
      </c>
      <c r="L263" s="273">
        <v>36.922501</v>
      </c>
      <c r="M263" s="273">
        <v>36.674572</v>
      </c>
      <c r="N263" s="273">
        <v>1.447896E8</v>
      </c>
      <c r="O263" s="273"/>
      <c r="P263" s="249">
        <f t="shared" si="31"/>
        <v>1375069.313</v>
      </c>
      <c r="Q263" s="249">
        <f t="shared" si="147"/>
        <v>406157.3419</v>
      </c>
      <c r="R263" s="249">
        <f t="shared" si="148"/>
        <v>590135.7718</v>
      </c>
      <c r="S263" s="249">
        <f t="shared" si="34"/>
        <v>-703253.7237</v>
      </c>
      <c r="T263" s="249">
        <f t="shared" si="35"/>
        <v>0</v>
      </c>
      <c r="U263" s="267">
        <f t="shared" si="21"/>
        <v>0.9224165704</v>
      </c>
      <c r="V263" s="277"/>
      <c r="W263" s="249">
        <f t="shared" si="22"/>
        <v>-703253.7237</v>
      </c>
      <c r="X263" s="252">
        <f t="shared" si="23"/>
        <v>2.794446753</v>
      </c>
      <c r="Y263" s="249">
        <f t="shared" si="24"/>
        <v>1529078.86</v>
      </c>
      <c r="Z263" s="249">
        <f t="shared" si="25"/>
        <v>825825.1362</v>
      </c>
      <c r="AA263" s="254">
        <f t="shared" si="26"/>
        <v>2371362.427</v>
      </c>
      <c r="AB263" s="253">
        <f t="shared" si="27"/>
        <v>2.371362427</v>
      </c>
      <c r="AC263" s="270">
        <f t="shared" si="28"/>
        <v>1668108.703</v>
      </c>
      <c r="AD263" s="252">
        <f t="shared" si="29"/>
        <v>1.668108703</v>
      </c>
      <c r="AE263" s="175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7"/>
    </row>
    <row r="264" ht="19.5" customHeight="1">
      <c r="A264" s="271" t="s">
        <v>352</v>
      </c>
      <c r="B264" s="272">
        <v>247.639999</v>
      </c>
      <c r="C264" s="273">
        <v>269.790009</v>
      </c>
      <c r="D264" s="273">
        <v>247.080002</v>
      </c>
      <c r="E264" s="273">
        <v>265.790009</v>
      </c>
      <c r="F264" s="273">
        <v>260.306946</v>
      </c>
      <c r="G264" s="273">
        <v>9.249351E8</v>
      </c>
      <c r="H264" s="278" t="s">
        <v>352</v>
      </c>
      <c r="I264" s="273">
        <v>37.009998</v>
      </c>
      <c r="J264" s="273">
        <v>43.845001</v>
      </c>
      <c r="K264" s="273">
        <v>36.849998</v>
      </c>
      <c r="L264" s="273">
        <v>42.419998</v>
      </c>
      <c r="M264" s="273">
        <v>42.135147</v>
      </c>
      <c r="N264" s="273">
        <v>1.221412E8</v>
      </c>
      <c r="O264" s="273"/>
      <c r="P264" s="249">
        <f t="shared" si="31"/>
        <v>1467801.992</v>
      </c>
      <c r="Q264" s="249">
        <f t="shared" si="147"/>
        <v>463263.8768</v>
      </c>
      <c r="R264" s="249">
        <f t="shared" si="148"/>
        <v>591365.2214</v>
      </c>
      <c r="S264" s="249">
        <f t="shared" si="34"/>
        <v>-707850.6142</v>
      </c>
      <c r="T264" s="249">
        <f t="shared" si="35"/>
        <v>0</v>
      </c>
      <c r="U264" s="267">
        <f t="shared" si="21"/>
        <v>0.9492151262</v>
      </c>
      <c r="V264" s="277"/>
      <c r="W264" s="249">
        <f t="shared" si="22"/>
        <v>-707850.6142</v>
      </c>
      <c r="X264" s="252">
        <f t="shared" si="23"/>
        <v>2.909042066</v>
      </c>
      <c r="Y264" s="249">
        <f t="shared" si="24"/>
        <v>1595172.007</v>
      </c>
      <c r="Z264" s="249">
        <f t="shared" si="25"/>
        <v>887321.3927</v>
      </c>
      <c r="AA264" s="254">
        <f t="shared" si="26"/>
        <v>2522431.09</v>
      </c>
      <c r="AB264" s="253">
        <f t="shared" si="27"/>
        <v>2.52243109</v>
      </c>
      <c r="AC264" s="270">
        <f t="shared" si="28"/>
        <v>1814580.476</v>
      </c>
      <c r="AD264" s="252">
        <f t="shared" si="29"/>
        <v>1.814580476</v>
      </c>
      <c r="AE264" s="175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7"/>
    </row>
    <row r="265" ht="19.5" customHeight="1">
      <c r="A265" s="271" t="s">
        <v>353</v>
      </c>
      <c r="B265" s="272">
        <v>268.0</v>
      </c>
      <c r="C265" s="273">
        <v>296.75</v>
      </c>
      <c r="D265" s="273">
        <v>264.630005</v>
      </c>
      <c r="E265" s="273">
        <v>294.880005</v>
      </c>
      <c r="F265" s="273">
        <v>288.796844</v>
      </c>
      <c r="G265" s="273">
        <v>7.014146E8</v>
      </c>
      <c r="H265" s="278" t="s">
        <v>353</v>
      </c>
      <c r="I265" s="273">
        <v>43.137501</v>
      </c>
      <c r="J265" s="273">
        <v>52.674999</v>
      </c>
      <c r="K265" s="273">
        <v>41.987499</v>
      </c>
      <c r="L265" s="273">
        <v>52.080002</v>
      </c>
      <c r="M265" s="273">
        <v>51.730289</v>
      </c>
      <c r="N265" s="273">
        <v>7.4779E7</v>
      </c>
      <c r="O265" s="273"/>
      <c r="P265" s="249">
        <f t="shared" si="31"/>
        <v>1572059.436</v>
      </c>
      <c r="Q265" s="249">
        <f t="shared" si="147"/>
        <v>527850.546</v>
      </c>
      <c r="R265" s="249">
        <f t="shared" si="148"/>
        <v>592597.2322</v>
      </c>
      <c r="S265" s="249">
        <f t="shared" si="34"/>
        <v>-712466.6585</v>
      </c>
      <c r="T265" s="249">
        <f t="shared" si="35"/>
        <v>0</v>
      </c>
      <c r="U265" s="267">
        <f t="shared" si="21"/>
        <v>0.9759530129</v>
      </c>
      <c r="V265" s="277"/>
      <c r="W265" s="249">
        <f t="shared" si="22"/>
        <v>-712466.6585</v>
      </c>
      <c r="X265" s="252">
        <f t="shared" si="23"/>
        <v>3.038256797</v>
      </c>
      <c r="Y265" s="249">
        <f t="shared" si="24"/>
        <v>1669334.948</v>
      </c>
      <c r="Z265" s="249">
        <f t="shared" si="25"/>
        <v>956868.2894</v>
      </c>
      <c r="AA265" s="254">
        <f t="shared" si="26"/>
        <v>2692507.214</v>
      </c>
      <c r="AB265" s="253">
        <f t="shared" si="27"/>
        <v>2.692507214</v>
      </c>
      <c r="AC265" s="270">
        <f t="shared" si="28"/>
        <v>1980040.555</v>
      </c>
      <c r="AD265" s="252">
        <f t="shared" si="29"/>
        <v>1.980040555</v>
      </c>
      <c r="AE265" s="175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7"/>
    </row>
    <row r="266" ht="19.5" customHeight="1">
      <c r="A266" s="271" t="s">
        <v>354</v>
      </c>
      <c r="B266" s="272">
        <v>297.619995</v>
      </c>
      <c r="C266" s="273">
        <v>303.5</v>
      </c>
      <c r="D266" s="273">
        <v>260.109985</v>
      </c>
      <c r="E266" s="273">
        <v>277.839996</v>
      </c>
      <c r="F266" s="273">
        <v>272.108307</v>
      </c>
      <c r="G266" s="273">
        <v>1.3253743E9</v>
      </c>
      <c r="H266" s="278" t="s">
        <v>354</v>
      </c>
      <c r="I266" s="273">
        <v>52.994999</v>
      </c>
      <c r="J266" s="273">
        <v>55.014999</v>
      </c>
      <c r="K266" s="273">
        <v>40.189999</v>
      </c>
      <c r="L266" s="273">
        <v>45.825001</v>
      </c>
      <c r="M266" s="273">
        <v>45.517292</v>
      </c>
      <c r="N266" s="273">
        <v>1.356276E8</v>
      </c>
      <c r="O266" s="273"/>
      <c r="P266" s="249">
        <f t="shared" si="31"/>
        <v>1545207.832</v>
      </c>
      <c r="Q266" s="249">
        <f t="shared" si="147"/>
        <v>505253.0735</v>
      </c>
      <c r="R266" s="249">
        <f t="shared" si="148"/>
        <v>593831.8098</v>
      </c>
      <c r="S266" s="249">
        <f t="shared" si="34"/>
        <v>-717101.9362</v>
      </c>
      <c r="T266" s="249">
        <f t="shared" si="35"/>
        <v>0</v>
      </c>
      <c r="U266" s="267">
        <f t="shared" si="21"/>
        <v>0.9665019172</v>
      </c>
      <c r="V266" s="277"/>
      <c r="W266" s="249">
        <f t="shared" si="22"/>
        <v>-717101.9362</v>
      </c>
      <c r="X266" s="252">
        <f t="shared" si="23"/>
        <v>2.982894807</v>
      </c>
      <c r="Y266" s="249">
        <f t="shared" si="24"/>
        <v>1651724.02</v>
      </c>
      <c r="Z266" s="249">
        <f t="shared" si="25"/>
        <v>934622.0834</v>
      </c>
      <c r="AA266" s="254">
        <f t="shared" si="26"/>
        <v>2644292.715</v>
      </c>
      <c r="AB266" s="253">
        <f t="shared" si="27"/>
        <v>2.644292715</v>
      </c>
      <c r="AC266" s="270">
        <f t="shared" si="28"/>
        <v>1927190.779</v>
      </c>
      <c r="AD266" s="252">
        <f t="shared" si="29"/>
        <v>1.927190779</v>
      </c>
      <c r="AE266" s="175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7"/>
    </row>
    <row r="267" ht="19.5" customHeight="1">
      <c r="A267" s="271" t="s">
        <v>355</v>
      </c>
      <c r="B267" s="272">
        <v>281.790009</v>
      </c>
      <c r="C267" s="273">
        <v>297.459991</v>
      </c>
      <c r="D267" s="273">
        <v>267.070007</v>
      </c>
      <c r="E267" s="273">
        <v>269.380005</v>
      </c>
      <c r="F267" s="273">
        <v>263.822876</v>
      </c>
      <c r="G267" s="273">
        <v>9.368265E8</v>
      </c>
      <c r="H267" s="278" t="s">
        <v>355</v>
      </c>
      <c r="I267" s="273">
        <v>47.055</v>
      </c>
      <c r="J267" s="273">
        <v>52.200001</v>
      </c>
      <c r="K267" s="273">
        <v>41.904999</v>
      </c>
      <c r="L267" s="273">
        <v>42.75</v>
      </c>
      <c r="M267" s="273">
        <v>42.462936</v>
      </c>
      <c r="N267" s="273">
        <v>1.13851E8</v>
      </c>
      <c r="O267" s="273"/>
      <c r="P267" s="249">
        <f t="shared" si="31"/>
        <v>1586554.497</v>
      </c>
      <c r="Q267" s="249">
        <f t="shared" si="147"/>
        <v>526813.3881</v>
      </c>
      <c r="R267" s="249">
        <f t="shared" si="148"/>
        <v>595068.9594</v>
      </c>
      <c r="S267" s="249">
        <f t="shared" si="34"/>
        <v>-721756.5276</v>
      </c>
      <c r="T267" s="249">
        <f t="shared" si="35"/>
        <v>0</v>
      </c>
      <c r="U267" s="267">
        <f t="shared" si="21"/>
        <v>0.9747989061</v>
      </c>
      <c r="V267" s="277"/>
      <c r="W267" s="249">
        <f t="shared" si="22"/>
        <v>-721756.5276</v>
      </c>
      <c r="X267" s="252">
        <f t="shared" si="23"/>
        <v>3.022658435</v>
      </c>
      <c r="Y267" s="249">
        <f t="shared" si="24"/>
        <v>1681854.349</v>
      </c>
      <c r="Z267" s="249">
        <f t="shared" si="25"/>
        <v>960097.8213</v>
      </c>
      <c r="AA267" s="254">
        <f t="shared" si="26"/>
        <v>2708436.844</v>
      </c>
      <c r="AB267" s="253">
        <f t="shared" si="27"/>
        <v>2.708436844</v>
      </c>
      <c r="AC267" s="270">
        <f t="shared" si="28"/>
        <v>1986680.317</v>
      </c>
      <c r="AD267" s="252">
        <f t="shared" si="29"/>
        <v>1.986680317</v>
      </c>
      <c r="AE267" s="175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7"/>
    </row>
    <row r="268" ht="19.5" customHeight="1">
      <c r="A268" s="271" t="s">
        <v>356</v>
      </c>
      <c r="B268" s="272">
        <v>271.850006</v>
      </c>
      <c r="C268" s="273">
        <v>300.170013</v>
      </c>
      <c r="D268" s="273">
        <v>266.970001</v>
      </c>
      <c r="E268" s="273">
        <v>299.619995</v>
      </c>
      <c r="F268" s="273">
        <v>293.438995</v>
      </c>
      <c r="G268" s="273">
        <v>7.516458E8</v>
      </c>
      <c r="H268" s="278" t="s">
        <v>356</v>
      </c>
      <c r="I268" s="273">
        <v>43.400002</v>
      </c>
      <c r="J268" s="273">
        <v>52.66</v>
      </c>
      <c r="K268" s="273">
        <v>41.900002</v>
      </c>
      <c r="L268" s="273">
        <v>52.404999</v>
      </c>
      <c r="M268" s="273">
        <v>52.053104</v>
      </c>
      <c r="N268" s="273">
        <v>7.03196E7</v>
      </c>
      <c r="O268" s="273"/>
      <c r="P268" s="249">
        <f t="shared" si="31"/>
        <v>1585960.402</v>
      </c>
      <c r="Q268" s="249">
        <f t="shared" si="147"/>
        <v>526750.5677</v>
      </c>
      <c r="R268" s="249">
        <f t="shared" si="148"/>
        <v>596308.6864</v>
      </c>
      <c r="S268" s="249">
        <f t="shared" si="34"/>
        <v>-726430.5131</v>
      </c>
      <c r="T268" s="249">
        <f t="shared" si="35"/>
        <v>0</v>
      </c>
      <c r="U268" s="267">
        <f t="shared" si="21"/>
        <v>0.974323509</v>
      </c>
      <c r="V268" s="277"/>
      <c r="W268" s="249">
        <f t="shared" si="22"/>
        <v>-726430.5131</v>
      </c>
      <c r="X268" s="252">
        <f t="shared" si="23"/>
        <v>3.004098876</v>
      </c>
      <c r="Y268" s="249">
        <f t="shared" si="24"/>
        <v>1682628.62</v>
      </c>
      <c r="Z268" s="249">
        <f t="shared" si="25"/>
        <v>956198.1072</v>
      </c>
      <c r="AA268" s="254">
        <f t="shared" si="26"/>
        <v>2709019.656</v>
      </c>
      <c r="AB268" s="253">
        <f t="shared" si="27"/>
        <v>2.709019656</v>
      </c>
      <c r="AC268" s="270">
        <f t="shared" si="28"/>
        <v>1982589.143</v>
      </c>
      <c r="AD268" s="252">
        <f t="shared" si="29"/>
        <v>1.982589143</v>
      </c>
      <c r="AE268" s="175"/>
      <c r="AF268" s="176"/>
      <c r="AG268" s="176"/>
      <c r="AH268" s="176"/>
      <c r="AI268" s="176"/>
      <c r="AJ268" s="176"/>
      <c r="AK268" s="176"/>
      <c r="AL268" s="176"/>
      <c r="AM268" s="176"/>
      <c r="AN268" s="176"/>
      <c r="AO268" s="176"/>
      <c r="AP268" s="176"/>
      <c r="AQ268" s="176"/>
      <c r="AR268" s="176"/>
      <c r="AS268" s="176"/>
      <c r="AT268" s="176"/>
      <c r="AU268" s="176"/>
      <c r="AV268" s="176"/>
      <c r="AW268" s="177"/>
    </row>
    <row r="269" ht="19.5" customHeight="1">
      <c r="A269" s="274" t="s">
        <v>357</v>
      </c>
      <c r="B269" s="275">
        <v>301.970001</v>
      </c>
      <c r="C269" s="276">
        <v>314.690002</v>
      </c>
      <c r="D269" s="276">
        <v>298.089996</v>
      </c>
      <c r="E269" s="276">
        <v>313.73999</v>
      </c>
      <c r="F269" s="276">
        <v>307.267731</v>
      </c>
      <c r="G269" s="276">
        <v>5.698706E8</v>
      </c>
      <c r="H269" s="279" t="s">
        <v>357</v>
      </c>
      <c r="I269" s="276">
        <v>53.255001</v>
      </c>
      <c r="J269" s="276">
        <v>57.959999</v>
      </c>
      <c r="K269" s="276">
        <v>51.880001</v>
      </c>
      <c r="L269" s="276">
        <v>57.555</v>
      </c>
      <c r="M269" s="276">
        <v>57.168526</v>
      </c>
      <c r="N269" s="276">
        <v>5.61828E7</v>
      </c>
      <c r="O269" s="276"/>
      <c r="P269" s="249">
        <f t="shared" si="31"/>
        <v>1770831.659</v>
      </c>
      <c r="Q269" s="249">
        <f t="shared" si="147"/>
        <v>652215.2428</v>
      </c>
      <c r="R269" s="249">
        <f t="shared" si="148"/>
        <v>597550.9962</v>
      </c>
      <c r="S269" s="249">
        <f t="shared" si="34"/>
        <v>-731123.9736</v>
      </c>
      <c r="T269" s="249">
        <f t="shared" si="35"/>
        <v>0</v>
      </c>
      <c r="U269" s="267">
        <f t="shared" si="21"/>
        <v>1.018097161</v>
      </c>
      <c r="V269" s="252">
        <f>(E269-B258)/B258</f>
        <v>0.4633395465</v>
      </c>
      <c r="W269" s="249">
        <f t="shared" si="22"/>
        <v>-731123.9736</v>
      </c>
      <c r="X269" s="252">
        <f t="shared" si="23"/>
        <v>3.239372174</v>
      </c>
      <c r="Y269" s="249">
        <f t="shared" si="24"/>
        <v>1813231.118</v>
      </c>
      <c r="Z269" s="249">
        <f t="shared" si="25"/>
        <v>1082107.144</v>
      </c>
      <c r="AA269" s="254">
        <f t="shared" si="26"/>
        <v>3020597.898</v>
      </c>
      <c r="AB269" s="253">
        <f t="shared" si="27"/>
        <v>3.020597898</v>
      </c>
      <c r="AC269" s="270">
        <f t="shared" si="28"/>
        <v>2289473.925</v>
      </c>
      <c r="AD269" s="252">
        <f t="shared" si="29"/>
        <v>2.289473925</v>
      </c>
      <c r="AE269" s="175"/>
      <c r="AF269" s="176"/>
      <c r="AG269" s="176"/>
      <c r="AH269" s="176"/>
      <c r="AI269" s="176"/>
      <c r="AJ269" s="176"/>
      <c r="AK269" s="176"/>
      <c r="AL269" s="176"/>
      <c r="AM269" s="176"/>
      <c r="AN269" s="176"/>
      <c r="AO269" s="176"/>
      <c r="AP269" s="176"/>
      <c r="AQ269" s="176"/>
      <c r="AR269" s="176"/>
      <c r="AS269" s="176"/>
      <c r="AT269" s="176"/>
      <c r="AU269" s="176"/>
      <c r="AV269" s="176"/>
      <c r="AW269" s="177"/>
    </row>
    <row r="270" ht="19.5" customHeight="1">
      <c r="A270" s="271" t="s">
        <v>358</v>
      </c>
      <c r="B270" s="272">
        <v>315.109985</v>
      </c>
      <c r="C270" s="273">
        <v>330.320007</v>
      </c>
      <c r="D270" s="273">
        <v>305.179993</v>
      </c>
      <c r="E270" s="273">
        <v>314.559998</v>
      </c>
      <c r="F270" s="273">
        <v>308.629242</v>
      </c>
      <c r="G270" s="273">
        <v>6.55263E8</v>
      </c>
      <c r="H270" s="278" t="s">
        <v>358</v>
      </c>
      <c r="I270" s="273">
        <v>58.110001</v>
      </c>
      <c r="J270" s="273">
        <v>63.605</v>
      </c>
      <c r="K270" s="273">
        <v>54.48</v>
      </c>
      <c r="L270" s="273">
        <v>57.685001</v>
      </c>
      <c r="M270" s="273">
        <v>57.297649</v>
      </c>
      <c r="N270" s="273">
        <v>7.81004E7</v>
      </c>
      <c r="O270" s="273"/>
      <c r="P270" s="249">
        <f t="shared" si="31"/>
        <v>1812950.453</v>
      </c>
      <c r="Q270" s="249">
        <f>(Q258+(Q269-Q258)*(1-$Q$3))*K270/K269</f>
        <v>542703.1825</v>
      </c>
      <c r="R270" s="249">
        <f>R269*(1+($S$5/2/12))+(Q269-Q258)*($Q$3)</f>
        <v>734207.8761</v>
      </c>
      <c r="S270" s="249">
        <f t="shared" si="34"/>
        <v>-735836.9902</v>
      </c>
      <c r="T270" s="249">
        <f t="shared" si="35"/>
        <v>0</v>
      </c>
      <c r="U270" s="267">
        <f t="shared" si="21"/>
        <v>0.9380215933</v>
      </c>
      <c r="V270" s="277"/>
      <c r="W270" s="249">
        <f t="shared" si="22"/>
        <v>-735836.9902</v>
      </c>
      <c r="X270" s="252">
        <f t="shared" si="23"/>
        <v>3.461579621</v>
      </c>
      <c r="Y270" s="249">
        <f t="shared" si="24"/>
        <v>1973904.878</v>
      </c>
      <c r="Z270" s="249">
        <f t="shared" si="25"/>
        <v>1238067.888</v>
      </c>
      <c r="AA270" s="254">
        <f t="shared" si="26"/>
        <v>3089861.512</v>
      </c>
      <c r="AB270" s="253">
        <f t="shared" si="27"/>
        <v>3.089861512</v>
      </c>
      <c r="AC270" s="270">
        <f t="shared" si="28"/>
        <v>2354024.522</v>
      </c>
      <c r="AD270" s="252">
        <f t="shared" si="29"/>
        <v>2.354024522</v>
      </c>
      <c r="AE270" s="175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6"/>
      <c r="AT270" s="176"/>
      <c r="AU270" s="176"/>
      <c r="AV270" s="176"/>
      <c r="AW270" s="177"/>
    </row>
    <row r="271" ht="19.5" customHeight="1">
      <c r="A271" s="271" t="s">
        <v>359</v>
      </c>
      <c r="B271" s="272">
        <v>318.109985</v>
      </c>
      <c r="C271" s="273">
        <v>338.190002</v>
      </c>
      <c r="D271" s="273">
        <v>310.880005</v>
      </c>
      <c r="E271" s="273">
        <v>314.140015</v>
      </c>
      <c r="F271" s="273">
        <v>308.217194</v>
      </c>
      <c r="G271" s="273">
        <v>7.954686E8</v>
      </c>
      <c r="H271" s="278" t="s">
        <v>359</v>
      </c>
      <c r="I271" s="273">
        <v>58.939999</v>
      </c>
      <c r="J271" s="273">
        <v>66.480003</v>
      </c>
      <c r="K271" s="273">
        <v>56.044998</v>
      </c>
      <c r="L271" s="273">
        <v>57.27</v>
      </c>
      <c r="M271" s="273">
        <v>56.885437</v>
      </c>
      <c r="N271" s="273">
        <v>7.47164E7</v>
      </c>
      <c r="O271" s="273"/>
      <c r="P271" s="249">
        <f t="shared" si="31"/>
        <v>1846811.911</v>
      </c>
      <c r="Q271" s="249">
        <f t="shared" ref="Q271:Q281" si="149">Q270*K271/K270</f>
        <v>558292.9291</v>
      </c>
      <c r="R271" s="249">
        <f t="shared" ref="R271:R281" si="150">R270*(1+$S$5/2/12)</f>
        <v>735737.4758</v>
      </c>
      <c r="S271" s="249">
        <f t="shared" si="34"/>
        <v>-740569.6443</v>
      </c>
      <c r="T271" s="249">
        <f t="shared" si="35"/>
        <v>0</v>
      </c>
      <c r="U271" s="267">
        <f t="shared" si="21"/>
        <v>0.9435041531</v>
      </c>
      <c r="V271" s="277"/>
      <c r="W271" s="249">
        <f t="shared" si="22"/>
        <v>-740569.6443</v>
      </c>
      <c r="X271" s="252">
        <f t="shared" si="23"/>
        <v>3.487247157</v>
      </c>
      <c r="Y271" s="249">
        <f t="shared" si="24"/>
        <v>1999076.314</v>
      </c>
      <c r="Z271" s="249">
        <f t="shared" si="25"/>
        <v>1258506.67</v>
      </c>
      <c r="AA271" s="254">
        <f t="shared" si="26"/>
        <v>3140842.316</v>
      </c>
      <c r="AB271" s="253">
        <f t="shared" si="27"/>
        <v>3.140842316</v>
      </c>
      <c r="AC271" s="270">
        <f t="shared" si="28"/>
        <v>2400272.672</v>
      </c>
      <c r="AD271" s="252">
        <f t="shared" si="29"/>
        <v>2.400272672</v>
      </c>
      <c r="AE271" s="175"/>
      <c r="AF271" s="176"/>
      <c r="AG271" s="176"/>
      <c r="AH271" s="176"/>
      <c r="AI271" s="176"/>
      <c r="AJ271" s="176"/>
      <c r="AK271" s="176"/>
      <c r="AL271" s="176"/>
      <c r="AM271" s="176"/>
      <c r="AN271" s="176"/>
      <c r="AO271" s="176"/>
      <c r="AP271" s="176"/>
      <c r="AQ271" s="176"/>
      <c r="AR271" s="176"/>
      <c r="AS271" s="176"/>
      <c r="AT271" s="176"/>
      <c r="AU271" s="176"/>
      <c r="AV271" s="176"/>
      <c r="AW271" s="177"/>
    </row>
    <row r="272" ht="19.5" customHeight="1">
      <c r="A272" s="271" t="s">
        <v>360</v>
      </c>
      <c r="B272" s="272">
        <v>319.269989</v>
      </c>
      <c r="C272" s="273">
        <v>324.329987</v>
      </c>
      <c r="D272" s="273">
        <v>297.450012</v>
      </c>
      <c r="E272" s="273">
        <v>319.130005</v>
      </c>
      <c r="F272" s="273">
        <v>313.113098</v>
      </c>
      <c r="G272" s="273">
        <v>1.6211736E9</v>
      </c>
      <c r="H272" s="278" t="s">
        <v>360</v>
      </c>
      <c r="I272" s="273">
        <v>59.115002</v>
      </c>
      <c r="J272" s="273">
        <v>60.919998</v>
      </c>
      <c r="K272" s="273">
        <v>51.200001</v>
      </c>
      <c r="L272" s="273">
        <v>58.595001</v>
      </c>
      <c r="M272" s="273">
        <v>58.201542</v>
      </c>
      <c r="N272" s="273">
        <v>1.168626E8</v>
      </c>
      <c r="O272" s="273"/>
      <c r="P272" s="249">
        <f t="shared" si="31"/>
        <v>1767029.774</v>
      </c>
      <c r="Q272" s="249">
        <f t="shared" si="149"/>
        <v>510029.4326</v>
      </c>
      <c r="R272" s="249">
        <f t="shared" si="150"/>
        <v>737270.2622</v>
      </c>
      <c r="S272" s="249">
        <f t="shared" si="34"/>
        <v>-745322.0178</v>
      </c>
      <c r="T272" s="249">
        <f t="shared" si="35"/>
        <v>0</v>
      </c>
      <c r="U272" s="267">
        <f t="shared" si="21"/>
        <v>0.9246131413</v>
      </c>
      <c r="V272" s="277"/>
      <c r="W272" s="249">
        <f t="shared" si="22"/>
        <v>-745322.0178</v>
      </c>
      <c r="X272" s="252">
        <f t="shared" si="23"/>
        <v>3.360024227</v>
      </c>
      <c r="Y272" s="249">
        <f t="shared" si="24"/>
        <v>1944700.294</v>
      </c>
      <c r="Z272" s="249">
        <f t="shared" si="25"/>
        <v>1199378.276</v>
      </c>
      <c r="AA272" s="254">
        <f t="shared" si="26"/>
        <v>3014329.469</v>
      </c>
      <c r="AB272" s="253">
        <f t="shared" si="27"/>
        <v>3.014329469</v>
      </c>
      <c r="AC272" s="270">
        <f t="shared" si="28"/>
        <v>2269007.451</v>
      </c>
      <c r="AD272" s="252">
        <f t="shared" si="29"/>
        <v>2.269007451</v>
      </c>
      <c r="AE272" s="175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7"/>
    </row>
    <row r="273" ht="19.5" customHeight="1">
      <c r="A273" s="271" t="s">
        <v>361</v>
      </c>
      <c r="B273" s="272">
        <v>323.070007</v>
      </c>
      <c r="C273" s="273">
        <v>342.799988</v>
      </c>
      <c r="D273" s="273">
        <v>322.809998</v>
      </c>
      <c r="E273" s="273">
        <v>337.98999</v>
      </c>
      <c r="F273" s="273">
        <v>332.036346</v>
      </c>
      <c r="G273" s="273">
        <v>7.711398E8</v>
      </c>
      <c r="H273" s="278" t="s">
        <v>361</v>
      </c>
      <c r="I273" s="273">
        <v>60.115002</v>
      </c>
      <c r="J273" s="273">
        <v>67.449997</v>
      </c>
      <c r="K273" s="273">
        <v>60.009998</v>
      </c>
      <c r="L273" s="273">
        <v>65.535004</v>
      </c>
      <c r="M273" s="273">
        <v>65.09494</v>
      </c>
      <c r="N273" s="273">
        <v>5.64114E7</v>
      </c>
      <c r="O273" s="273"/>
      <c r="P273" s="249">
        <f t="shared" si="31"/>
        <v>1917683.156</v>
      </c>
      <c r="Q273" s="249">
        <f t="shared" si="149"/>
        <v>597790.3248</v>
      </c>
      <c r="R273" s="249">
        <f t="shared" si="150"/>
        <v>738806.2419</v>
      </c>
      <c r="S273" s="249">
        <f t="shared" si="34"/>
        <v>-750094.1929</v>
      </c>
      <c r="T273" s="249">
        <f t="shared" si="35"/>
        <v>0</v>
      </c>
      <c r="U273" s="267">
        <f t="shared" si="21"/>
        <v>0.9566675489</v>
      </c>
      <c r="V273" s="277"/>
      <c r="W273" s="249">
        <f t="shared" si="22"/>
        <v>-750094.1929</v>
      </c>
      <c r="X273" s="252">
        <f t="shared" si="23"/>
        <v>3.54154108</v>
      </c>
      <c r="Y273" s="249">
        <f t="shared" si="24"/>
        <v>2051632.202</v>
      </c>
      <c r="Z273" s="249">
        <f t="shared" si="25"/>
        <v>1301538.009</v>
      </c>
      <c r="AA273" s="254">
        <f t="shared" si="26"/>
        <v>3254279.723</v>
      </c>
      <c r="AB273" s="253">
        <f t="shared" si="27"/>
        <v>3.254279723</v>
      </c>
      <c r="AC273" s="270">
        <f t="shared" si="28"/>
        <v>2504185.53</v>
      </c>
      <c r="AD273" s="252">
        <f t="shared" si="29"/>
        <v>2.50418553</v>
      </c>
      <c r="AE273" s="175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6"/>
      <c r="AT273" s="176"/>
      <c r="AU273" s="176"/>
      <c r="AV273" s="176"/>
      <c r="AW273" s="177"/>
    </row>
    <row r="274" ht="19.5" customHeight="1">
      <c r="A274" s="271" t="s">
        <v>362</v>
      </c>
      <c r="B274" s="272">
        <v>339.230011</v>
      </c>
      <c r="C274" s="273">
        <v>340.0</v>
      </c>
      <c r="D274" s="273">
        <v>316.0</v>
      </c>
      <c r="E274" s="273">
        <v>333.929993</v>
      </c>
      <c r="F274" s="273">
        <v>328.047821</v>
      </c>
      <c r="G274" s="273">
        <v>9.654108E8</v>
      </c>
      <c r="H274" s="278" t="s">
        <v>362</v>
      </c>
      <c r="I274" s="273">
        <v>66.040001</v>
      </c>
      <c r="J274" s="273">
        <v>66.334999</v>
      </c>
      <c r="K274" s="273">
        <v>57.189999</v>
      </c>
      <c r="L274" s="273">
        <v>63.689999</v>
      </c>
      <c r="M274" s="273">
        <v>63.262321</v>
      </c>
      <c r="N274" s="273">
        <v>7.58614E7</v>
      </c>
      <c r="O274" s="273"/>
      <c r="P274" s="249">
        <f t="shared" si="31"/>
        <v>1877227.723</v>
      </c>
      <c r="Q274" s="249">
        <f t="shared" si="149"/>
        <v>569698.8705</v>
      </c>
      <c r="R274" s="249">
        <f t="shared" si="150"/>
        <v>740345.4216</v>
      </c>
      <c r="S274" s="249">
        <f t="shared" si="34"/>
        <v>-754886.252</v>
      </c>
      <c r="T274" s="249">
        <f t="shared" si="35"/>
        <v>0</v>
      </c>
      <c r="U274" s="267">
        <f t="shared" si="21"/>
        <v>0.9464599977</v>
      </c>
      <c r="V274" s="277"/>
      <c r="W274" s="249">
        <f t="shared" si="22"/>
        <v>-754886.252</v>
      </c>
      <c r="X274" s="252">
        <f t="shared" si="23"/>
        <v>3.46750671</v>
      </c>
      <c r="Y274" s="249">
        <f t="shared" si="24"/>
        <v>2024791.011</v>
      </c>
      <c r="Z274" s="249">
        <f t="shared" si="25"/>
        <v>1269904.759</v>
      </c>
      <c r="AA274" s="254">
        <f t="shared" si="26"/>
        <v>3187272.015</v>
      </c>
      <c r="AB274" s="253">
        <f t="shared" si="27"/>
        <v>3.187272015</v>
      </c>
      <c r="AC274" s="270">
        <f t="shared" si="28"/>
        <v>2432385.763</v>
      </c>
      <c r="AD274" s="252">
        <f t="shared" si="29"/>
        <v>2.432385763</v>
      </c>
      <c r="AE274" s="175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7"/>
    </row>
    <row r="275" ht="19.5" customHeight="1">
      <c r="A275" s="271" t="s">
        <v>363</v>
      </c>
      <c r="B275" s="272">
        <v>335.299988</v>
      </c>
      <c r="C275" s="273">
        <v>355.230011</v>
      </c>
      <c r="D275" s="273">
        <v>328.279999</v>
      </c>
      <c r="E275" s="273">
        <v>354.429993</v>
      </c>
      <c r="F275" s="273">
        <v>348.186798</v>
      </c>
      <c r="G275" s="273">
        <v>7.512885E8</v>
      </c>
      <c r="H275" s="278" t="s">
        <v>363</v>
      </c>
      <c r="I275" s="273">
        <v>64.260002</v>
      </c>
      <c r="J275" s="273">
        <v>72.120003</v>
      </c>
      <c r="K275" s="273">
        <v>61.57</v>
      </c>
      <c r="L275" s="273">
        <v>71.809998</v>
      </c>
      <c r="M275" s="273">
        <v>71.327797</v>
      </c>
      <c r="N275" s="273">
        <v>4.58176E7</v>
      </c>
      <c r="O275" s="273"/>
      <c r="P275" s="249">
        <f t="shared" si="31"/>
        <v>1950178.212</v>
      </c>
      <c r="Q275" s="249">
        <f t="shared" si="149"/>
        <v>613330.3037</v>
      </c>
      <c r="R275" s="249">
        <f t="shared" si="150"/>
        <v>741887.8079</v>
      </c>
      <c r="S275" s="249">
        <f t="shared" si="34"/>
        <v>-759698.2781</v>
      </c>
      <c r="T275" s="249">
        <f t="shared" si="35"/>
        <v>0</v>
      </c>
      <c r="U275" s="267">
        <f t="shared" si="21"/>
        <v>0.9611067807</v>
      </c>
      <c r="V275" s="277"/>
      <c r="W275" s="249">
        <f t="shared" si="22"/>
        <v>-759698.2781</v>
      </c>
      <c r="X275" s="252">
        <f t="shared" si="23"/>
        <v>3.543598949</v>
      </c>
      <c r="Y275" s="249">
        <f t="shared" si="24"/>
        <v>2077337.044</v>
      </c>
      <c r="Z275" s="249">
        <f t="shared" si="25"/>
        <v>1317638.766</v>
      </c>
      <c r="AA275" s="254">
        <f t="shared" si="26"/>
        <v>3305396.323</v>
      </c>
      <c r="AB275" s="253">
        <f t="shared" si="27"/>
        <v>3.305396323</v>
      </c>
      <c r="AC275" s="270">
        <f t="shared" si="28"/>
        <v>2545698.045</v>
      </c>
      <c r="AD275" s="252">
        <f t="shared" si="29"/>
        <v>2.545698045</v>
      </c>
      <c r="AE275" s="175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7"/>
    </row>
    <row r="276" ht="19.5" customHeight="1">
      <c r="A276" s="271" t="s">
        <v>364</v>
      </c>
      <c r="B276" s="272">
        <v>354.070007</v>
      </c>
      <c r="C276" s="273">
        <v>368.890015</v>
      </c>
      <c r="D276" s="273">
        <v>352.040009</v>
      </c>
      <c r="E276" s="273">
        <v>364.570007</v>
      </c>
      <c r="F276" s="273">
        <v>358.563568</v>
      </c>
      <c r="G276" s="273">
        <v>8.132857E8</v>
      </c>
      <c r="H276" s="278" t="s">
        <v>364</v>
      </c>
      <c r="I276" s="273">
        <v>71.639999</v>
      </c>
      <c r="J276" s="273">
        <v>77.639999</v>
      </c>
      <c r="K276" s="273">
        <v>70.730003</v>
      </c>
      <c r="L276" s="273">
        <v>75.800003</v>
      </c>
      <c r="M276" s="273">
        <v>75.291016</v>
      </c>
      <c r="N276" s="273">
        <v>5.52846E7</v>
      </c>
      <c r="O276" s="273"/>
      <c r="P276" s="249">
        <f t="shared" si="31"/>
        <v>2091326.786</v>
      </c>
      <c r="Q276" s="249">
        <f t="shared" si="149"/>
        <v>704577.785</v>
      </c>
      <c r="R276" s="249">
        <f t="shared" si="150"/>
        <v>743433.4075</v>
      </c>
      <c r="S276" s="249">
        <f t="shared" si="34"/>
        <v>-764530.3542</v>
      </c>
      <c r="T276" s="249">
        <f t="shared" si="35"/>
        <v>0</v>
      </c>
      <c r="U276" s="267">
        <f t="shared" si="21"/>
        <v>0.9890217824</v>
      </c>
      <c r="V276" s="277"/>
      <c r="W276" s="249">
        <f t="shared" si="22"/>
        <v>-764530.3542</v>
      </c>
      <c r="X276" s="252">
        <f t="shared" si="23"/>
        <v>3.707845186</v>
      </c>
      <c r="Y276" s="249">
        <f t="shared" si="24"/>
        <v>2177624.821</v>
      </c>
      <c r="Z276" s="249">
        <f t="shared" si="25"/>
        <v>1413094.467</v>
      </c>
      <c r="AA276" s="254">
        <f t="shared" si="26"/>
        <v>3539337.979</v>
      </c>
      <c r="AB276" s="253">
        <f t="shared" si="27"/>
        <v>3.539337979</v>
      </c>
      <c r="AC276" s="270">
        <f t="shared" si="28"/>
        <v>2774807.624</v>
      </c>
      <c r="AD276" s="252">
        <f t="shared" si="29"/>
        <v>2.774807624</v>
      </c>
      <c r="AE276" s="175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7"/>
    </row>
    <row r="277" ht="19.5" customHeight="1">
      <c r="A277" s="271" t="s">
        <v>365</v>
      </c>
      <c r="B277" s="272">
        <v>366.279999</v>
      </c>
      <c r="C277" s="273">
        <v>380.76001</v>
      </c>
      <c r="D277" s="273">
        <v>359.959991</v>
      </c>
      <c r="E277" s="273">
        <v>379.950012</v>
      </c>
      <c r="F277" s="273">
        <v>373.690186</v>
      </c>
      <c r="G277" s="273">
        <v>6.834665E8</v>
      </c>
      <c r="H277" s="278" t="s">
        <v>365</v>
      </c>
      <c r="I277" s="273">
        <v>76.510002</v>
      </c>
      <c r="J277" s="273">
        <v>82.510002</v>
      </c>
      <c r="K277" s="273">
        <v>73.800003</v>
      </c>
      <c r="L277" s="273">
        <v>82.160004</v>
      </c>
      <c r="M277" s="273">
        <v>81.608299</v>
      </c>
      <c r="N277" s="273">
        <v>4.73665E7</v>
      </c>
      <c r="O277" s="273"/>
      <c r="P277" s="249">
        <f t="shared" si="31"/>
        <v>2138376.184</v>
      </c>
      <c r="Q277" s="249">
        <f t="shared" si="149"/>
        <v>735159.6273</v>
      </c>
      <c r="R277" s="249">
        <f t="shared" si="150"/>
        <v>744982.2271</v>
      </c>
      <c r="S277" s="249">
        <f t="shared" si="34"/>
        <v>-769382.5641</v>
      </c>
      <c r="T277" s="249">
        <f t="shared" si="35"/>
        <v>0</v>
      </c>
      <c r="U277" s="267">
        <f t="shared" si="21"/>
        <v>0.9972854634</v>
      </c>
      <c r="V277" s="277"/>
      <c r="W277" s="249">
        <f t="shared" si="22"/>
        <v>-769382.5641</v>
      </c>
      <c r="X277" s="252">
        <f t="shared" si="23"/>
        <v>3.747626403</v>
      </c>
      <c r="Y277" s="249">
        <f t="shared" si="24"/>
        <v>2212046.267</v>
      </c>
      <c r="Z277" s="249">
        <f t="shared" si="25"/>
        <v>1442663.703</v>
      </c>
      <c r="AA277" s="254">
        <f t="shared" si="26"/>
        <v>3618518.039</v>
      </c>
      <c r="AB277" s="253">
        <f t="shared" si="27"/>
        <v>3.618518039</v>
      </c>
      <c r="AC277" s="270">
        <f t="shared" si="28"/>
        <v>2849135.475</v>
      </c>
      <c r="AD277" s="252">
        <f t="shared" si="29"/>
        <v>2.849135475</v>
      </c>
      <c r="AE277" s="175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7"/>
    </row>
    <row r="278" ht="19.5" customHeight="1">
      <c r="A278" s="271" t="s">
        <v>366</v>
      </c>
      <c r="B278" s="272">
        <v>381.040009</v>
      </c>
      <c r="C278" s="273">
        <v>382.779999</v>
      </c>
      <c r="D278" s="273">
        <v>357.100006</v>
      </c>
      <c r="E278" s="273">
        <v>357.959991</v>
      </c>
      <c r="F278" s="273">
        <v>352.0625</v>
      </c>
      <c r="G278" s="273">
        <v>9.318499E8</v>
      </c>
      <c r="H278" s="278" t="s">
        <v>366</v>
      </c>
      <c r="I278" s="273">
        <v>82.639999</v>
      </c>
      <c r="J278" s="273">
        <v>83.370003</v>
      </c>
      <c r="K278" s="273">
        <v>72.730003</v>
      </c>
      <c r="L278" s="273">
        <v>72.769997</v>
      </c>
      <c r="M278" s="273">
        <v>72.281357</v>
      </c>
      <c r="N278" s="273">
        <v>6.29031E7</v>
      </c>
      <c r="O278" s="273"/>
      <c r="P278" s="249">
        <f t="shared" si="31"/>
        <v>2121386.174</v>
      </c>
      <c r="Q278" s="249">
        <f t="shared" si="149"/>
        <v>724500.8093</v>
      </c>
      <c r="R278" s="249">
        <f t="shared" si="150"/>
        <v>746534.2734</v>
      </c>
      <c r="S278" s="249">
        <f t="shared" si="34"/>
        <v>-774254.9914</v>
      </c>
      <c r="T278" s="249">
        <f t="shared" si="35"/>
        <v>0</v>
      </c>
      <c r="U278" s="267">
        <f t="shared" si="21"/>
        <v>0.9938666814</v>
      </c>
      <c r="V278" s="277"/>
      <c r="W278" s="249">
        <f t="shared" si="22"/>
        <v>-774254.9914</v>
      </c>
      <c r="X278" s="252">
        <f t="shared" si="23"/>
        <v>3.704103273</v>
      </c>
      <c r="Y278" s="249">
        <f t="shared" si="24"/>
        <v>2201643.224</v>
      </c>
      <c r="Z278" s="249">
        <f t="shared" si="25"/>
        <v>1427388.233</v>
      </c>
      <c r="AA278" s="254">
        <f t="shared" si="26"/>
        <v>3592421.257</v>
      </c>
      <c r="AB278" s="253">
        <f t="shared" si="27"/>
        <v>3.592421257</v>
      </c>
      <c r="AC278" s="270">
        <f t="shared" si="28"/>
        <v>2818166.266</v>
      </c>
      <c r="AD278" s="252">
        <f t="shared" si="29"/>
        <v>2.818166266</v>
      </c>
      <c r="AE278" s="175"/>
      <c r="AF278" s="176"/>
      <c r="AG278" s="176"/>
      <c r="AH278" s="176"/>
      <c r="AI278" s="176"/>
      <c r="AJ278" s="176"/>
      <c r="AK278" s="176"/>
      <c r="AL278" s="176"/>
      <c r="AM278" s="176"/>
      <c r="AN278" s="176"/>
      <c r="AO278" s="176"/>
      <c r="AP278" s="176"/>
      <c r="AQ278" s="176"/>
      <c r="AR278" s="176"/>
      <c r="AS278" s="176"/>
      <c r="AT278" s="176"/>
      <c r="AU278" s="176"/>
      <c r="AV278" s="176"/>
      <c r="AW278" s="177"/>
    </row>
    <row r="279" ht="19.5" customHeight="1">
      <c r="A279" s="271" t="s">
        <v>367</v>
      </c>
      <c r="B279" s="272">
        <v>358.600006</v>
      </c>
      <c r="C279" s="273">
        <v>386.279999</v>
      </c>
      <c r="D279" s="273">
        <v>350.320007</v>
      </c>
      <c r="E279" s="273">
        <v>386.109985</v>
      </c>
      <c r="F279" s="273">
        <v>380.169678</v>
      </c>
      <c r="G279" s="273">
        <v>8.787479E8</v>
      </c>
      <c r="H279" s="278" t="s">
        <v>367</v>
      </c>
      <c r="I279" s="273">
        <v>73.089996</v>
      </c>
      <c r="J279" s="273">
        <v>84.599998</v>
      </c>
      <c r="K279" s="273">
        <v>69.730003</v>
      </c>
      <c r="L279" s="273">
        <v>84.540001</v>
      </c>
      <c r="M279" s="273">
        <v>83.972328</v>
      </c>
      <c r="N279" s="273">
        <v>5.71178E7</v>
      </c>
      <c r="O279" s="273"/>
      <c r="P279" s="249">
        <f t="shared" si="31"/>
        <v>2081108.952</v>
      </c>
      <c r="Q279" s="249">
        <f t="shared" si="149"/>
        <v>694616.2729</v>
      </c>
      <c r="R279" s="249">
        <f t="shared" si="150"/>
        <v>748089.5531</v>
      </c>
      <c r="S279" s="249">
        <f t="shared" si="34"/>
        <v>-779147.7205</v>
      </c>
      <c r="T279" s="249">
        <f t="shared" si="35"/>
        <v>0</v>
      </c>
      <c r="U279" s="267">
        <f t="shared" si="21"/>
        <v>0.9848251728</v>
      </c>
      <c r="V279" s="277"/>
      <c r="W279" s="249">
        <f t="shared" si="22"/>
        <v>-779147.7205</v>
      </c>
      <c r="X279" s="252">
        <f t="shared" si="23"/>
        <v>3.6311452</v>
      </c>
      <c r="Y279" s="249">
        <f t="shared" si="24"/>
        <v>2174942.238</v>
      </c>
      <c r="Z279" s="249">
        <f t="shared" si="25"/>
        <v>1395794.517</v>
      </c>
      <c r="AA279" s="254">
        <f t="shared" si="26"/>
        <v>3523814.778</v>
      </c>
      <c r="AB279" s="253">
        <f t="shared" si="27"/>
        <v>3.523814778</v>
      </c>
      <c r="AC279" s="270">
        <f t="shared" si="28"/>
        <v>2744667.058</v>
      </c>
      <c r="AD279" s="252">
        <f t="shared" si="29"/>
        <v>2.744667058</v>
      </c>
      <c r="AE279" s="175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7"/>
    </row>
    <row r="280" ht="19.5" customHeight="1">
      <c r="A280" s="271" t="s">
        <v>368</v>
      </c>
      <c r="B280" s="272">
        <v>386.559998</v>
      </c>
      <c r="C280" s="273">
        <v>408.709991</v>
      </c>
      <c r="D280" s="273">
        <v>384.420013</v>
      </c>
      <c r="E280" s="273">
        <v>393.820007</v>
      </c>
      <c r="F280" s="273">
        <v>387.761139</v>
      </c>
      <c r="G280" s="273">
        <v>9.222445E8</v>
      </c>
      <c r="H280" s="278" t="s">
        <v>368</v>
      </c>
      <c r="I280" s="273">
        <v>84.739998</v>
      </c>
      <c r="J280" s="273">
        <v>94.540001</v>
      </c>
      <c r="K280" s="273">
        <v>83.790001</v>
      </c>
      <c r="L280" s="273">
        <v>87.610001</v>
      </c>
      <c r="M280" s="273">
        <v>87.021706</v>
      </c>
      <c r="N280" s="273">
        <v>6.23369E7</v>
      </c>
      <c r="O280" s="273"/>
      <c r="P280" s="249">
        <f t="shared" si="31"/>
        <v>2283683.246</v>
      </c>
      <c r="Q280" s="249">
        <f t="shared" si="149"/>
        <v>834675.1139</v>
      </c>
      <c r="R280" s="249">
        <f t="shared" si="150"/>
        <v>749648.073</v>
      </c>
      <c r="S280" s="249">
        <f t="shared" si="34"/>
        <v>-784060.836</v>
      </c>
      <c r="T280" s="249">
        <f t="shared" si="35"/>
        <v>0</v>
      </c>
      <c r="U280" s="267">
        <f t="shared" si="21"/>
        <v>1.021982135</v>
      </c>
      <c r="V280" s="277"/>
      <c r="W280" s="249">
        <f t="shared" si="22"/>
        <v>-784060.836</v>
      </c>
      <c r="X280" s="252">
        <f t="shared" si="23"/>
        <v>3.868744846</v>
      </c>
      <c r="Y280" s="249">
        <f t="shared" si="24"/>
        <v>2318240.422</v>
      </c>
      <c r="Z280" s="249">
        <f t="shared" si="25"/>
        <v>1534179.586</v>
      </c>
      <c r="AA280" s="254">
        <f t="shared" si="26"/>
        <v>3868006.432</v>
      </c>
      <c r="AB280" s="253">
        <f t="shared" si="27"/>
        <v>3.868006432</v>
      </c>
      <c r="AC280" s="270">
        <f t="shared" si="28"/>
        <v>3083945.596</v>
      </c>
      <c r="AD280" s="252">
        <f t="shared" si="29"/>
        <v>3.083945596</v>
      </c>
      <c r="AE280" s="175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7"/>
    </row>
    <row r="281" ht="19.5" customHeight="1">
      <c r="A281" s="274" t="s">
        <v>369</v>
      </c>
      <c r="B281" s="275">
        <v>398.279999</v>
      </c>
      <c r="C281" s="276">
        <v>404.579987</v>
      </c>
      <c r="D281" s="276">
        <v>377.470001</v>
      </c>
      <c r="E281" s="276">
        <v>397.850006</v>
      </c>
      <c r="F281" s="276">
        <v>391.729095</v>
      </c>
      <c r="G281" s="276">
        <v>1.2328172E9</v>
      </c>
      <c r="H281" s="279" t="s">
        <v>369</v>
      </c>
      <c r="I281" s="276">
        <v>89.650002</v>
      </c>
      <c r="J281" s="276">
        <v>92.25</v>
      </c>
      <c r="K281" s="276">
        <v>80.330002</v>
      </c>
      <c r="L281" s="276">
        <v>89.019997</v>
      </c>
      <c r="M281" s="276">
        <v>88.422226</v>
      </c>
      <c r="N281" s="276">
        <v>1.017614E8</v>
      </c>
      <c r="O281" s="276"/>
      <c r="P281" s="249">
        <f t="shared" si="31"/>
        <v>2242396.046</v>
      </c>
      <c r="Q281" s="249">
        <f t="shared" si="149"/>
        <v>800208.2918</v>
      </c>
      <c r="R281" s="249">
        <f t="shared" si="150"/>
        <v>751209.8398</v>
      </c>
      <c r="S281" s="249">
        <f t="shared" si="34"/>
        <v>-788994.4229</v>
      </c>
      <c r="T281" s="249">
        <f t="shared" si="35"/>
        <v>0</v>
      </c>
      <c r="U281" s="267">
        <f t="shared" si="21"/>
        <v>1.012915354</v>
      </c>
      <c r="V281" s="252">
        <f>(E281-B270)/B270</f>
        <v>0.262575053</v>
      </c>
      <c r="W281" s="249">
        <f t="shared" si="22"/>
        <v>-788994.4229</v>
      </c>
      <c r="X281" s="252">
        <f t="shared" si="23"/>
        <v>3.794204114</v>
      </c>
      <c r="Y281" s="249">
        <f t="shared" si="24"/>
        <v>2290838.678</v>
      </c>
      <c r="Z281" s="249">
        <f t="shared" si="25"/>
        <v>1501844.255</v>
      </c>
      <c r="AA281" s="254">
        <f t="shared" si="26"/>
        <v>3793814.177</v>
      </c>
      <c r="AB281" s="253">
        <f t="shared" si="27"/>
        <v>3.793814177</v>
      </c>
      <c r="AC281" s="270">
        <f t="shared" si="28"/>
        <v>3004819.754</v>
      </c>
      <c r="AD281" s="252">
        <f t="shared" si="29"/>
        <v>3.004819754</v>
      </c>
      <c r="AE281" s="175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7"/>
    </row>
    <row r="282" ht="19.5" customHeight="1">
      <c r="A282" s="271" t="s">
        <v>370</v>
      </c>
      <c r="B282" s="272">
        <v>399.049988</v>
      </c>
      <c r="C282" s="273">
        <v>402.279999</v>
      </c>
      <c r="D282" s="273">
        <v>334.149994</v>
      </c>
      <c r="E282" s="273">
        <v>363.049988</v>
      </c>
      <c r="F282" s="273">
        <v>357.921021</v>
      </c>
      <c r="G282" s="273">
        <v>1.847203E9</v>
      </c>
      <c r="H282" s="278" t="s">
        <v>370</v>
      </c>
      <c r="I282" s="273">
        <v>89.650002</v>
      </c>
      <c r="J282" s="273">
        <v>91.099998</v>
      </c>
      <c r="K282" s="273">
        <v>62.369999</v>
      </c>
      <c r="L282" s="273">
        <v>73.709999</v>
      </c>
      <c r="M282" s="273">
        <v>73.21505</v>
      </c>
      <c r="N282" s="273">
        <v>2.354233E8</v>
      </c>
      <c r="O282" s="273"/>
      <c r="P282" s="249">
        <f t="shared" si="31"/>
        <v>1985049.469</v>
      </c>
      <c r="Q282" s="249">
        <f>(Q270+(Q281-Q270)*(1-$Q$3))*K282/K281</f>
        <v>521333.1584</v>
      </c>
      <c r="R282" s="249">
        <f>R281*(1+($S$5/2/12))+(Q281-Q270)*($Q$3)</f>
        <v>881527.415</v>
      </c>
      <c r="S282" s="249">
        <f t="shared" si="34"/>
        <v>-793948.5663</v>
      </c>
      <c r="T282" s="249">
        <f t="shared" si="35"/>
        <v>0</v>
      </c>
      <c r="U282" s="267">
        <f t="shared" si="21"/>
        <v>0.8936824614</v>
      </c>
      <c r="V282" s="277"/>
      <c r="W282" s="249">
        <f t="shared" si="22"/>
        <v>-793948.5663</v>
      </c>
      <c r="X282" s="252">
        <f t="shared" si="23"/>
        <v>3.610532226</v>
      </c>
      <c r="Y282" s="249">
        <f t="shared" si="24"/>
        <v>2235800.947</v>
      </c>
      <c r="Z282" s="249">
        <f t="shared" si="25"/>
        <v>1441852.381</v>
      </c>
      <c r="AA282" s="254">
        <f t="shared" si="26"/>
        <v>3387910.043</v>
      </c>
      <c r="AB282" s="253">
        <f t="shared" si="27"/>
        <v>3.387910043</v>
      </c>
      <c r="AC282" s="270">
        <f t="shared" si="28"/>
        <v>2593961.476</v>
      </c>
      <c r="AD282" s="252">
        <f t="shared" si="29"/>
        <v>2.593961476</v>
      </c>
      <c r="AE282" s="175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7"/>
    </row>
    <row r="283" ht="19.5" customHeight="1">
      <c r="A283" s="271" t="s">
        <v>371</v>
      </c>
      <c r="B283" s="272">
        <v>364.429993</v>
      </c>
      <c r="C283" s="273">
        <v>370.100006</v>
      </c>
      <c r="D283" s="273">
        <v>318.26001</v>
      </c>
      <c r="E283" s="273">
        <v>346.799988</v>
      </c>
      <c r="F283" s="273">
        <v>341.900604</v>
      </c>
      <c r="G283" s="273">
        <v>1.5229236E9</v>
      </c>
      <c r="H283" s="278" t="s">
        <v>371</v>
      </c>
      <c r="I283" s="273">
        <v>74.139999</v>
      </c>
      <c r="J283" s="273">
        <v>76.449997</v>
      </c>
      <c r="K283" s="273">
        <v>56.119999</v>
      </c>
      <c r="L283" s="273">
        <v>66.669998</v>
      </c>
      <c r="M283" s="273">
        <v>66.222313</v>
      </c>
      <c r="N283" s="273">
        <v>1.590101E8</v>
      </c>
      <c r="O283" s="273"/>
      <c r="P283" s="249">
        <f t="shared" si="31"/>
        <v>1890653.525</v>
      </c>
      <c r="Q283" s="249">
        <f t="shared" ref="Q283:Q293" si="151">Q282*K283/K282</f>
        <v>469091.1784</v>
      </c>
      <c r="R283" s="249">
        <f t="shared" ref="R283:R293" si="152">R282*(1+$S$5/2/12)</f>
        <v>883363.9304</v>
      </c>
      <c r="S283" s="249">
        <f t="shared" si="34"/>
        <v>-798923.352</v>
      </c>
      <c r="T283" s="249">
        <f t="shared" si="35"/>
        <v>0</v>
      </c>
      <c r="U283" s="267">
        <f t="shared" si="21"/>
        <v>0.8722605997</v>
      </c>
      <c r="V283" s="277"/>
      <c r="W283" s="249">
        <f t="shared" si="22"/>
        <v>-798923.352</v>
      </c>
      <c r="X283" s="252">
        <f t="shared" si="23"/>
        <v>3.472194733</v>
      </c>
      <c r="Y283" s="249">
        <f t="shared" si="24"/>
        <v>2171486.841</v>
      </c>
      <c r="Z283" s="249">
        <f t="shared" si="25"/>
        <v>1372563.489</v>
      </c>
      <c r="AA283" s="254">
        <f t="shared" si="26"/>
        <v>3243108.634</v>
      </c>
      <c r="AB283" s="253">
        <f t="shared" si="27"/>
        <v>3.243108634</v>
      </c>
      <c r="AC283" s="270">
        <f t="shared" si="28"/>
        <v>2444185.282</v>
      </c>
      <c r="AD283" s="252">
        <f t="shared" si="29"/>
        <v>2.444185282</v>
      </c>
      <c r="AE283" s="175"/>
      <c r="AF283" s="176"/>
      <c r="AG283" s="176"/>
      <c r="AH283" s="176"/>
      <c r="AI283" s="176"/>
      <c r="AJ283" s="176"/>
      <c r="AK283" s="176"/>
      <c r="AL283" s="176"/>
      <c r="AM283" s="176"/>
      <c r="AN283" s="176"/>
      <c r="AO283" s="176"/>
      <c r="AP283" s="176"/>
      <c r="AQ283" s="176"/>
      <c r="AR283" s="176"/>
      <c r="AS283" s="176"/>
      <c r="AT283" s="176"/>
      <c r="AU283" s="176"/>
      <c r="AV283" s="176"/>
      <c r="AW283" s="177"/>
    </row>
    <row r="284" ht="19.5" customHeight="1">
      <c r="A284" s="271" t="s">
        <v>372</v>
      </c>
      <c r="B284" s="272">
        <v>345.75</v>
      </c>
      <c r="C284" s="273">
        <v>371.829987</v>
      </c>
      <c r="D284" s="273">
        <v>317.450012</v>
      </c>
      <c r="E284" s="273">
        <v>362.540009</v>
      </c>
      <c r="F284" s="273">
        <v>357.418304</v>
      </c>
      <c r="G284" s="273">
        <v>1.6867928E9</v>
      </c>
      <c r="H284" s="278" t="s">
        <v>372</v>
      </c>
      <c r="I284" s="273">
        <v>66.120003</v>
      </c>
      <c r="J284" s="273">
        <v>75.860001</v>
      </c>
      <c r="K284" s="273">
        <v>55.43</v>
      </c>
      <c r="L284" s="273">
        <v>71.919998</v>
      </c>
      <c r="M284" s="273">
        <v>71.437057</v>
      </c>
      <c r="N284" s="273">
        <v>1.740802E8</v>
      </c>
      <c r="O284" s="273"/>
      <c r="P284" s="249">
        <f t="shared" si="31"/>
        <v>1885841.655</v>
      </c>
      <c r="Q284" s="249">
        <f t="shared" si="151"/>
        <v>463323.6721</v>
      </c>
      <c r="R284" s="249">
        <f t="shared" si="152"/>
        <v>885204.272</v>
      </c>
      <c r="S284" s="249">
        <f t="shared" si="34"/>
        <v>-803918.8659</v>
      </c>
      <c r="T284" s="249">
        <f t="shared" si="35"/>
        <v>0</v>
      </c>
      <c r="U284" s="267">
        <f t="shared" si="21"/>
        <v>0.8695632683</v>
      </c>
      <c r="V284" s="277"/>
      <c r="W284" s="249">
        <f t="shared" si="22"/>
        <v>-803918.8659</v>
      </c>
      <c r="X284" s="252">
        <f t="shared" si="23"/>
        <v>3.446922376</v>
      </c>
      <c r="Y284" s="249">
        <f t="shared" si="24"/>
        <v>2169885.26</v>
      </c>
      <c r="Z284" s="249">
        <f t="shared" si="25"/>
        <v>1365966.394</v>
      </c>
      <c r="AA284" s="254">
        <f t="shared" si="26"/>
        <v>3234369.6</v>
      </c>
      <c r="AB284" s="253">
        <f t="shared" si="27"/>
        <v>3.2343696</v>
      </c>
      <c r="AC284" s="270">
        <f t="shared" si="28"/>
        <v>2430450.734</v>
      </c>
      <c r="AD284" s="252">
        <f t="shared" si="29"/>
        <v>2.430450734</v>
      </c>
      <c r="AE284" s="175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7"/>
    </row>
    <row r="285" ht="19.5" customHeight="1">
      <c r="A285" s="271" t="s">
        <v>373</v>
      </c>
      <c r="B285" s="272">
        <v>362.809998</v>
      </c>
      <c r="C285" s="273">
        <v>369.309998</v>
      </c>
      <c r="D285" s="273">
        <v>312.600006</v>
      </c>
      <c r="E285" s="273">
        <v>313.25</v>
      </c>
      <c r="F285" s="273">
        <v>309.20636</v>
      </c>
      <c r="G285" s="273">
        <v>1.5019591E9</v>
      </c>
      <c r="H285" s="278" t="s">
        <v>373</v>
      </c>
      <c r="I285" s="273">
        <v>72.220001</v>
      </c>
      <c r="J285" s="273">
        <v>74.769997</v>
      </c>
      <c r="K285" s="273">
        <v>53.009998</v>
      </c>
      <c r="L285" s="273">
        <v>53.200001</v>
      </c>
      <c r="M285" s="273">
        <v>52.842766</v>
      </c>
      <c r="N285" s="273">
        <v>1.590007E8</v>
      </c>
      <c r="O285" s="273"/>
      <c r="P285" s="249">
        <f t="shared" si="31"/>
        <v>1857029.739</v>
      </c>
      <c r="Q285" s="249">
        <f t="shared" si="151"/>
        <v>443095.5608</v>
      </c>
      <c r="R285" s="249">
        <f t="shared" si="152"/>
        <v>887048.4475</v>
      </c>
      <c r="S285" s="249">
        <f t="shared" si="34"/>
        <v>-808935.1945</v>
      </c>
      <c r="T285" s="249">
        <f t="shared" si="35"/>
        <v>0</v>
      </c>
      <c r="U285" s="267">
        <f t="shared" si="21"/>
        <v>0.8607064057</v>
      </c>
      <c r="V285" s="277"/>
      <c r="W285" s="249">
        <f t="shared" si="22"/>
        <v>-808935.1945</v>
      </c>
      <c r="X285" s="252">
        <f t="shared" si="23"/>
        <v>3.392210161</v>
      </c>
      <c r="Y285" s="249">
        <f t="shared" si="24"/>
        <v>2151487.327</v>
      </c>
      <c r="Z285" s="249">
        <f t="shared" si="25"/>
        <v>1342552.132</v>
      </c>
      <c r="AA285" s="254">
        <f t="shared" si="26"/>
        <v>3187173.747</v>
      </c>
      <c r="AB285" s="253">
        <f t="shared" si="27"/>
        <v>3.187173747</v>
      </c>
      <c r="AC285" s="270">
        <f t="shared" si="28"/>
        <v>2378238.552</v>
      </c>
      <c r="AD285" s="252">
        <f t="shared" si="29"/>
        <v>2.378238552</v>
      </c>
      <c r="AE285" s="175"/>
      <c r="AF285" s="176"/>
      <c r="AG285" s="176"/>
      <c r="AH285" s="176"/>
      <c r="AI285" s="176"/>
      <c r="AJ285" s="176"/>
      <c r="AK285" s="176"/>
      <c r="AL285" s="176"/>
      <c r="AM285" s="176"/>
      <c r="AN285" s="176"/>
      <c r="AO285" s="176"/>
      <c r="AP285" s="176"/>
      <c r="AQ285" s="176"/>
      <c r="AR285" s="176"/>
      <c r="AS285" s="176"/>
      <c r="AT285" s="176"/>
      <c r="AU285" s="176"/>
      <c r="AV285" s="176"/>
      <c r="AW285" s="177"/>
    </row>
    <row r="286" ht="19.5" customHeight="1">
      <c r="A286" s="271" t="s">
        <v>374</v>
      </c>
      <c r="B286" s="272">
        <v>312.829987</v>
      </c>
      <c r="C286" s="273">
        <v>330.290009</v>
      </c>
      <c r="D286" s="273">
        <v>280.209991</v>
      </c>
      <c r="E286" s="273">
        <v>308.279999</v>
      </c>
      <c r="F286" s="273">
        <v>304.300568</v>
      </c>
      <c r="G286" s="273">
        <v>1.9511625E9</v>
      </c>
      <c r="H286" s="278" t="s">
        <v>374</v>
      </c>
      <c r="I286" s="273">
        <v>53.060001</v>
      </c>
      <c r="J286" s="273">
        <v>59.060001</v>
      </c>
      <c r="K286" s="273">
        <v>41.959999</v>
      </c>
      <c r="L286" s="273">
        <v>50.669998</v>
      </c>
      <c r="M286" s="273">
        <v>50.329754</v>
      </c>
      <c r="N286" s="273">
        <v>1.978816E8</v>
      </c>
      <c r="O286" s="273"/>
      <c r="P286" s="249">
        <f t="shared" si="31"/>
        <v>1664613.808</v>
      </c>
      <c r="Q286" s="249">
        <f t="shared" si="151"/>
        <v>350731.7485</v>
      </c>
      <c r="R286" s="249">
        <f t="shared" si="152"/>
        <v>888896.4651</v>
      </c>
      <c r="S286" s="249">
        <f t="shared" si="34"/>
        <v>-813972.4245</v>
      </c>
      <c r="T286" s="249">
        <f t="shared" si="35"/>
        <v>0</v>
      </c>
      <c r="U286" s="267">
        <f t="shared" si="21"/>
        <v>0.8146970147</v>
      </c>
      <c r="V286" s="277"/>
      <c r="W286" s="249">
        <f t="shared" si="22"/>
        <v>-813972.4245</v>
      </c>
      <c r="X286" s="252">
        <f t="shared" si="23"/>
        <v>3.137096781</v>
      </c>
      <c r="Y286" s="249">
        <f t="shared" si="24"/>
        <v>2018570.272</v>
      </c>
      <c r="Z286" s="249">
        <f t="shared" si="25"/>
        <v>1204597.848</v>
      </c>
      <c r="AA286" s="254">
        <f t="shared" si="26"/>
        <v>2904242.022</v>
      </c>
      <c r="AB286" s="253">
        <f t="shared" si="27"/>
        <v>2.904242022</v>
      </c>
      <c r="AC286" s="270">
        <f t="shared" si="28"/>
        <v>2090269.597</v>
      </c>
      <c r="AD286" s="252">
        <f t="shared" si="29"/>
        <v>2.090269597</v>
      </c>
      <c r="AE286" s="175"/>
      <c r="AF286" s="176"/>
      <c r="AG286" s="176"/>
      <c r="AH286" s="176"/>
      <c r="AI286" s="176"/>
      <c r="AJ286" s="176"/>
      <c r="AK286" s="176"/>
      <c r="AL286" s="176"/>
      <c r="AM286" s="176"/>
      <c r="AN286" s="176"/>
      <c r="AO286" s="176"/>
      <c r="AP286" s="176"/>
      <c r="AQ286" s="176"/>
      <c r="AR286" s="176"/>
      <c r="AS286" s="176"/>
      <c r="AT286" s="176"/>
      <c r="AU286" s="176"/>
      <c r="AV286" s="176"/>
      <c r="AW286" s="177"/>
    </row>
    <row r="287" ht="19.5" customHeight="1">
      <c r="A287" s="271" t="s">
        <v>375</v>
      </c>
      <c r="B287" s="272">
        <v>310.470001</v>
      </c>
      <c r="C287" s="273">
        <v>314.559998</v>
      </c>
      <c r="D287" s="273">
        <v>269.279999</v>
      </c>
      <c r="E287" s="273">
        <v>280.279999</v>
      </c>
      <c r="F287" s="273">
        <v>276.661987</v>
      </c>
      <c r="G287" s="273">
        <v>1.359608E9</v>
      </c>
      <c r="H287" s="278" t="s">
        <v>375</v>
      </c>
      <c r="I287" s="273">
        <v>51.41</v>
      </c>
      <c r="J287" s="273">
        <v>52.700001</v>
      </c>
      <c r="K287" s="273">
        <v>38.240002</v>
      </c>
      <c r="L287" s="273">
        <v>41.41</v>
      </c>
      <c r="M287" s="273">
        <v>41.131935</v>
      </c>
      <c r="N287" s="273">
        <v>1.292261E8</v>
      </c>
      <c r="O287" s="273"/>
      <c r="P287" s="249">
        <f t="shared" si="31"/>
        <v>1599683.162</v>
      </c>
      <c r="Q287" s="249">
        <f t="shared" si="151"/>
        <v>319637.3471</v>
      </c>
      <c r="R287" s="249">
        <f t="shared" si="152"/>
        <v>890748.3328</v>
      </c>
      <c r="S287" s="249">
        <f t="shared" si="34"/>
        <v>-819030.643</v>
      </c>
      <c r="T287" s="249">
        <f t="shared" si="35"/>
        <v>0</v>
      </c>
      <c r="U287" s="267">
        <f t="shared" si="21"/>
        <v>0.7967626355</v>
      </c>
      <c r="V287" s="277"/>
      <c r="W287" s="249">
        <f t="shared" si="22"/>
        <v>-819030.643</v>
      </c>
      <c r="X287" s="252">
        <f t="shared" si="23"/>
        <v>3.040706128</v>
      </c>
      <c r="Y287" s="249">
        <f t="shared" si="24"/>
        <v>1974896.613</v>
      </c>
      <c r="Z287" s="249">
        <f t="shared" si="25"/>
        <v>1155865.97</v>
      </c>
      <c r="AA287" s="254">
        <f t="shared" si="26"/>
        <v>2810068.842</v>
      </c>
      <c r="AB287" s="253">
        <f t="shared" si="27"/>
        <v>2.810068842</v>
      </c>
      <c r="AC287" s="270">
        <f t="shared" si="28"/>
        <v>1991038.199</v>
      </c>
      <c r="AD287" s="252">
        <f t="shared" si="29"/>
        <v>1.991038199</v>
      </c>
      <c r="AE287" s="175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7"/>
    </row>
    <row r="288" ht="19.5" customHeight="1">
      <c r="A288" s="271" t="s">
        <v>376</v>
      </c>
      <c r="B288" s="272">
        <v>278.950012</v>
      </c>
      <c r="C288" s="273">
        <v>316.390015</v>
      </c>
      <c r="D288" s="273">
        <v>276.75</v>
      </c>
      <c r="E288" s="273">
        <v>315.459991</v>
      </c>
      <c r="F288" s="273">
        <v>311.98645</v>
      </c>
      <c r="G288" s="273">
        <v>1.1780255E9</v>
      </c>
      <c r="H288" s="278" t="s">
        <v>376</v>
      </c>
      <c r="I288" s="273">
        <v>40.98</v>
      </c>
      <c r="J288" s="273">
        <v>52.299999</v>
      </c>
      <c r="K288" s="273">
        <v>40.34</v>
      </c>
      <c r="L288" s="273">
        <v>52.02</v>
      </c>
      <c r="M288" s="273">
        <v>51.670692</v>
      </c>
      <c r="N288" s="273">
        <v>8.72705E7</v>
      </c>
      <c r="O288" s="273"/>
      <c r="P288" s="249">
        <f t="shared" si="31"/>
        <v>1644059.406</v>
      </c>
      <c r="Q288" s="249">
        <f t="shared" si="151"/>
        <v>337190.6357</v>
      </c>
      <c r="R288" s="249">
        <f t="shared" si="152"/>
        <v>892604.0584</v>
      </c>
      <c r="S288" s="249">
        <f t="shared" si="34"/>
        <v>-824109.9373</v>
      </c>
      <c r="T288" s="249">
        <f t="shared" si="35"/>
        <v>0</v>
      </c>
      <c r="U288" s="267">
        <f t="shared" si="21"/>
        <v>0.8067356924</v>
      </c>
      <c r="V288" s="277"/>
      <c r="W288" s="249">
        <f t="shared" si="22"/>
        <v>-824109.9373</v>
      </c>
      <c r="X288" s="252">
        <f t="shared" si="23"/>
        <v>3.078064406</v>
      </c>
      <c r="Y288" s="249">
        <f t="shared" si="24"/>
        <v>2007741.48</v>
      </c>
      <c r="Z288" s="249">
        <f t="shared" si="25"/>
        <v>1183631.543</v>
      </c>
      <c r="AA288" s="254">
        <f t="shared" si="26"/>
        <v>2873854.1</v>
      </c>
      <c r="AB288" s="253">
        <f t="shared" si="27"/>
        <v>2.8738541</v>
      </c>
      <c r="AC288" s="270">
        <f t="shared" si="28"/>
        <v>2049744.163</v>
      </c>
      <c r="AD288" s="252">
        <f t="shared" si="29"/>
        <v>2.049744163</v>
      </c>
      <c r="AE288" s="175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7"/>
    </row>
    <row r="289" ht="19.5" customHeight="1">
      <c r="A289" s="271" t="s">
        <v>377</v>
      </c>
      <c r="B289" s="272">
        <v>313.649994</v>
      </c>
      <c r="C289" s="273">
        <v>334.420013</v>
      </c>
      <c r="D289" s="273">
        <v>298.440002</v>
      </c>
      <c r="E289" s="273">
        <v>299.269989</v>
      </c>
      <c r="F289" s="273">
        <v>295.974701</v>
      </c>
      <c r="G289" s="273">
        <v>1.0699201E9</v>
      </c>
      <c r="H289" s="278" t="s">
        <v>377</v>
      </c>
      <c r="I289" s="273">
        <v>51.419998</v>
      </c>
      <c r="J289" s="273">
        <v>58.220001</v>
      </c>
      <c r="K289" s="273">
        <v>46.099998</v>
      </c>
      <c r="L289" s="273">
        <v>46.369999</v>
      </c>
      <c r="M289" s="273">
        <v>46.058628</v>
      </c>
      <c r="N289" s="273">
        <v>9.09502E7</v>
      </c>
      <c r="O289" s="273"/>
      <c r="P289" s="249">
        <f t="shared" si="31"/>
        <v>1772910.903</v>
      </c>
      <c r="Q289" s="249">
        <f t="shared" si="151"/>
        <v>385336.8277</v>
      </c>
      <c r="R289" s="249">
        <f t="shared" si="152"/>
        <v>894463.6502</v>
      </c>
      <c r="S289" s="249">
        <f t="shared" si="34"/>
        <v>-829210.3954</v>
      </c>
      <c r="T289" s="249">
        <f t="shared" si="35"/>
        <v>0</v>
      </c>
      <c r="U289" s="267">
        <f t="shared" si="21"/>
        <v>0.8332214353</v>
      </c>
      <c r="V289" s="277"/>
      <c r="W289" s="249">
        <f t="shared" si="22"/>
        <v>-829210.3954</v>
      </c>
      <c r="X289" s="252">
        <f t="shared" si="23"/>
        <v>3.216764488</v>
      </c>
      <c r="Y289" s="249">
        <f t="shared" si="24"/>
        <v>2099722.736</v>
      </c>
      <c r="Z289" s="249">
        <f t="shared" si="25"/>
        <v>1270512.341</v>
      </c>
      <c r="AA289" s="254">
        <f t="shared" si="26"/>
        <v>3052711.381</v>
      </c>
      <c r="AB289" s="253">
        <f t="shared" si="27"/>
        <v>3.052711381</v>
      </c>
      <c r="AC289" s="270">
        <f t="shared" si="28"/>
        <v>2223500.986</v>
      </c>
      <c r="AD289" s="252">
        <f t="shared" si="29"/>
        <v>2.223500986</v>
      </c>
      <c r="AE289" s="175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7"/>
    </row>
    <row r="290" ht="19.5" customHeight="1">
      <c r="A290" s="271" t="s">
        <v>378</v>
      </c>
      <c r="B290" s="272">
        <v>296.720001</v>
      </c>
      <c r="C290" s="273">
        <v>311.079987</v>
      </c>
      <c r="D290" s="273">
        <v>267.100006</v>
      </c>
      <c r="E290" s="273">
        <v>267.26001</v>
      </c>
      <c r="F290" s="273">
        <v>264.3172</v>
      </c>
      <c r="G290" s="273">
        <v>1.3709887E9</v>
      </c>
      <c r="H290" s="278" t="s">
        <v>378</v>
      </c>
      <c r="I290" s="273">
        <v>45.549999</v>
      </c>
      <c r="J290" s="273">
        <v>49.959999</v>
      </c>
      <c r="K290" s="273">
        <v>36.630001</v>
      </c>
      <c r="L290" s="273">
        <v>36.66</v>
      </c>
      <c r="M290" s="273">
        <v>36.413834</v>
      </c>
      <c r="N290" s="273">
        <v>1.142396E8</v>
      </c>
      <c r="O290" s="273"/>
      <c r="P290" s="249">
        <f t="shared" si="31"/>
        <v>1586732.709</v>
      </c>
      <c r="Q290" s="249">
        <f t="shared" si="151"/>
        <v>306179.8047</v>
      </c>
      <c r="R290" s="249">
        <f t="shared" si="152"/>
        <v>896327.1162</v>
      </c>
      <c r="S290" s="249">
        <f t="shared" si="34"/>
        <v>-834332.1054</v>
      </c>
      <c r="T290" s="249">
        <f t="shared" si="35"/>
        <v>0</v>
      </c>
      <c r="U290" s="267">
        <f t="shared" si="21"/>
        <v>0.7884200034</v>
      </c>
      <c r="V290" s="277"/>
      <c r="W290" s="249">
        <f t="shared" si="22"/>
        <v>-834332.1054</v>
      </c>
      <c r="X290" s="252">
        <f t="shared" si="23"/>
        <v>2.97610485</v>
      </c>
      <c r="Y290" s="249">
        <f t="shared" si="24"/>
        <v>1971186.928</v>
      </c>
      <c r="Z290" s="249">
        <f t="shared" si="25"/>
        <v>1136854.822</v>
      </c>
      <c r="AA290" s="254">
        <f t="shared" si="26"/>
        <v>2789239.63</v>
      </c>
      <c r="AB290" s="253">
        <f t="shared" si="27"/>
        <v>2.78923963</v>
      </c>
      <c r="AC290" s="270">
        <f t="shared" si="28"/>
        <v>1954907.524</v>
      </c>
      <c r="AD290" s="252">
        <f t="shared" si="29"/>
        <v>1.954907524</v>
      </c>
      <c r="AE290" s="175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7"/>
    </row>
    <row r="291" ht="19.5" customHeight="1">
      <c r="A291" s="271" t="s">
        <v>379</v>
      </c>
      <c r="B291" s="272">
        <v>269.070007</v>
      </c>
      <c r="C291" s="273">
        <v>284.600006</v>
      </c>
      <c r="D291" s="273">
        <v>254.259995</v>
      </c>
      <c r="E291" s="273">
        <v>277.950012</v>
      </c>
      <c r="F291" s="273">
        <v>275.383514</v>
      </c>
      <c r="G291" s="273">
        <v>1.356809E9</v>
      </c>
      <c r="H291" s="278" t="s">
        <v>379</v>
      </c>
      <c r="I291" s="273">
        <v>37.139999</v>
      </c>
      <c r="J291" s="273">
        <v>41.349998</v>
      </c>
      <c r="K291" s="273">
        <v>32.98</v>
      </c>
      <c r="L291" s="273">
        <v>39.080002</v>
      </c>
      <c r="M291" s="273">
        <v>38.817581</v>
      </c>
      <c r="N291" s="273">
        <v>1.28472E8</v>
      </c>
      <c r="O291" s="273"/>
      <c r="P291" s="249">
        <f t="shared" si="31"/>
        <v>1510455.416</v>
      </c>
      <c r="Q291" s="249">
        <f t="shared" si="151"/>
        <v>275670.48</v>
      </c>
      <c r="R291" s="249">
        <f t="shared" si="152"/>
        <v>898194.4643</v>
      </c>
      <c r="S291" s="249">
        <f t="shared" si="34"/>
        <v>-839475.1558</v>
      </c>
      <c r="T291" s="249">
        <f t="shared" si="35"/>
        <v>0</v>
      </c>
      <c r="U291" s="267">
        <f t="shared" si="21"/>
        <v>0.7680887894</v>
      </c>
      <c r="V291" s="277"/>
      <c r="W291" s="249">
        <f t="shared" si="22"/>
        <v>-839475.1558</v>
      </c>
      <c r="X291" s="252">
        <f t="shared" si="23"/>
        <v>2.869233072</v>
      </c>
      <c r="Y291" s="249">
        <f t="shared" si="24"/>
        <v>1919585.477</v>
      </c>
      <c r="Z291" s="249">
        <f t="shared" si="25"/>
        <v>1080110.321</v>
      </c>
      <c r="AA291" s="254">
        <f t="shared" si="26"/>
        <v>2684320.36</v>
      </c>
      <c r="AB291" s="253">
        <f t="shared" si="27"/>
        <v>2.68432036</v>
      </c>
      <c r="AC291" s="270">
        <f t="shared" si="28"/>
        <v>1844845.204</v>
      </c>
      <c r="AD291" s="252">
        <f t="shared" si="29"/>
        <v>1.844845204</v>
      </c>
      <c r="AE291" s="175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7"/>
    </row>
    <row r="292" ht="19.5" customHeight="1">
      <c r="A292" s="271" t="s">
        <v>380</v>
      </c>
      <c r="B292" s="272">
        <v>281.5</v>
      </c>
      <c r="C292" s="273">
        <v>293.470001</v>
      </c>
      <c r="D292" s="273">
        <v>259.079987</v>
      </c>
      <c r="E292" s="273">
        <v>293.359985</v>
      </c>
      <c r="F292" s="273">
        <v>290.651154</v>
      </c>
      <c r="G292" s="273">
        <v>1.1957628E9</v>
      </c>
      <c r="H292" s="278" t="s">
        <v>380</v>
      </c>
      <c r="I292" s="273">
        <v>40.110001</v>
      </c>
      <c r="J292" s="273">
        <v>43.049999</v>
      </c>
      <c r="K292" s="273">
        <v>33.900002</v>
      </c>
      <c r="L292" s="273">
        <v>42.900002</v>
      </c>
      <c r="M292" s="273">
        <v>42.611935</v>
      </c>
      <c r="N292" s="273">
        <v>1.058583E8</v>
      </c>
      <c r="O292" s="273"/>
      <c r="P292" s="249">
        <f t="shared" si="31"/>
        <v>1539089.032</v>
      </c>
      <c r="Q292" s="249">
        <f t="shared" si="151"/>
        <v>283360.5162</v>
      </c>
      <c r="R292" s="249">
        <f t="shared" si="152"/>
        <v>900065.7028</v>
      </c>
      <c r="S292" s="249">
        <f t="shared" si="34"/>
        <v>-844639.6356</v>
      </c>
      <c r="T292" s="249">
        <f t="shared" si="35"/>
        <v>0</v>
      </c>
      <c r="U292" s="267">
        <f t="shared" si="21"/>
        <v>0.7734796209</v>
      </c>
      <c r="V292" s="277"/>
      <c r="W292" s="249">
        <f t="shared" si="22"/>
        <v>-844639.6356</v>
      </c>
      <c r="X292" s="252">
        <f t="shared" si="23"/>
        <v>2.887805203</v>
      </c>
      <c r="Y292" s="249">
        <f t="shared" si="24"/>
        <v>1941425.397</v>
      </c>
      <c r="Z292" s="249">
        <f t="shared" si="25"/>
        <v>1096785.761</v>
      </c>
      <c r="AA292" s="254">
        <f t="shared" si="26"/>
        <v>2722515.251</v>
      </c>
      <c r="AB292" s="253">
        <f t="shared" si="27"/>
        <v>2.722515251</v>
      </c>
      <c r="AC292" s="270">
        <f t="shared" si="28"/>
        <v>1877875.615</v>
      </c>
      <c r="AD292" s="252">
        <f t="shared" si="29"/>
        <v>1.877875615</v>
      </c>
      <c r="AE292" s="175"/>
      <c r="AF292" s="176"/>
      <c r="AG292" s="176"/>
      <c r="AH292" s="176"/>
      <c r="AI292" s="176"/>
      <c r="AJ292" s="176"/>
      <c r="AK292" s="176"/>
      <c r="AL292" s="176"/>
      <c r="AM292" s="176"/>
      <c r="AN292" s="176"/>
      <c r="AO292" s="176"/>
      <c r="AP292" s="176"/>
      <c r="AQ292" s="176"/>
      <c r="AR292" s="176"/>
      <c r="AS292" s="176"/>
      <c r="AT292" s="176"/>
      <c r="AU292" s="176"/>
      <c r="AV292" s="176"/>
      <c r="AW292" s="177"/>
    </row>
    <row r="293" ht="19.5" customHeight="1">
      <c r="A293" s="274" t="s">
        <v>381</v>
      </c>
      <c r="B293" s="275">
        <v>293.690002</v>
      </c>
      <c r="C293" s="276">
        <v>296.880005</v>
      </c>
      <c r="D293" s="276">
        <v>259.730011</v>
      </c>
      <c r="E293" s="276">
        <v>266.279999</v>
      </c>
      <c r="F293" s="276">
        <v>263.821228</v>
      </c>
      <c r="G293" s="276">
        <v>1.0570377E9</v>
      </c>
      <c r="H293" s="279" t="s">
        <v>381</v>
      </c>
      <c r="I293" s="276">
        <v>42.970001</v>
      </c>
      <c r="J293" s="276">
        <v>43.720001</v>
      </c>
      <c r="K293" s="276">
        <v>33.380001</v>
      </c>
      <c r="L293" s="276">
        <v>35.040001</v>
      </c>
      <c r="M293" s="276">
        <v>34.80471</v>
      </c>
      <c r="N293" s="276">
        <v>9.87134E7</v>
      </c>
      <c r="O293" s="276"/>
      <c r="P293" s="249">
        <f t="shared" si="31"/>
        <v>1542950.56</v>
      </c>
      <c r="Q293" s="249">
        <f t="shared" si="151"/>
        <v>279013.9751</v>
      </c>
      <c r="R293" s="249">
        <f t="shared" si="152"/>
        <v>901940.8397</v>
      </c>
      <c r="S293" s="249">
        <f t="shared" si="34"/>
        <v>-849825.6341</v>
      </c>
      <c r="T293" s="249">
        <f t="shared" si="35"/>
        <v>0</v>
      </c>
      <c r="U293" s="267">
        <f t="shared" si="21"/>
        <v>0.7713111218</v>
      </c>
      <c r="V293" s="252">
        <f>(E293-B282)/B282</f>
        <v>-0.332715181</v>
      </c>
      <c r="W293" s="249">
        <f t="shared" si="22"/>
        <v>-849825.6341</v>
      </c>
      <c r="X293" s="252">
        <f t="shared" si="23"/>
        <v>2.876932987</v>
      </c>
      <c r="Y293" s="249">
        <f t="shared" si="24"/>
        <v>1945928.598</v>
      </c>
      <c r="Z293" s="249">
        <f t="shared" si="25"/>
        <v>1096102.964</v>
      </c>
      <c r="AA293" s="254">
        <f t="shared" si="26"/>
        <v>2723905.375</v>
      </c>
      <c r="AB293" s="253">
        <f t="shared" si="27"/>
        <v>2.723905375</v>
      </c>
      <c r="AC293" s="270">
        <f t="shared" si="28"/>
        <v>1874079.741</v>
      </c>
      <c r="AD293" s="252">
        <f t="shared" si="29"/>
        <v>1.874079741</v>
      </c>
      <c r="AE293" s="175"/>
      <c r="AF293" s="176"/>
      <c r="AG293" s="176"/>
      <c r="AH293" s="176"/>
      <c r="AI293" s="176"/>
      <c r="AJ293" s="176"/>
      <c r="AK293" s="176"/>
      <c r="AL293" s="176"/>
      <c r="AM293" s="176"/>
      <c r="AN293" s="176"/>
      <c r="AO293" s="176"/>
      <c r="AP293" s="176"/>
      <c r="AQ293" s="176"/>
      <c r="AR293" s="176"/>
      <c r="AS293" s="176"/>
      <c r="AT293" s="176"/>
      <c r="AU293" s="176"/>
      <c r="AV293" s="176"/>
      <c r="AW293" s="177"/>
    </row>
    <row r="294" ht="19.5" customHeight="1">
      <c r="A294" s="271" t="s">
        <v>382</v>
      </c>
      <c r="B294" s="272">
        <v>268.649994</v>
      </c>
      <c r="C294" s="273">
        <v>298.26001</v>
      </c>
      <c r="D294" s="273">
        <v>260.339996</v>
      </c>
      <c r="E294" s="273">
        <v>294.619995</v>
      </c>
      <c r="F294" s="273">
        <v>292.598358</v>
      </c>
      <c r="G294" s="273">
        <v>9.619273E8</v>
      </c>
      <c r="H294" s="278" t="s">
        <v>382</v>
      </c>
      <c r="I294" s="273">
        <v>35.639999</v>
      </c>
      <c r="J294" s="273">
        <v>43.560001</v>
      </c>
      <c r="K294" s="273">
        <v>33.419998</v>
      </c>
      <c r="L294" s="273">
        <v>42.470001</v>
      </c>
      <c r="M294" s="273">
        <v>42.308758</v>
      </c>
      <c r="N294" s="273">
        <v>9.56641E7</v>
      </c>
      <c r="O294" s="273"/>
      <c r="P294" s="249">
        <f t="shared" si="31"/>
        <v>1546574.234</v>
      </c>
      <c r="Q294" s="249">
        <f>(Q293+$S$3)*K294/K293</f>
        <v>299372.2633</v>
      </c>
      <c r="R294" s="249">
        <f>R293*(1+($S$5)/2/12)-$S$3</f>
        <v>883819.8831</v>
      </c>
      <c r="S294" s="249">
        <f t="shared" si="34"/>
        <v>-855033.2409</v>
      </c>
      <c r="T294" s="249">
        <f t="shared" si="35"/>
        <v>0</v>
      </c>
      <c r="U294" s="267">
        <f t="shared" si="21"/>
        <v>0.785898301</v>
      </c>
      <c r="V294" s="277"/>
      <c r="W294" s="249">
        <f t="shared" si="22"/>
        <v>-855033.2409</v>
      </c>
      <c r="X294" s="252">
        <f t="shared" si="23"/>
        <v>2.842455709</v>
      </c>
      <c r="Y294" s="249">
        <f t="shared" si="24"/>
        <v>1931069.051</v>
      </c>
      <c r="Z294" s="249">
        <f t="shared" si="25"/>
        <v>1076035.81</v>
      </c>
      <c r="AA294" s="254">
        <f t="shared" si="26"/>
        <v>2729766.38</v>
      </c>
      <c r="AB294" s="253">
        <f t="shared" si="27"/>
        <v>2.72976638</v>
      </c>
      <c r="AC294" s="270">
        <f t="shared" si="28"/>
        <v>1874733.139</v>
      </c>
      <c r="AD294" s="252">
        <f t="shared" si="29"/>
        <v>1.874733139</v>
      </c>
      <c r="AE294" s="175"/>
      <c r="AF294" s="176"/>
      <c r="AG294" s="176"/>
      <c r="AH294" s="176"/>
      <c r="AI294" s="176"/>
      <c r="AJ294" s="176"/>
      <c r="AK294" s="176"/>
      <c r="AL294" s="176"/>
      <c r="AM294" s="176"/>
      <c r="AN294" s="176"/>
      <c r="AO294" s="176"/>
      <c r="AP294" s="176"/>
      <c r="AQ294" s="176"/>
      <c r="AR294" s="176"/>
      <c r="AS294" s="176"/>
      <c r="AT294" s="176"/>
      <c r="AU294" s="176"/>
      <c r="AV294" s="176"/>
      <c r="AW294" s="177"/>
    </row>
    <row r="295" ht="19.5" customHeight="1">
      <c r="A295" s="271" t="s">
        <v>383</v>
      </c>
      <c r="B295" s="272">
        <v>294.410004</v>
      </c>
      <c r="C295" s="273">
        <v>313.679993</v>
      </c>
      <c r="D295" s="273">
        <v>290.049988</v>
      </c>
      <c r="E295" s="273">
        <v>293.559998</v>
      </c>
      <c r="F295" s="273">
        <v>291.545685</v>
      </c>
      <c r="G295" s="273">
        <v>1.0944248E9</v>
      </c>
      <c r="H295" s="278" t="s">
        <v>383</v>
      </c>
      <c r="I295" s="273">
        <v>42.400002</v>
      </c>
      <c r="J295" s="273">
        <v>48.009998</v>
      </c>
      <c r="K295" s="273">
        <v>40.75</v>
      </c>
      <c r="L295" s="273">
        <v>41.73</v>
      </c>
      <c r="M295" s="273">
        <v>41.57156</v>
      </c>
      <c r="N295" s="273">
        <v>1.067048E8</v>
      </c>
      <c r="O295" s="273"/>
      <c r="P295" s="249">
        <f t="shared" si="31"/>
        <v>1723069.236</v>
      </c>
      <c r="Q295" s="249">
        <f t="shared" ref="Q295:Q305" si="153">Q294*K295/K294</f>
        <v>365033.5267</v>
      </c>
      <c r="R295" s="249">
        <f t="shared" ref="R295:R305" si="154">R294*(1+$S$5/2/12)</f>
        <v>885661.1745</v>
      </c>
      <c r="S295" s="249">
        <f t="shared" si="34"/>
        <v>-860262.5461</v>
      </c>
      <c r="T295" s="249">
        <f t="shared" si="35"/>
        <v>0</v>
      </c>
      <c r="U295" s="267">
        <f t="shared" si="21"/>
        <v>0.8249263698</v>
      </c>
      <c r="V295" s="277"/>
      <c r="W295" s="249">
        <f t="shared" si="22"/>
        <v>-860262.5461</v>
      </c>
      <c r="X295" s="252">
        <f t="shared" si="23"/>
        <v>3.032481679</v>
      </c>
      <c r="Y295" s="249">
        <f t="shared" si="24"/>
        <v>2056383.192</v>
      </c>
      <c r="Z295" s="249">
        <f t="shared" si="25"/>
        <v>1196120.646</v>
      </c>
      <c r="AA295" s="254">
        <f t="shared" si="26"/>
        <v>2973763.937</v>
      </c>
      <c r="AB295" s="253">
        <f t="shared" si="27"/>
        <v>2.973763937</v>
      </c>
      <c r="AC295" s="270">
        <f t="shared" si="28"/>
        <v>2113501.391</v>
      </c>
      <c r="AD295" s="252">
        <f t="shared" si="29"/>
        <v>2.113501391</v>
      </c>
      <c r="AE295" s="175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6"/>
      <c r="AT295" s="176"/>
      <c r="AU295" s="176"/>
      <c r="AV295" s="176"/>
      <c r="AW295" s="177"/>
    </row>
    <row r="296" ht="19.5" customHeight="1">
      <c r="A296" s="271" t="s">
        <v>384</v>
      </c>
      <c r="B296" s="272">
        <v>293.26001</v>
      </c>
      <c r="C296" s="273">
        <v>321.170013</v>
      </c>
      <c r="D296" s="273">
        <v>285.190002</v>
      </c>
      <c r="E296" s="273">
        <v>320.929993</v>
      </c>
      <c r="F296" s="273">
        <v>318.727844</v>
      </c>
      <c r="G296" s="273">
        <v>1.5447826E9</v>
      </c>
      <c r="H296" s="278" t="s">
        <v>384</v>
      </c>
      <c r="I296" s="273">
        <v>41.639999</v>
      </c>
      <c r="J296" s="273">
        <v>49.630001</v>
      </c>
      <c r="K296" s="273">
        <v>39.240002</v>
      </c>
      <c r="L296" s="273">
        <v>49.57</v>
      </c>
      <c r="M296" s="273">
        <v>49.381794</v>
      </c>
      <c r="N296" s="273">
        <v>1.41906E8</v>
      </c>
      <c r="O296" s="273"/>
      <c r="P296" s="249">
        <f t="shared" si="31"/>
        <v>1694198.032</v>
      </c>
      <c r="Q296" s="249">
        <f t="shared" si="153"/>
        <v>351507.1489</v>
      </c>
      <c r="R296" s="249">
        <f t="shared" si="154"/>
        <v>887506.302</v>
      </c>
      <c r="S296" s="249">
        <f t="shared" si="34"/>
        <v>-865513.64</v>
      </c>
      <c r="T296" s="249">
        <f t="shared" si="35"/>
        <v>0</v>
      </c>
      <c r="U296" s="267">
        <f t="shared" si="21"/>
        <v>0.8172654252</v>
      </c>
      <c r="V296" s="277"/>
      <c r="W296" s="249">
        <f t="shared" si="22"/>
        <v>-865513.64</v>
      </c>
      <c r="X296" s="252">
        <f t="shared" si="23"/>
        <v>2.982858056</v>
      </c>
      <c r="Y296" s="249">
        <f t="shared" si="24"/>
        <v>2037944.672</v>
      </c>
      <c r="Z296" s="249">
        <f t="shared" si="25"/>
        <v>1172431.032</v>
      </c>
      <c r="AA296" s="254">
        <f t="shared" si="26"/>
        <v>2933211.483</v>
      </c>
      <c r="AB296" s="253">
        <f t="shared" si="27"/>
        <v>2.933211483</v>
      </c>
      <c r="AC296" s="270">
        <f t="shared" si="28"/>
        <v>2067697.843</v>
      </c>
      <c r="AD296" s="252">
        <f t="shared" si="29"/>
        <v>2.067697843</v>
      </c>
      <c r="AE296" s="175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6"/>
      <c r="AT296" s="176"/>
      <c r="AU296" s="176"/>
      <c r="AV296" s="176"/>
      <c r="AW296" s="177"/>
    </row>
    <row r="297" ht="19.5" customHeight="1">
      <c r="A297" s="271" t="s">
        <v>385</v>
      </c>
      <c r="B297" s="272">
        <v>318.769989</v>
      </c>
      <c r="C297" s="273">
        <v>322.649994</v>
      </c>
      <c r="D297" s="273">
        <v>309.890015</v>
      </c>
      <c r="E297" s="273">
        <v>322.559998</v>
      </c>
      <c r="F297" s="273">
        <v>320.84256</v>
      </c>
      <c r="G297" s="273">
        <v>9.934946E8</v>
      </c>
      <c r="H297" s="278" t="s">
        <v>385</v>
      </c>
      <c r="I297" s="273">
        <v>48.889999</v>
      </c>
      <c r="J297" s="273">
        <v>49.759998</v>
      </c>
      <c r="K297" s="273">
        <v>45.98</v>
      </c>
      <c r="L297" s="273">
        <v>49.740002</v>
      </c>
      <c r="M297" s="273">
        <v>49.551155</v>
      </c>
      <c r="N297" s="273">
        <v>7.41259E7</v>
      </c>
      <c r="O297" s="273"/>
      <c r="P297" s="249">
        <f t="shared" si="31"/>
        <v>1840930.782</v>
      </c>
      <c r="Q297" s="249">
        <f t="shared" si="153"/>
        <v>411883.2284</v>
      </c>
      <c r="R297" s="249">
        <f t="shared" si="154"/>
        <v>889355.2734</v>
      </c>
      <c r="S297" s="249">
        <f t="shared" si="34"/>
        <v>-870786.6135</v>
      </c>
      <c r="T297" s="249">
        <f t="shared" si="35"/>
        <v>0</v>
      </c>
      <c r="U297" s="267">
        <f t="shared" si="21"/>
        <v>0.8480438188</v>
      </c>
      <c r="V297" s="277"/>
      <c r="W297" s="249">
        <f t="shared" si="22"/>
        <v>-870786.6135</v>
      </c>
      <c r="X297" s="252">
        <f t="shared" si="23"/>
        <v>3.135424929</v>
      </c>
      <c r="Y297" s="249">
        <f t="shared" si="24"/>
        <v>2142432.61</v>
      </c>
      <c r="Z297" s="249">
        <f t="shared" si="25"/>
        <v>1271645.996</v>
      </c>
      <c r="AA297" s="254">
        <f t="shared" si="26"/>
        <v>3142169.284</v>
      </c>
      <c r="AB297" s="253">
        <f t="shared" si="27"/>
        <v>3.142169284</v>
      </c>
      <c r="AC297" s="270">
        <f t="shared" si="28"/>
        <v>2271382.67</v>
      </c>
      <c r="AD297" s="252">
        <f t="shared" si="29"/>
        <v>2.27138267</v>
      </c>
      <c r="AE297" s="175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6"/>
      <c r="AT297" s="176"/>
      <c r="AU297" s="176"/>
      <c r="AV297" s="176"/>
      <c r="AW297" s="177"/>
    </row>
    <row r="298" ht="19.5" customHeight="1">
      <c r="A298" s="271" t="s">
        <v>386</v>
      </c>
      <c r="B298" s="272">
        <v>322.089996</v>
      </c>
      <c r="C298" s="273">
        <v>353.929993</v>
      </c>
      <c r="D298" s="273">
        <v>315.119995</v>
      </c>
      <c r="E298" s="273">
        <v>347.98999</v>
      </c>
      <c r="F298" s="273">
        <v>346.137146</v>
      </c>
      <c r="G298" s="273">
        <v>1.1490793E9</v>
      </c>
      <c r="H298" s="278" t="s">
        <v>386</v>
      </c>
      <c r="I298" s="273">
        <v>49.599998</v>
      </c>
      <c r="J298" s="273">
        <v>59.389999</v>
      </c>
      <c r="K298" s="273">
        <v>47.41</v>
      </c>
      <c r="L298" s="273">
        <v>57.32</v>
      </c>
      <c r="M298" s="273">
        <v>57.102371</v>
      </c>
      <c r="N298" s="273">
        <v>8.46147E7</v>
      </c>
      <c r="O298" s="273"/>
      <c r="P298" s="249">
        <f t="shared" si="31"/>
        <v>1871999.97</v>
      </c>
      <c r="Q298" s="249">
        <f t="shared" si="153"/>
        <v>424692.9938</v>
      </c>
      <c r="R298" s="249">
        <f t="shared" si="154"/>
        <v>891208.0969</v>
      </c>
      <c r="S298" s="249">
        <f t="shared" si="34"/>
        <v>-876081.5577</v>
      </c>
      <c r="T298" s="249">
        <f t="shared" si="35"/>
        <v>0</v>
      </c>
      <c r="U298" s="267">
        <f t="shared" si="21"/>
        <v>0.8536607335</v>
      </c>
      <c r="V298" s="277"/>
      <c r="W298" s="249">
        <f t="shared" si="22"/>
        <v>-876081.5577</v>
      </c>
      <c r="X298" s="252">
        <f t="shared" si="23"/>
        <v>3.154053459</v>
      </c>
      <c r="Y298" s="249">
        <f t="shared" si="24"/>
        <v>2165959.752</v>
      </c>
      <c r="Z298" s="249">
        <f t="shared" si="25"/>
        <v>1289878.195</v>
      </c>
      <c r="AA298" s="254">
        <f t="shared" si="26"/>
        <v>3187901.061</v>
      </c>
      <c r="AB298" s="253">
        <f t="shared" si="27"/>
        <v>3.187901061</v>
      </c>
      <c r="AC298" s="270">
        <f t="shared" si="28"/>
        <v>2311819.503</v>
      </c>
      <c r="AD298" s="252">
        <f t="shared" si="29"/>
        <v>2.311819503</v>
      </c>
      <c r="AE298" s="175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6"/>
      <c r="AT298" s="176"/>
      <c r="AU298" s="176"/>
      <c r="AV298" s="176"/>
      <c r="AW298" s="177"/>
    </row>
    <row r="299" ht="19.5" customHeight="1">
      <c r="A299" s="271" t="s">
        <v>387</v>
      </c>
      <c r="B299" s="272">
        <v>347.730011</v>
      </c>
      <c r="C299" s="273">
        <v>372.850006</v>
      </c>
      <c r="D299" s="273">
        <v>346.660004</v>
      </c>
      <c r="E299" s="273">
        <v>369.420013</v>
      </c>
      <c r="F299" s="273">
        <v>367.453094</v>
      </c>
      <c r="G299" s="273">
        <v>1.1377103E9</v>
      </c>
      <c r="H299" s="278" t="s">
        <v>387</v>
      </c>
      <c r="I299" s="273">
        <v>57.290001</v>
      </c>
      <c r="J299" s="273">
        <v>65.620003</v>
      </c>
      <c r="K299" s="273">
        <v>56.950001</v>
      </c>
      <c r="L299" s="273">
        <v>64.379997</v>
      </c>
      <c r="M299" s="273">
        <v>64.135559</v>
      </c>
      <c r="N299" s="273">
        <v>7.68441E7</v>
      </c>
      <c r="O299" s="273"/>
      <c r="P299" s="249">
        <f t="shared" si="31"/>
        <v>2059366.36</v>
      </c>
      <c r="Q299" s="249">
        <f t="shared" si="153"/>
        <v>510151.1585</v>
      </c>
      <c r="R299" s="249">
        <f t="shared" si="154"/>
        <v>893064.7804</v>
      </c>
      <c r="S299" s="249">
        <f t="shared" si="34"/>
        <v>-881398.5642</v>
      </c>
      <c r="T299" s="249">
        <f t="shared" si="35"/>
        <v>0</v>
      </c>
      <c r="U299" s="267">
        <f t="shared" si="21"/>
        <v>0.8894138568</v>
      </c>
      <c r="V299" s="277"/>
      <c r="W299" s="249">
        <f t="shared" si="22"/>
        <v>-881398.5642</v>
      </c>
      <c r="X299" s="252">
        <f t="shared" si="23"/>
        <v>3.349711766</v>
      </c>
      <c r="Y299" s="249">
        <f t="shared" si="24"/>
        <v>2298898.642</v>
      </c>
      <c r="Z299" s="249">
        <f t="shared" si="25"/>
        <v>1417500.077</v>
      </c>
      <c r="AA299" s="254">
        <f t="shared" si="26"/>
        <v>3462582.299</v>
      </c>
      <c r="AB299" s="253">
        <f t="shared" si="27"/>
        <v>3.462582299</v>
      </c>
      <c r="AC299" s="270">
        <f t="shared" si="28"/>
        <v>2581183.735</v>
      </c>
      <c r="AD299" s="252">
        <f t="shared" si="29"/>
        <v>2.581183735</v>
      </c>
      <c r="AE299" s="175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6"/>
      <c r="AT299" s="176"/>
      <c r="AU299" s="176"/>
      <c r="AV299" s="176"/>
      <c r="AW299" s="177"/>
    </row>
    <row r="300" ht="19.5" customHeight="1">
      <c r="A300" s="271" t="s">
        <v>388</v>
      </c>
      <c r="B300" s="272">
        <v>370.070007</v>
      </c>
      <c r="C300" s="273">
        <v>387.980011</v>
      </c>
      <c r="D300" s="273">
        <v>363.410004</v>
      </c>
      <c r="E300" s="273">
        <v>383.679993</v>
      </c>
      <c r="F300" s="273">
        <v>382.160675</v>
      </c>
      <c r="G300" s="273">
        <v>9.749974E8</v>
      </c>
      <c r="H300" s="278" t="s">
        <v>388</v>
      </c>
      <c r="I300" s="273">
        <v>64.580002</v>
      </c>
      <c r="J300" s="273">
        <v>70.739998</v>
      </c>
      <c r="K300" s="273">
        <v>62.200001</v>
      </c>
      <c r="L300" s="273">
        <v>69.029999</v>
      </c>
      <c r="M300" s="273">
        <v>68.767914</v>
      </c>
      <c r="N300" s="273">
        <v>8.75018E7</v>
      </c>
      <c r="O300" s="273"/>
      <c r="P300" s="249">
        <f t="shared" si="31"/>
        <v>2158871.311</v>
      </c>
      <c r="Q300" s="249">
        <f t="shared" si="153"/>
        <v>557180.0178</v>
      </c>
      <c r="R300" s="249">
        <f t="shared" si="154"/>
        <v>894925.3321</v>
      </c>
      <c r="S300" s="249">
        <f t="shared" si="34"/>
        <v>-886737.7249</v>
      </c>
      <c r="T300" s="249">
        <f t="shared" si="35"/>
        <v>0</v>
      </c>
      <c r="U300" s="267">
        <f t="shared" si="21"/>
        <v>0.9064670459</v>
      </c>
      <c r="V300" s="277"/>
      <c r="W300" s="249">
        <f t="shared" si="22"/>
        <v>-886737.7249</v>
      </c>
      <c r="X300" s="252">
        <f t="shared" si="23"/>
        <v>3.443855559</v>
      </c>
      <c r="Y300" s="249">
        <f t="shared" si="24"/>
        <v>2370338.236</v>
      </c>
      <c r="Z300" s="249">
        <f t="shared" si="25"/>
        <v>1483600.512</v>
      </c>
      <c r="AA300" s="254">
        <f t="shared" si="26"/>
        <v>3610976.661</v>
      </c>
      <c r="AB300" s="253">
        <f t="shared" si="27"/>
        <v>3.610976661</v>
      </c>
      <c r="AC300" s="270">
        <f t="shared" si="28"/>
        <v>2724238.936</v>
      </c>
      <c r="AD300" s="252">
        <f t="shared" si="29"/>
        <v>2.724238936</v>
      </c>
      <c r="AE300" s="175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6"/>
      <c r="AT300" s="176"/>
      <c r="AU300" s="176"/>
      <c r="AV300" s="176"/>
      <c r="AW300" s="177"/>
    </row>
    <row r="301" ht="19.5" customHeight="1">
      <c r="A301" s="271" t="s">
        <v>389</v>
      </c>
      <c r="B301" s="272">
        <v>382.309998</v>
      </c>
      <c r="C301" s="273">
        <v>383.559998</v>
      </c>
      <c r="D301" s="273">
        <v>354.709991</v>
      </c>
      <c r="E301" s="273">
        <v>377.98999</v>
      </c>
      <c r="F301" s="273">
        <v>376.493195</v>
      </c>
      <c r="G301" s="273">
        <v>1.2022204E9</v>
      </c>
      <c r="H301" s="278" t="s">
        <v>389</v>
      </c>
      <c r="I301" s="273">
        <v>68.470001</v>
      </c>
      <c r="J301" s="273">
        <v>68.900002</v>
      </c>
      <c r="K301" s="273">
        <v>58.639999</v>
      </c>
      <c r="L301" s="273">
        <v>66.279999</v>
      </c>
      <c r="M301" s="273">
        <v>66.028351</v>
      </c>
      <c r="N301" s="273">
        <v>9.8946E7</v>
      </c>
      <c r="O301" s="273"/>
      <c r="P301" s="249">
        <f t="shared" si="31"/>
        <v>2107188.065</v>
      </c>
      <c r="Q301" s="249">
        <f t="shared" si="153"/>
        <v>525289.9543</v>
      </c>
      <c r="R301" s="249">
        <f t="shared" si="154"/>
        <v>896789.7598</v>
      </c>
      <c r="S301" s="249">
        <f t="shared" si="34"/>
        <v>-892099.1321</v>
      </c>
      <c r="T301" s="249">
        <f t="shared" si="35"/>
        <v>0</v>
      </c>
      <c r="U301" s="267">
        <f t="shared" si="21"/>
        <v>0.8947374275</v>
      </c>
      <c r="V301" s="277"/>
      <c r="W301" s="249">
        <f t="shared" si="22"/>
        <v>-892099.1321</v>
      </c>
      <c r="X301" s="252">
        <f t="shared" si="23"/>
        <v>3.36731392</v>
      </c>
      <c r="Y301" s="249">
        <f t="shared" si="24"/>
        <v>2335949.815</v>
      </c>
      <c r="Z301" s="249">
        <f t="shared" si="25"/>
        <v>1443850.683</v>
      </c>
      <c r="AA301" s="254">
        <f t="shared" si="26"/>
        <v>3529267.78</v>
      </c>
      <c r="AB301" s="253">
        <f t="shared" si="27"/>
        <v>3.52926778</v>
      </c>
      <c r="AC301" s="270">
        <f t="shared" si="28"/>
        <v>2637168.647</v>
      </c>
      <c r="AD301" s="252">
        <f t="shared" si="29"/>
        <v>2.637168647</v>
      </c>
      <c r="AE301" s="175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6"/>
      <c r="AT301" s="176"/>
      <c r="AU301" s="176"/>
      <c r="AV301" s="176"/>
      <c r="AW301" s="177"/>
    </row>
    <row r="302" ht="19.5" customHeight="1">
      <c r="A302" s="271" t="s">
        <v>390</v>
      </c>
      <c r="B302" s="272">
        <v>380.399994</v>
      </c>
      <c r="C302" s="273">
        <v>380.829987</v>
      </c>
      <c r="D302" s="273">
        <v>351.359985</v>
      </c>
      <c r="E302" s="273">
        <v>358.269989</v>
      </c>
      <c r="F302" s="273">
        <v>356.851288</v>
      </c>
      <c r="G302" s="273">
        <v>9.597146E8</v>
      </c>
      <c r="H302" s="278" t="s">
        <v>390</v>
      </c>
      <c r="I302" s="273">
        <v>67.169998</v>
      </c>
      <c r="J302" s="273">
        <v>67.290001</v>
      </c>
      <c r="K302" s="273">
        <v>57.099998</v>
      </c>
      <c r="L302" s="273">
        <v>59.349998</v>
      </c>
      <c r="M302" s="273">
        <v>59.124664</v>
      </c>
      <c r="N302" s="273">
        <v>7.61258E7</v>
      </c>
      <c r="O302" s="273"/>
      <c r="P302" s="249">
        <f t="shared" si="31"/>
        <v>2087287.04</v>
      </c>
      <c r="Q302" s="249">
        <f t="shared" si="153"/>
        <v>511494.8133</v>
      </c>
      <c r="R302" s="249">
        <f t="shared" si="154"/>
        <v>898658.0718</v>
      </c>
      <c r="S302" s="249">
        <f t="shared" si="34"/>
        <v>-897482.8785</v>
      </c>
      <c r="T302" s="249">
        <f t="shared" si="35"/>
        <v>0</v>
      </c>
      <c r="U302" s="267">
        <f t="shared" si="21"/>
        <v>0.8893009553</v>
      </c>
      <c r="V302" s="277"/>
      <c r="W302" s="249">
        <f t="shared" si="22"/>
        <v>-897482.8785</v>
      </c>
      <c r="X302" s="252">
        <f t="shared" si="23"/>
        <v>3.327021811</v>
      </c>
      <c r="Y302" s="249">
        <f t="shared" si="24"/>
        <v>2323812.677</v>
      </c>
      <c r="Z302" s="249">
        <f t="shared" si="25"/>
        <v>1426329.798</v>
      </c>
      <c r="AA302" s="254">
        <f t="shared" si="26"/>
        <v>3497439.925</v>
      </c>
      <c r="AB302" s="253">
        <f t="shared" si="27"/>
        <v>3.497439925</v>
      </c>
      <c r="AC302" s="270">
        <f t="shared" si="28"/>
        <v>2599957.046</v>
      </c>
      <c r="AD302" s="252">
        <f t="shared" si="29"/>
        <v>2.599957046</v>
      </c>
      <c r="AE302" s="175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6"/>
      <c r="AT302" s="176"/>
      <c r="AU302" s="176"/>
      <c r="AV302" s="176"/>
      <c r="AW302" s="177"/>
    </row>
    <row r="303" ht="19.5" customHeight="1">
      <c r="A303" s="271" t="s">
        <v>391</v>
      </c>
      <c r="B303" s="272">
        <v>358.540009</v>
      </c>
      <c r="C303" s="273">
        <v>373.73999</v>
      </c>
      <c r="D303" s="273">
        <v>342.350006</v>
      </c>
      <c r="E303" s="273">
        <v>350.869995</v>
      </c>
      <c r="F303" s="273">
        <v>349.986481</v>
      </c>
      <c r="G303" s="273">
        <v>1.2384244E9</v>
      </c>
      <c r="H303" s="278" t="s">
        <v>391</v>
      </c>
      <c r="I303" s="273">
        <v>59.389999</v>
      </c>
      <c r="J303" s="273">
        <v>64.260002</v>
      </c>
      <c r="K303" s="273">
        <v>53.720001</v>
      </c>
      <c r="L303" s="273">
        <v>56.419998</v>
      </c>
      <c r="M303" s="273">
        <v>56.362152</v>
      </c>
      <c r="N303" s="273">
        <v>1.272724E8</v>
      </c>
      <c r="O303" s="273"/>
      <c r="P303" s="249">
        <f t="shared" si="31"/>
        <v>2033762.412</v>
      </c>
      <c r="Q303" s="249">
        <f t="shared" si="153"/>
        <v>481217.2127</v>
      </c>
      <c r="R303" s="249">
        <f t="shared" si="154"/>
        <v>900530.2762</v>
      </c>
      <c r="S303" s="249">
        <f t="shared" si="34"/>
        <v>-902889.0571</v>
      </c>
      <c r="T303" s="249">
        <f t="shared" si="35"/>
        <v>0</v>
      </c>
      <c r="U303" s="267">
        <f t="shared" si="21"/>
        <v>0.8772326605</v>
      </c>
      <c r="V303" s="277"/>
      <c r="W303" s="249">
        <f t="shared" si="22"/>
        <v>-902889.0571</v>
      </c>
      <c r="X303" s="252">
        <f t="shared" si="23"/>
        <v>3.249892847</v>
      </c>
      <c r="Y303" s="249">
        <f t="shared" si="24"/>
        <v>2288142.753</v>
      </c>
      <c r="Z303" s="249">
        <f t="shared" si="25"/>
        <v>1385253.696</v>
      </c>
      <c r="AA303" s="254">
        <f t="shared" si="26"/>
        <v>3415509.901</v>
      </c>
      <c r="AB303" s="253">
        <f t="shared" si="27"/>
        <v>3.415509901</v>
      </c>
      <c r="AC303" s="270">
        <f t="shared" si="28"/>
        <v>2512620.844</v>
      </c>
      <c r="AD303" s="252">
        <f t="shared" si="29"/>
        <v>2.512620844</v>
      </c>
      <c r="AE303" s="175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6"/>
      <c r="AT303" s="176"/>
      <c r="AU303" s="176"/>
      <c r="AV303" s="176"/>
      <c r="AW303" s="177"/>
    </row>
    <row r="304" ht="19.5" customHeight="1">
      <c r="A304" s="271" t="s">
        <v>392</v>
      </c>
      <c r="B304" s="272">
        <v>351.720001</v>
      </c>
      <c r="C304" s="273">
        <v>394.140015</v>
      </c>
      <c r="D304" s="273">
        <v>351.619995</v>
      </c>
      <c r="E304" s="273">
        <v>388.829987</v>
      </c>
      <c r="F304" s="273">
        <v>387.850891</v>
      </c>
      <c r="G304" s="273">
        <v>9.713191E8</v>
      </c>
      <c r="H304" s="278" t="s">
        <v>392</v>
      </c>
      <c r="I304" s="273">
        <v>56.66</v>
      </c>
      <c r="J304" s="273">
        <v>70.629997</v>
      </c>
      <c r="K304" s="273">
        <v>56.639999</v>
      </c>
      <c r="L304" s="273">
        <v>68.709999</v>
      </c>
      <c r="M304" s="273">
        <v>68.639557</v>
      </c>
      <c r="N304" s="273">
        <v>9.37581E7</v>
      </c>
      <c r="O304" s="273"/>
      <c r="P304" s="249">
        <f t="shared" si="31"/>
        <v>2088831.653</v>
      </c>
      <c r="Q304" s="249">
        <f t="shared" si="153"/>
        <v>507374.1984</v>
      </c>
      <c r="R304" s="249">
        <f t="shared" si="154"/>
        <v>902406.3809</v>
      </c>
      <c r="S304" s="249">
        <f t="shared" si="34"/>
        <v>-908317.7615</v>
      </c>
      <c r="T304" s="249">
        <f t="shared" si="35"/>
        <v>0</v>
      </c>
      <c r="U304" s="267">
        <f t="shared" si="21"/>
        <v>0.8870888923</v>
      </c>
      <c r="V304" s="277"/>
      <c r="W304" s="249">
        <f t="shared" si="22"/>
        <v>-908317.7615</v>
      </c>
      <c r="X304" s="252">
        <f t="shared" si="23"/>
        <v>3.293162548</v>
      </c>
      <c r="Y304" s="249">
        <f t="shared" si="24"/>
        <v>2328492.283</v>
      </c>
      <c r="Z304" s="249">
        <f t="shared" si="25"/>
        <v>1420174.522</v>
      </c>
      <c r="AA304" s="254">
        <f t="shared" si="26"/>
        <v>3498612.233</v>
      </c>
      <c r="AB304" s="253">
        <f t="shared" si="27"/>
        <v>3.498612233</v>
      </c>
      <c r="AC304" s="270">
        <f t="shared" si="28"/>
        <v>2590294.471</v>
      </c>
      <c r="AD304" s="252">
        <f t="shared" si="29"/>
        <v>2.590294471</v>
      </c>
      <c r="AE304" s="175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6"/>
      <c r="AT304" s="176"/>
      <c r="AU304" s="176"/>
      <c r="AV304" s="176"/>
      <c r="AW304" s="177"/>
    </row>
    <row r="305" ht="19.5" customHeight="1">
      <c r="A305" s="274" t="s">
        <v>393</v>
      </c>
      <c r="B305" s="275">
        <v>387.75</v>
      </c>
      <c r="C305" s="276">
        <v>412.920013</v>
      </c>
      <c r="D305" s="276">
        <v>382.660004</v>
      </c>
      <c r="E305" s="276">
        <v>409.519989</v>
      </c>
      <c r="F305" s="276">
        <v>408.48877</v>
      </c>
      <c r="G305" s="276">
        <v>8.672359E8</v>
      </c>
      <c r="H305" s="279" t="s">
        <v>393</v>
      </c>
      <c r="I305" s="276">
        <v>68.300003</v>
      </c>
      <c r="J305" s="276">
        <v>77.290001</v>
      </c>
      <c r="K305" s="276">
        <v>66.489998</v>
      </c>
      <c r="L305" s="276">
        <v>76.0</v>
      </c>
      <c r="M305" s="276">
        <v>75.922081</v>
      </c>
      <c r="N305" s="276">
        <v>6.67206E7</v>
      </c>
      <c r="O305" s="276"/>
      <c r="P305" s="249">
        <f t="shared" si="31"/>
        <v>2273227.747</v>
      </c>
      <c r="Q305" s="249">
        <f t="shared" si="153"/>
        <v>595609.2873</v>
      </c>
      <c r="R305" s="249">
        <f t="shared" si="154"/>
        <v>904286.3942</v>
      </c>
      <c r="S305" s="249">
        <f t="shared" si="34"/>
        <v>-913769.0856</v>
      </c>
      <c r="T305" s="249">
        <f t="shared" si="35"/>
        <v>0</v>
      </c>
      <c r="U305" s="267">
        <f t="shared" si="21"/>
        <v>0.9181905621</v>
      </c>
      <c r="V305" s="252">
        <f>(E305-B294)/B294</f>
        <v>0.5243625466</v>
      </c>
      <c r="W305" s="249">
        <f t="shared" si="22"/>
        <v>-913769.0856</v>
      </c>
      <c r="X305" s="252">
        <f t="shared" si="23"/>
        <v>3.477371024</v>
      </c>
      <c r="Y305" s="249">
        <f t="shared" si="24"/>
        <v>2459374.361</v>
      </c>
      <c r="Z305" s="249">
        <f t="shared" si="25"/>
        <v>1545605.275</v>
      </c>
      <c r="AA305" s="254">
        <f t="shared" si="26"/>
        <v>3773123.428</v>
      </c>
      <c r="AB305" s="253">
        <f t="shared" si="27"/>
        <v>3.773123428</v>
      </c>
      <c r="AC305" s="270">
        <f t="shared" si="28"/>
        <v>2859354.342</v>
      </c>
      <c r="AD305" s="252">
        <f t="shared" si="29"/>
        <v>2.859354342</v>
      </c>
      <c r="AE305" s="175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6"/>
      <c r="AT305" s="176"/>
      <c r="AU305" s="176"/>
      <c r="AV305" s="176"/>
      <c r="AW305" s="177"/>
    </row>
    <row r="306" ht="19.5" customHeight="1">
      <c r="A306" s="271" t="s">
        <v>394</v>
      </c>
      <c r="B306" s="272">
        <v>405.839996</v>
      </c>
      <c r="C306" s="273">
        <v>411.25</v>
      </c>
      <c r="D306" s="273">
        <v>395.339996</v>
      </c>
      <c r="E306" s="273">
        <v>409.559998</v>
      </c>
      <c r="F306" s="273">
        <v>409.559998</v>
      </c>
      <c r="G306" s="273">
        <v>3.990175E8</v>
      </c>
      <c r="H306" s="278" t="s">
        <v>394</v>
      </c>
      <c r="I306" s="273">
        <v>74.639999</v>
      </c>
      <c r="J306" s="273">
        <v>76.389999</v>
      </c>
      <c r="K306" s="273">
        <v>70.739998</v>
      </c>
      <c r="L306" s="273">
        <v>75.779999</v>
      </c>
      <c r="M306" s="273">
        <v>75.779999</v>
      </c>
      <c r="N306" s="273">
        <v>3.32369E7</v>
      </c>
      <c r="O306" s="273"/>
      <c r="P306" s="249">
        <f t="shared" si="31"/>
        <v>2348554.432</v>
      </c>
      <c r="Q306" s="249">
        <f>(Q294+(Q305-Q294)*(1-$Q$3))*K306/K305</f>
        <v>476094.112</v>
      </c>
      <c r="R306" s="249">
        <f>R305*(1+($S$5/2/12))+(Q305-Q294)*($Q$3)</f>
        <v>1054288.836</v>
      </c>
      <c r="S306" s="249">
        <f t="shared" si="34"/>
        <v>-919243.1234</v>
      </c>
      <c r="T306" s="249">
        <f t="shared" si="35"/>
        <v>0</v>
      </c>
      <c r="U306" s="267">
        <f t="shared" si="21"/>
        <v>0.8509399179</v>
      </c>
      <c r="V306" s="277"/>
      <c r="W306" s="249">
        <f t="shared" si="22"/>
        <v>-919243.1234</v>
      </c>
      <c r="X306" s="252">
        <f t="shared" si="23"/>
        <v>3.701788114</v>
      </c>
      <c r="Y306" s="249">
        <f t="shared" si="24"/>
        <v>2656105.385</v>
      </c>
      <c r="Z306" s="249">
        <f t="shared" si="25"/>
        <v>1736862.261</v>
      </c>
      <c r="AA306" s="254">
        <f t="shared" si="26"/>
        <v>3878937.38</v>
      </c>
      <c r="AB306" s="253">
        <f t="shared" si="27"/>
        <v>3.87893738</v>
      </c>
      <c r="AC306" s="270">
        <f t="shared" si="28"/>
        <v>2959694.256</v>
      </c>
      <c r="AD306" s="252">
        <f t="shared" si="29"/>
        <v>2.959694256</v>
      </c>
      <c r="AE306" s="175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6"/>
      <c r="AT306" s="176"/>
      <c r="AU306" s="176"/>
      <c r="AV306" s="176"/>
      <c r="AW306" s="177"/>
    </row>
    <row r="307" ht="19.5" customHeight="1">
      <c r="A307" s="271" t="s">
        <v>395</v>
      </c>
      <c r="B307" s="272">
        <v>410.399994</v>
      </c>
      <c r="C307" s="273">
        <v>411.25</v>
      </c>
      <c r="D307" s="273">
        <v>408.149994</v>
      </c>
      <c r="E307" s="273">
        <v>409.559998</v>
      </c>
      <c r="F307" s="273">
        <v>409.559998</v>
      </c>
      <c r="G307" s="273">
        <v>3.5848964E7</v>
      </c>
      <c r="H307" s="278" t="s">
        <v>395</v>
      </c>
      <c r="I307" s="273">
        <v>76.089996</v>
      </c>
      <c r="J307" s="273">
        <v>76.389</v>
      </c>
      <c r="K307" s="273">
        <v>75.254997</v>
      </c>
      <c r="L307" s="273">
        <v>75.779999</v>
      </c>
      <c r="M307" s="273">
        <v>75.779999</v>
      </c>
      <c r="N307" s="273">
        <v>3132173.0</v>
      </c>
      <c r="O307" s="273"/>
      <c r="P307" s="249">
        <f t="shared" si="31"/>
        <v>2424653.43</v>
      </c>
      <c r="Q307" s="249">
        <f>Q306*K307/K306</f>
        <v>506480.944</v>
      </c>
      <c r="R307" s="249">
        <f>R306*(1+$S$5/2/12)</f>
        <v>1056485.271</v>
      </c>
      <c r="S307" s="249">
        <f t="shared" si="34"/>
        <v>-924739.9698</v>
      </c>
      <c r="T307" s="249">
        <f t="shared" si="35"/>
        <v>0</v>
      </c>
      <c r="U307" s="267">
        <f t="shared" si="21"/>
        <v>0.8620720188</v>
      </c>
      <c r="V307" s="277"/>
      <c r="W307" s="249">
        <f t="shared" si="22"/>
        <v>-924739.9698</v>
      </c>
      <c r="X307" s="252">
        <f t="shared" si="23"/>
        <v>3.764451429</v>
      </c>
      <c r="Y307" s="249">
        <f t="shared" si="24"/>
        <v>2711483.261</v>
      </c>
      <c r="Z307" s="249">
        <f t="shared" si="25"/>
        <v>1786743.291</v>
      </c>
      <c r="AA307" s="254">
        <f t="shared" si="26"/>
        <v>3987619.645</v>
      </c>
      <c r="AB307" s="253">
        <f t="shared" si="27"/>
        <v>3.987619645</v>
      </c>
      <c r="AC307" s="270">
        <f t="shared" si="28"/>
        <v>3062879.675</v>
      </c>
      <c r="AD307" s="252">
        <f t="shared" si="29"/>
        <v>3.062879675</v>
      </c>
      <c r="AE307" s="175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6"/>
      <c r="AT307" s="176"/>
      <c r="AU307" s="176"/>
      <c r="AV307" s="176"/>
      <c r="AW307" s="177"/>
    </row>
    <row r="308" ht="19.5" customHeight="1">
      <c r="A308" s="286"/>
      <c r="B308" s="287"/>
      <c r="C308" s="287"/>
      <c r="D308" s="287"/>
      <c r="E308" s="287"/>
      <c r="F308" s="287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7"/>
      <c r="W308" s="288"/>
      <c r="X308" s="287"/>
      <c r="Y308" s="288"/>
      <c r="Z308" s="288"/>
      <c r="AA308" s="289"/>
      <c r="AB308" s="287"/>
      <c r="AC308" s="290"/>
      <c r="AD308" s="291"/>
      <c r="AE308" s="292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6"/>
      <c r="AT308" s="176"/>
      <c r="AU308" s="176"/>
      <c r="AV308" s="176"/>
      <c r="AW308" s="177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5"/>
      <c r="X309" s="294"/>
      <c r="Y309" s="295"/>
      <c r="Z309" s="295"/>
      <c r="AA309" s="296"/>
      <c r="AB309" s="294"/>
      <c r="AC309" s="297"/>
      <c r="AD309" s="298"/>
      <c r="AE309" s="292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6"/>
      <c r="AT309" s="176"/>
      <c r="AU309" s="176"/>
      <c r="AV309" s="176"/>
      <c r="AW309" s="177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4"/>
      <c r="W310" s="295"/>
      <c r="X310" s="294"/>
      <c r="Y310" s="295"/>
      <c r="Z310" s="295"/>
      <c r="AA310" s="296"/>
      <c r="AB310" s="294"/>
      <c r="AC310" s="297"/>
      <c r="AD310" s="298"/>
      <c r="AE310" s="292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6"/>
      <c r="AT310" s="176"/>
      <c r="AU310" s="176"/>
      <c r="AV310" s="176"/>
      <c r="AW310" s="177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4"/>
      <c r="W311" s="295"/>
      <c r="X311" s="294"/>
      <c r="Y311" s="295"/>
      <c r="Z311" s="295"/>
      <c r="AA311" s="296"/>
      <c r="AB311" s="294"/>
      <c r="AC311" s="297"/>
      <c r="AD311" s="298"/>
      <c r="AE311" s="292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7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4"/>
      <c r="W312" s="295"/>
      <c r="X312" s="294"/>
      <c r="Y312" s="295"/>
      <c r="Z312" s="295"/>
      <c r="AA312" s="296"/>
      <c r="AB312" s="294"/>
      <c r="AC312" s="297"/>
      <c r="AD312" s="298"/>
      <c r="AE312" s="292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7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4"/>
      <c r="W313" s="295"/>
      <c r="X313" s="294"/>
      <c r="Y313" s="295"/>
      <c r="Z313" s="295"/>
      <c r="AA313" s="296"/>
      <c r="AB313" s="294"/>
      <c r="AC313" s="297"/>
      <c r="AD313" s="298"/>
      <c r="AE313" s="292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7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4"/>
      <c r="W314" s="295"/>
      <c r="X314" s="294"/>
      <c r="Y314" s="295"/>
      <c r="Z314" s="295"/>
      <c r="AA314" s="296"/>
      <c r="AB314" s="294"/>
      <c r="AC314" s="297"/>
      <c r="AD314" s="298"/>
      <c r="AE314" s="292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7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4"/>
      <c r="W315" s="295"/>
      <c r="X315" s="294"/>
      <c r="Y315" s="295"/>
      <c r="Z315" s="295"/>
      <c r="AA315" s="296"/>
      <c r="AB315" s="294"/>
      <c r="AC315" s="297"/>
      <c r="AD315" s="298"/>
      <c r="AE315" s="292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6"/>
      <c r="AT315" s="176"/>
      <c r="AU315" s="176"/>
      <c r="AV315" s="176"/>
      <c r="AW315" s="177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4"/>
      <c r="W316" s="295"/>
      <c r="X316" s="294"/>
      <c r="Y316" s="295"/>
      <c r="Z316" s="295"/>
      <c r="AA316" s="296"/>
      <c r="AB316" s="294"/>
      <c r="AC316" s="297"/>
      <c r="AD316" s="298"/>
      <c r="AE316" s="292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7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4"/>
      <c r="W317" s="295"/>
      <c r="X317" s="294"/>
      <c r="Y317" s="295"/>
      <c r="Z317" s="295"/>
      <c r="AA317" s="296"/>
      <c r="AB317" s="294"/>
      <c r="AC317" s="297"/>
      <c r="AD317" s="298"/>
      <c r="AE317" s="292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7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4"/>
      <c r="W318" s="295"/>
      <c r="X318" s="294"/>
      <c r="Y318" s="295"/>
      <c r="Z318" s="295"/>
      <c r="AA318" s="296"/>
      <c r="AB318" s="294"/>
      <c r="AC318" s="297"/>
      <c r="AD318" s="298"/>
      <c r="AE318" s="292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7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4"/>
      <c r="W319" s="295"/>
      <c r="X319" s="294"/>
      <c r="Y319" s="295"/>
      <c r="Z319" s="295"/>
      <c r="AA319" s="296"/>
      <c r="AB319" s="294"/>
      <c r="AC319" s="297"/>
      <c r="AD319" s="298"/>
      <c r="AE319" s="292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7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4"/>
      <c r="W320" s="295"/>
      <c r="X320" s="294"/>
      <c r="Y320" s="295"/>
      <c r="Z320" s="295"/>
      <c r="AA320" s="296"/>
      <c r="AB320" s="294"/>
      <c r="AC320" s="297"/>
      <c r="AD320" s="298"/>
      <c r="AE320" s="292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7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4"/>
      <c r="W321" s="295"/>
      <c r="X321" s="294"/>
      <c r="Y321" s="295"/>
      <c r="Z321" s="295"/>
      <c r="AA321" s="296"/>
      <c r="AB321" s="294"/>
      <c r="AC321" s="297"/>
      <c r="AD321" s="298"/>
      <c r="AE321" s="292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7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4"/>
      <c r="W322" s="295"/>
      <c r="X322" s="294"/>
      <c r="Y322" s="295"/>
      <c r="Z322" s="295"/>
      <c r="AA322" s="296"/>
      <c r="AB322" s="294"/>
      <c r="AC322" s="297"/>
      <c r="AD322" s="298"/>
      <c r="AE322" s="292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7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4"/>
      <c r="W323" s="295"/>
      <c r="X323" s="294"/>
      <c r="Y323" s="295"/>
      <c r="Z323" s="295"/>
      <c r="AA323" s="296"/>
      <c r="AB323" s="294"/>
      <c r="AC323" s="297"/>
      <c r="AD323" s="298"/>
      <c r="AE323" s="292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7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4"/>
      <c r="W324" s="295"/>
      <c r="X324" s="294"/>
      <c r="Y324" s="295"/>
      <c r="Z324" s="295"/>
      <c r="AA324" s="296"/>
      <c r="AB324" s="294"/>
      <c r="AC324" s="297"/>
      <c r="AD324" s="298"/>
      <c r="AE324" s="292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7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4"/>
      <c r="W325" s="295"/>
      <c r="X325" s="294"/>
      <c r="Y325" s="295"/>
      <c r="Z325" s="295"/>
      <c r="AA325" s="296"/>
      <c r="AB325" s="294"/>
      <c r="AC325" s="297"/>
      <c r="AD325" s="298"/>
      <c r="AE325" s="292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7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4"/>
      <c r="W326" s="295"/>
      <c r="X326" s="294"/>
      <c r="Y326" s="295"/>
      <c r="Z326" s="295"/>
      <c r="AA326" s="296"/>
      <c r="AB326" s="294"/>
      <c r="AC326" s="297"/>
      <c r="AD326" s="298"/>
      <c r="AE326" s="292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6"/>
      <c r="AT326" s="176"/>
      <c r="AU326" s="176"/>
      <c r="AV326" s="176"/>
      <c r="AW326" s="177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4"/>
      <c r="W327" s="295"/>
      <c r="X327" s="294"/>
      <c r="Y327" s="295"/>
      <c r="Z327" s="295"/>
      <c r="AA327" s="296"/>
      <c r="AB327" s="294"/>
      <c r="AC327" s="297"/>
      <c r="AD327" s="298"/>
      <c r="AE327" s="292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6"/>
      <c r="AT327" s="176"/>
      <c r="AU327" s="176"/>
      <c r="AV327" s="176"/>
      <c r="AW327" s="177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4"/>
      <c r="W328" s="295"/>
      <c r="X328" s="294"/>
      <c r="Y328" s="295"/>
      <c r="Z328" s="295"/>
      <c r="AA328" s="296"/>
      <c r="AB328" s="294"/>
      <c r="AC328" s="297"/>
      <c r="AD328" s="298"/>
      <c r="AE328" s="292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7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4"/>
      <c r="W329" s="295"/>
      <c r="X329" s="294"/>
      <c r="Y329" s="295"/>
      <c r="Z329" s="295"/>
      <c r="AA329" s="296"/>
      <c r="AB329" s="294"/>
      <c r="AC329" s="297"/>
      <c r="AD329" s="298"/>
      <c r="AE329" s="292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7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4"/>
      <c r="W330" s="295"/>
      <c r="X330" s="294"/>
      <c r="Y330" s="295"/>
      <c r="Z330" s="295"/>
      <c r="AA330" s="296"/>
      <c r="AB330" s="294"/>
      <c r="AC330" s="297"/>
      <c r="AD330" s="298"/>
      <c r="AE330" s="292"/>
      <c r="AF330" s="176"/>
      <c r="AG330" s="176"/>
      <c r="AH330" s="176"/>
      <c r="AI330" s="176"/>
      <c r="AJ330" s="176"/>
      <c r="AK330" s="176"/>
      <c r="AL330" s="176"/>
      <c r="AM330" s="176"/>
      <c r="AN330" s="176"/>
      <c r="AO330" s="176"/>
      <c r="AP330" s="176"/>
      <c r="AQ330" s="176"/>
      <c r="AR330" s="176"/>
      <c r="AS330" s="176"/>
      <c r="AT330" s="176"/>
      <c r="AU330" s="176"/>
      <c r="AV330" s="176"/>
      <c r="AW330" s="177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4"/>
      <c r="W331" s="295"/>
      <c r="X331" s="294"/>
      <c r="Y331" s="295"/>
      <c r="Z331" s="295"/>
      <c r="AA331" s="296"/>
      <c r="AB331" s="294"/>
      <c r="AC331" s="297"/>
      <c r="AD331" s="298"/>
      <c r="AE331" s="292"/>
      <c r="AF331" s="176"/>
      <c r="AG331" s="176"/>
      <c r="AH331" s="176"/>
      <c r="AI331" s="176"/>
      <c r="AJ331" s="176"/>
      <c r="AK331" s="176"/>
      <c r="AL331" s="176"/>
      <c r="AM331" s="176"/>
      <c r="AN331" s="176"/>
      <c r="AO331" s="176"/>
      <c r="AP331" s="176"/>
      <c r="AQ331" s="176"/>
      <c r="AR331" s="176"/>
      <c r="AS331" s="176"/>
      <c r="AT331" s="176"/>
      <c r="AU331" s="176"/>
      <c r="AV331" s="176"/>
      <c r="AW331" s="177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4"/>
      <c r="W332" s="295"/>
      <c r="X332" s="294"/>
      <c r="Y332" s="295"/>
      <c r="Z332" s="295"/>
      <c r="AA332" s="296"/>
      <c r="AB332" s="294"/>
      <c r="AC332" s="297"/>
      <c r="AD332" s="298"/>
      <c r="AE332" s="292"/>
      <c r="AF332" s="176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176"/>
      <c r="AT332" s="176"/>
      <c r="AU332" s="176"/>
      <c r="AV332" s="176"/>
      <c r="AW332" s="177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4"/>
      <c r="W333" s="295"/>
      <c r="X333" s="294"/>
      <c r="Y333" s="295"/>
      <c r="Z333" s="295"/>
      <c r="AA333" s="296"/>
      <c r="AB333" s="294"/>
      <c r="AC333" s="297"/>
      <c r="AD333" s="298"/>
      <c r="AE333" s="292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176"/>
      <c r="AT333" s="176"/>
      <c r="AU333" s="176"/>
      <c r="AV333" s="176"/>
      <c r="AW333" s="177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4"/>
      <c r="W334" s="295"/>
      <c r="X334" s="294"/>
      <c r="Y334" s="295"/>
      <c r="Z334" s="295"/>
      <c r="AA334" s="296"/>
      <c r="AB334" s="294"/>
      <c r="AC334" s="297"/>
      <c r="AD334" s="298"/>
      <c r="AE334" s="292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7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4"/>
      <c r="W335" s="295"/>
      <c r="X335" s="294"/>
      <c r="Y335" s="295"/>
      <c r="Z335" s="295"/>
      <c r="AA335" s="296"/>
      <c r="AB335" s="294"/>
      <c r="AC335" s="297"/>
      <c r="AD335" s="298"/>
      <c r="AE335" s="292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7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4"/>
      <c r="W336" s="295"/>
      <c r="X336" s="294"/>
      <c r="Y336" s="295"/>
      <c r="Z336" s="295"/>
      <c r="AA336" s="296"/>
      <c r="AB336" s="294"/>
      <c r="AC336" s="297"/>
      <c r="AD336" s="298"/>
      <c r="AE336" s="292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7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4"/>
      <c r="W337" s="295"/>
      <c r="X337" s="294"/>
      <c r="Y337" s="295"/>
      <c r="Z337" s="295"/>
      <c r="AA337" s="296"/>
      <c r="AB337" s="294"/>
      <c r="AC337" s="297"/>
      <c r="AD337" s="298"/>
      <c r="AE337" s="292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7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4"/>
      <c r="W338" s="295"/>
      <c r="X338" s="294"/>
      <c r="Y338" s="295"/>
      <c r="Z338" s="295"/>
      <c r="AA338" s="296"/>
      <c r="AB338" s="294"/>
      <c r="AC338" s="297"/>
      <c r="AD338" s="298"/>
      <c r="AE338" s="292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7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4"/>
      <c r="W339" s="295"/>
      <c r="X339" s="294"/>
      <c r="Y339" s="295"/>
      <c r="Z339" s="295"/>
      <c r="AA339" s="296"/>
      <c r="AB339" s="294"/>
      <c r="AC339" s="297"/>
      <c r="AD339" s="298"/>
      <c r="AE339" s="292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7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4"/>
      <c r="W340" s="295"/>
      <c r="X340" s="294"/>
      <c r="Y340" s="295"/>
      <c r="Z340" s="295"/>
      <c r="AA340" s="296"/>
      <c r="AB340" s="294"/>
      <c r="AC340" s="297"/>
      <c r="AD340" s="298"/>
      <c r="AE340" s="292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7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4"/>
      <c r="W341" s="295"/>
      <c r="X341" s="294"/>
      <c r="Y341" s="295"/>
      <c r="Z341" s="295"/>
      <c r="AA341" s="296"/>
      <c r="AB341" s="294"/>
      <c r="AC341" s="297"/>
      <c r="AD341" s="298"/>
      <c r="AE341" s="292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7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5"/>
      <c r="X342" s="294"/>
      <c r="Y342" s="295"/>
      <c r="Z342" s="295"/>
      <c r="AA342" s="296"/>
      <c r="AB342" s="294"/>
      <c r="AC342" s="297"/>
      <c r="AD342" s="298"/>
      <c r="AE342" s="292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7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5"/>
      <c r="X343" s="294"/>
      <c r="Y343" s="295"/>
      <c r="Z343" s="295"/>
      <c r="AA343" s="296"/>
      <c r="AB343" s="294"/>
      <c r="AC343" s="297"/>
      <c r="AD343" s="298"/>
      <c r="AE343" s="292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7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5"/>
      <c r="X344" s="294"/>
      <c r="Y344" s="295"/>
      <c r="Z344" s="295"/>
      <c r="AA344" s="296"/>
      <c r="AB344" s="294"/>
      <c r="AC344" s="297"/>
      <c r="AD344" s="298"/>
      <c r="AE344" s="292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7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5"/>
      <c r="X345" s="294"/>
      <c r="Y345" s="295"/>
      <c r="Z345" s="295"/>
      <c r="AA345" s="296"/>
      <c r="AB345" s="294"/>
      <c r="AC345" s="297"/>
      <c r="AD345" s="298"/>
      <c r="AE345" s="292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7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5"/>
      <c r="X346" s="294"/>
      <c r="Y346" s="295"/>
      <c r="Z346" s="295"/>
      <c r="AA346" s="296"/>
      <c r="AB346" s="294"/>
      <c r="AC346" s="297"/>
      <c r="AD346" s="298"/>
      <c r="AE346" s="292"/>
      <c r="AF346" s="176"/>
      <c r="AG346" s="176"/>
      <c r="AH346" s="176"/>
      <c r="AI346" s="176"/>
      <c r="AJ346" s="176"/>
      <c r="AK346" s="176"/>
      <c r="AL346" s="176"/>
      <c r="AM346" s="176"/>
      <c r="AN346" s="176"/>
      <c r="AO346" s="176"/>
      <c r="AP346" s="176"/>
      <c r="AQ346" s="176"/>
      <c r="AR346" s="176"/>
      <c r="AS346" s="176"/>
      <c r="AT346" s="176"/>
      <c r="AU346" s="176"/>
      <c r="AV346" s="176"/>
      <c r="AW346" s="177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5"/>
      <c r="X347" s="294"/>
      <c r="Y347" s="295"/>
      <c r="Z347" s="295"/>
      <c r="AA347" s="296"/>
      <c r="AB347" s="294"/>
      <c r="AC347" s="297"/>
      <c r="AD347" s="298"/>
      <c r="AE347" s="292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7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5"/>
      <c r="X348" s="294"/>
      <c r="Y348" s="295"/>
      <c r="Z348" s="295"/>
      <c r="AA348" s="296"/>
      <c r="AB348" s="294"/>
      <c r="AC348" s="297"/>
      <c r="AD348" s="298"/>
      <c r="AE348" s="292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6"/>
      <c r="AT348" s="176"/>
      <c r="AU348" s="176"/>
      <c r="AV348" s="176"/>
      <c r="AW348" s="177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5"/>
      <c r="X349" s="294"/>
      <c r="Y349" s="295"/>
      <c r="Z349" s="295"/>
      <c r="AA349" s="296"/>
      <c r="AB349" s="294"/>
      <c r="AC349" s="297"/>
      <c r="AD349" s="298"/>
      <c r="AE349" s="292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6"/>
      <c r="AT349" s="176"/>
      <c r="AU349" s="176"/>
      <c r="AV349" s="176"/>
      <c r="AW349" s="177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4"/>
      <c r="W350" s="295"/>
      <c r="X350" s="294"/>
      <c r="Y350" s="295"/>
      <c r="Z350" s="295"/>
      <c r="AA350" s="296"/>
      <c r="AB350" s="294"/>
      <c r="AC350" s="297"/>
      <c r="AD350" s="298"/>
      <c r="AE350" s="292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7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4"/>
      <c r="W351" s="295"/>
      <c r="X351" s="294"/>
      <c r="Y351" s="295"/>
      <c r="Z351" s="295"/>
      <c r="AA351" s="296"/>
      <c r="AB351" s="294"/>
      <c r="AC351" s="297"/>
      <c r="AD351" s="298"/>
      <c r="AE351" s="292"/>
      <c r="AF351" s="176"/>
      <c r="AG351" s="176"/>
      <c r="AH351" s="176"/>
      <c r="AI351" s="176"/>
      <c r="AJ351" s="176"/>
      <c r="AK351" s="176"/>
      <c r="AL351" s="176"/>
      <c r="AM351" s="176"/>
      <c r="AN351" s="176"/>
      <c r="AO351" s="176"/>
      <c r="AP351" s="176"/>
      <c r="AQ351" s="176"/>
      <c r="AR351" s="176"/>
      <c r="AS351" s="176"/>
      <c r="AT351" s="176"/>
      <c r="AU351" s="176"/>
      <c r="AV351" s="176"/>
      <c r="AW351" s="177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4"/>
      <c r="W352" s="295"/>
      <c r="X352" s="294"/>
      <c r="Y352" s="295"/>
      <c r="Z352" s="295"/>
      <c r="AA352" s="296"/>
      <c r="AB352" s="294"/>
      <c r="AC352" s="297"/>
      <c r="AD352" s="298"/>
      <c r="AE352" s="292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7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4"/>
      <c r="W353" s="295"/>
      <c r="X353" s="294"/>
      <c r="Y353" s="295"/>
      <c r="Z353" s="295"/>
      <c r="AA353" s="296"/>
      <c r="AB353" s="294"/>
      <c r="AC353" s="297"/>
      <c r="AD353" s="298"/>
      <c r="AE353" s="292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7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4"/>
      <c r="W354" s="295"/>
      <c r="X354" s="294"/>
      <c r="Y354" s="295"/>
      <c r="Z354" s="295"/>
      <c r="AA354" s="296"/>
      <c r="AB354" s="294"/>
      <c r="AC354" s="297"/>
      <c r="AD354" s="298"/>
      <c r="AE354" s="292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7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4"/>
      <c r="W355" s="295"/>
      <c r="X355" s="294"/>
      <c r="Y355" s="295"/>
      <c r="Z355" s="295"/>
      <c r="AA355" s="296"/>
      <c r="AB355" s="294"/>
      <c r="AC355" s="297"/>
      <c r="AD355" s="298"/>
      <c r="AE355" s="292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7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4"/>
      <c r="W356" s="295"/>
      <c r="X356" s="294"/>
      <c r="Y356" s="295"/>
      <c r="Z356" s="295"/>
      <c r="AA356" s="296"/>
      <c r="AB356" s="294"/>
      <c r="AC356" s="297"/>
      <c r="AD356" s="298"/>
      <c r="AE356" s="292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7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4"/>
      <c r="W357" s="295"/>
      <c r="X357" s="294"/>
      <c r="Y357" s="295"/>
      <c r="Z357" s="295"/>
      <c r="AA357" s="296"/>
      <c r="AB357" s="294"/>
      <c r="AC357" s="297"/>
      <c r="AD357" s="298"/>
      <c r="AE357" s="292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7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4"/>
      <c r="W358" s="295"/>
      <c r="X358" s="294"/>
      <c r="Y358" s="295"/>
      <c r="Z358" s="295"/>
      <c r="AA358" s="296"/>
      <c r="AB358" s="294"/>
      <c r="AC358" s="297"/>
      <c r="AD358" s="298"/>
      <c r="AE358" s="292"/>
      <c r="AF358" s="176"/>
      <c r="AG358" s="176"/>
      <c r="AH358" s="176"/>
      <c r="AI358" s="176"/>
      <c r="AJ358" s="176"/>
      <c r="AK358" s="176"/>
      <c r="AL358" s="176"/>
      <c r="AM358" s="176"/>
      <c r="AN358" s="176"/>
      <c r="AO358" s="176"/>
      <c r="AP358" s="176"/>
      <c r="AQ358" s="176"/>
      <c r="AR358" s="176"/>
      <c r="AS358" s="176"/>
      <c r="AT358" s="176"/>
      <c r="AU358" s="176"/>
      <c r="AV358" s="176"/>
      <c r="AW358" s="177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4"/>
      <c r="W359" s="295"/>
      <c r="X359" s="294"/>
      <c r="Y359" s="295"/>
      <c r="Z359" s="295"/>
      <c r="AA359" s="296"/>
      <c r="AB359" s="294"/>
      <c r="AC359" s="297"/>
      <c r="AD359" s="298"/>
      <c r="AE359" s="292"/>
      <c r="AF359" s="176"/>
      <c r="AG359" s="176"/>
      <c r="AH359" s="176"/>
      <c r="AI359" s="176"/>
      <c r="AJ359" s="176"/>
      <c r="AK359" s="176"/>
      <c r="AL359" s="176"/>
      <c r="AM359" s="176"/>
      <c r="AN359" s="176"/>
      <c r="AO359" s="176"/>
      <c r="AP359" s="176"/>
      <c r="AQ359" s="176"/>
      <c r="AR359" s="176"/>
      <c r="AS359" s="176"/>
      <c r="AT359" s="176"/>
      <c r="AU359" s="176"/>
      <c r="AV359" s="176"/>
      <c r="AW359" s="177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4"/>
      <c r="W360" s="295"/>
      <c r="X360" s="294"/>
      <c r="Y360" s="295"/>
      <c r="Z360" s="295"/>
      <c r="AA360" s="296"/>
      <c r="AB360" s="294"/>
      <c r="AC360" s="297"/>
      <c r="AD360" s="298"/>
      <c r="AE360" s="292"/>
      <c r="AF360" s="176"/>
      <c r="AG360" s="176"/>
      <c r="AH360" s="176"/>
      <c r="AI360" s="176"/>
      <c r="AJ360" s="176"/>
      <c r="AK360" s="176"/>
      <c r="AL360" s="176"/>
      <c r="AM360" s="176"/>
      <c r="AN360" s="176"/>
      <c r="AO360" s="176"/>
      <c r="AP360" s="176"/>
      <c r="AQ360" s="176"/>
      <c r="AR360" s="176"/>
      <c r="AS360" s="176"/>
      <c r="AT360" s="176"/>
      <c r="AU360" s="176"/>
      <c r="AV360" s="176"/>
      <c r="AW360" s="177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4"/>
      <c r="W361" s="295"/>
      <c r="X361" s="294"/>
      <c r="Y361" s="295"/>
      <c r="Z361" s="295"/>
      <c r="AA361" s="296"/>
      <c r="AB361" s="294"/>
      <c r="AC361" s="297"/>
      <c r="AD361" s="298"/>
      <c r="AE361" s="292"/>
      <c r="AF361" s="176"/>
      <c r="AG361" s="176"/>
      <c r="AH361" s="176"/>
      <c r="AI361" s="176"/>
      <c r="AJ361" s="176"/>
      <c r="AK361" s="176"/>
      <c r="AL361" s="176"/>
      <c r="AM361" s="176"/>
      <c r="AN361" s="176"/>
      <c r="AO361" s="176"/>
      <c r="AP361" s="176"/>
      <c r="AQ361" s="176"/>
      <c r="AR361" s="176"/>
      <c r="AS361" s="176"/>
      <c r="AT361" s="176"/>
      <c r="AU361" s="176"/>
      <c r="AV361" s="176"/>
      <c r="AW361" s="177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4"/>
      <c r="W362" s="295"/>
      <c r="X362" s="294"/>
      <c r="Y362" s="295"/>
      <c r="Z362" s="295"/>
      <c r="AA362" s="296"/>
      <c r="AB362" s="294"/>
      <c r="AC362" s="297"/>
      <c r="AD362" s="298"/>
      <c r="AE362" s="292"/>
      <c r="AF362" s="176"/>
      <c r="AG362" s="176"/>
      <c r="AH362" s="176"/>
      <c r="AI362" s="176"/>
      <c r="AJ362" s="176"/>
      <c r="AK362" s="176"/>
      <c r="AL362" s="176"/>
      <c r="AM362" s="176"/>
      <c r="AN362" s="176"/>
      <c r="AO362" s="176"/>
      <c r="AP362" s="176"/>
      <c r="AQ362" s="176"/>
      <c r="AR362" s="176"/>
      <c r="AS362" s="176"/>
      <c r="AT362" s="176"/>
      <c r="AU362" s="176"/>
      <c r="AV362" s="176"/>
      <c r="AW362" s="177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4"/>
      <c r="W363" s="295"/>
      <c r="X363" s="294"/>
      <c r="Y363" s="295"/>
      <c r="Z363" s="295"/>
      <c r="AA363" s="296"/>
      <c r="AB363" s="294"/>
      <c r="AC363" s="297"/>
      <c r="AD363" s="298"/>
      <c r="AE363" s="292"/>
      <c r="AF363" s="176"/>
      <c r="AG363" s="176"/>
      <c r="AH363" s="176"/>
      <c r="AI363" s="176"/>
      <c r="AJ363" s="176"/>
      <c r="AK363" s="176"/>
      <c r="AL363" s="176"/>
      <c r="AM363" s="176"/>
      <c r="AN363" s="176"/>
      <c r="AO363" s="176"/>
      <c r="AP363" s="176"/>
      <c r="AQ363" s="176"/>
      <c r="AR363" s="176"/>
      <c r="AS363" s="176"/>
      <c r="AT363" s="176"/>
      <c r="AU363" s="176"/>
      <c r="AV363" s="176"/>
      <c r="AW363" s="177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4"/>
      <c r="W364" s="295"/>
      <c r="X364" s="294"/>
      <c r="Y364" s="295"/>
      <c r="Z364" s="295"/>
      <c r="AA364" s="296"/>
      <c r="AB364" s="294"/>
      <c r="AC364" s="297"/>
      <c r="AD364" s="298"/>
      <c r="AE364" s="292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6"/>
      <c r="AT364" s="176"/>
      <c r="AU364" s="176"/>
      <c r="AV364" s="176"/>
      <c r="AW364" s="177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4"/>
      <c r="W365" s="295"/>
      <c r="X365" s="294"/>
      <c r="Y365" s="295"/>
      <c r="Z365" s="295"/>
      <c r="AA365" s="296"/>
      <c r="AB365" s="294"/>
      <c r="AC365" s="297"/>
      <c r="AD365" s="298"/>
      <c r="AE365" s="292"/>
      <c r="AF365" s="176"/>
      <c r="AG365" s="176"/>
      <c r="AH365" s="176"/>
      <c r="AI365" s="176"/>
      <c r="AJ365" s="176"/>
      <c r="AK365" s="176"/>
      <c r="AL365" s="176"/>
      <c r="AM365" s="176"/>
      <c r="AN365" s="176"/>
      <c r="AO365" s="176"/>
      <c r="AP365" s="176"/>
      <c r="AQ365" s="176"/>
      <c r="AR365" s="176"/>
      <c r="AS365" s="176"/>
      <c r="AT365" s="176"/>
      <c r="AU365" s="176"/>
      <c r="AV365" s="176"/>
      <c r="AW365" s="177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4"/>
      <c r="W366" s="295"/>
      <c r="X366" s="294"/>
      <c r="Y366" s="295"/>
      <c r="Z366" s="295"/>
      <c r="AA366" s="296"/>
      <c r="AB366" s="294"/>
      <c r="AC366" s="297"/>
      <c r="AD366" s="298"/>
      <c r="AE366" s="292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6"/>
      <c r="AT366" s="176"/>
      <c r="AU366" s="176"/>
      <c r="AV366" s="176"/>
      <c r="AW366" s="177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4"/>
      <c r="W367" s="295"/>
      <c r="X367" s="294"/>
      <c r="Y367" s="295"/>
      <c r="Z367" s="295"/>
      <c r="AA367" s="296"/>
      <c r="AB367" s="294"/>
      <c r="AC367" s="297"/>
      <c r="AD367" s="298"/>
      <c r="AE367" s="292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6"/>
      <c r="AT367" s="176"/>
      <c r="AU367" s="176"/>
      <c r="AV367" s="176"/>
      <c r="AW367" s="177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4"/>
      <c r="W368" s="295"/>
      <c r="X368" s="294"/>
      <c r="Y368" s="295"/>
      <c r="Z368" s="295"/>
      <c r="AA368" s="296"/>
      <c r="AB368" s="294"/>
      <c r="AC368" s="297"/>
      <c r="AD368" s="298"/>
      <c r="AE368" s="292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76"/>
      <c r="AT368" s="176"/>
      <c r="AU368" s="176"/>
      <c r="AV368" s="176"/>
      <c r="AW368" s="177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4"/>
      <c r="W369" s="295"/>
      <c r="X369" s="294"/>
      <c r="Y369" s="295"/>
      <c r="Z369" s="295"/>
      <c r="AA369" s="296"/>
      <c r="AB369" s="294"/>
      <c r="AC369" s="297"/>
      <c r="AD369" s="298"/>
      <c r="AE369" s="292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76"/>
      <c r="AT369" s="176"/>
      <c r="AU369" s="176"/>
      <c r="AV369" s="176"/>
      <c r="AW369" s="177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4"/>
      <c r="W370" s="295"/>
      <c r="X370" s="294"/>
      <c r="Y370" s="295"/>
      <c r="Z370" s="295"/>
      <c r="AA370" s="296"/>
      <c r="AB370" s="294"/>
      <c r="AC370" s="297"/>
      <c r="AD370" s="298"/>
      <c r="AE370" s="292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6"/>
      <c r="AT370" s="176"/>
      <c r="AU370" s="176"/>
      <c r="AV370" s="176"/>
      <c r="AW370" s="177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4"/>
      <c r="W371" s="295"/>
      <c r="X371" s="294"/>
      <c r="Y371" s="295"/>
      <c r="Z371" s="295"/>
      <c r="AA371" s="296"/>
      <c r="AB371" s="294"/>
      <c r="AC371" s="297"/>
      <c r="AD371" s="298"/>
      <c r="AE371" s="292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6"/>
      <c r="AT371" s="176"/>
      <c r="AU371" s="176"/>
      <c r="AV371" s="176"/>
      <c r="AW371" s="177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4"/>
      <c r="W372" s="295"/>
      <c r="X372" s="294"/>
      <c r="Y372" s="295"/>
      <c r="Z372" s="295"/>
      <c r="AA372" s="296"/>
      <c r="AB372" s="294"/>
      <c r="AC372" s="297"/>
      <c r="AD372" s="298"/>
      <c r="AE372" s="292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6"/>
      <c r="AT372" s="176"/>
      <c r="AU372" s="176"/>
      <c r="AV372" s="176"/>
      <c r="AW372" s="177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4"/>
      <c r="W373" s="295"/>
      <c r="X373" s="294"/>
      <c r="Y373" s="295"/>
      <c r="Z373" s="295"/>
      <c r="AA373" s="296"/>
      <c r="AB373" s="294"/>
      <c r="AC373" s="297"/>
      <c r="AD373" s="298"/>
      <c r="AE373" s="292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6"/>
      <c r="AT373" s="176"/>
      <c r="AU373" s="176"/>
      <c r="AV373" s="176"/>
      <c r="AW373" s="177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4"/>
      <c r="W374" s="295"/>
      <c r="X374" s="294"/>
      <c r="Y374" s="295"/>
      <c r="Z374" s="295"/>
      <c r="AA374" s="296"/>
      <c r="AB374" s="294"/>
      <c r="AC374" s="297"/>
      <c r="AD374" s="298"/>
      <c r="AE374" s="292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7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4"/>
      <c r="W375" s="295"/>
      <c r="X375" s="294"/>
      <c r="Y375" s="295"/>
      <c r="Z375" s="295"/>
      <c r="AA375" s="296"/>
      <c r="AB375" s="294"/>
      <c r="AC375" s="297"/>
      <c r="AD375" s="298"/>
      <c r="AE375" s="292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7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4"/>
      <c r="W376" s="295"/>
      <c r="X376" s="294"/>
      <c r="Y376" s="295"/>
      <c r="Z376" s="295"/>
      <c r="AA376" s="296"/>
      <c r="AB376" s="294"/>
      <c r="AC376" s="297"/>
      <c r="AD376" s="298"/>
      <c r="AE376" s="292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7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4"/>
      <c r="W377" s="295"/>
      <c r="X377" s="294"/>
      <c r="Y377" s="295"/>
      <c r="Z377" s="295"/>
      <c r="AA377" s="296"/>
      <c r="AB377" s="294"/>
      <c r="AC377" s="297"/>
      <c r="AD377" s="298"/>
      <c r="AE377" s="292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6"/>
      <c r="AT377" s="176"/>
      <c r="AU377" s="176"/>
      <c r="AV377" s="176"/>
      <c r="AW377" s="177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4"/>
      <c r="W378" s="295"/>
      <c r="X378" s="294"/>
      <c r="Y378" s="295"/>
      <c r="Z378" s="295"/>
      <c r="AA378" s="296"/>
      <c r="AB378" s="294"/>
      <c r="AC378" s="297"/>
      <c r="AD378" s="298"/>
      <c r="AE378" s="292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6"/>
      <c r="AT378" s="176"/>
      <c r="AU378" s="176"/>
      <c r="AV378" s="176"/>
      <c r="AW378" s="177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4"/>
      <c r="W379" s="295"/>
      <c r="X379" s="294"/>
      <c r="Y379" s="295"/>
      <c r="Z379" s="295"/>
      <c r="AA379" s="296"/>
      <c r="AB379" s="294"/>
      <c r="AC379" s="297"/>
      <c r="AD379" s="298"/>
      <c r="AE379" s="292"/>
      <c r="AF379" s="176"/>
      <c r="AG379" s="176"/>
      <c r="AH379" s="176"/>
      <c r="AI379" s="176"/>
      <c r="AJ379" s="176"/>
      <c r="AK379" s="176"/>
      <c r="AL379" s="176"/>
      <c r="AM379" s="176"/>
      <c r="AN379" s="176"/>
      <c r="AO379" s="176"/>
      <c r="AP379" s="176"/>
      <c r="AQ379" s="176"/>
      <c r="AR379" s="176"/>
      <c r="AS379" s="176"/>
      <c r="AT379" s="176"/>
      <c r="AU379" s="176"/>
      <c r="AV379" s="176"/>
      <c r="AW379" s="177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4"/>
      <c r="W380" s="295"/>
      <c r="X380" s="294"/>
      <c r="Y380" s="295"/>
      <c r="Z380" s="295"/>
      <c r="AA380" s="296"/>
      <c r="AB380" s="294"/>
      <c r="AC380" s="297"/>
      <c r="AD380" s="298"/>
      <c r="AE380" s="292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6"/>
      <c r="AT380" s="176"/>
      <c r="AU380" s="176"/>
      <c r="AV380" s="176"/>
      <c r="AW380" s="177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4"/>
      <c r="W381" s="295"/>
      <c r="X381" s="294"/>
      <c r="Y381" s="295"/>
      <c r="Z381" s="295"/>
      <c r="AA381" s="296"/>
      <c r="AB381" s="294"/>
      <c r="AC381" s="297"/>
      <c r="AD381" s="298"/>
      <c r="AE381" s="292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7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4"/>
      <c r="W382" s="295"/>
      <c r="X382" s="294"/>
      <c r="Y382" s="295"/>
      <c r="Z382" s="295"/>
      <c r="AA382" s="296"/>
      <c r="AB382" s="294"/>
      <c r="AC382" s="297"/>
      <c r="AD382" s="298"/>
      <c r="AE382" s="292"/>
      <c r="AF382" s="176"/>
      <c r="AG382" s="176"/>
      <c r="AH382" s="176"/>
      <c r="AI382" s="176"/>
      <c r="AJ382" s="176"/>
      <c r="AK382" s="176"/>
      <c r="AL382" s="176"/>
      <c r="AM382" s="176"/>
      <c r="AN382" s="176"/>
      <c r="AO382" s="176"/>
      <c r="AP382" s="176"/>
      <c r="AQ382" s="176"/>
      <c r="AR382" s="176"/>
      <c r="AS382" s="176"/>
      <c r="AT382" s="176"/>
      <c r="AU382" s="176"/>
      <c r="AV382" s="176"/>
      <c r="AW382" s="177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4"/>
      <c r="W383" s="295"/>
      <c r="X383" s="294"/>
      <c r="Y383" s="295"/>
      <c r="Z383" s="295"/>
      <c r="AA383" s="296"/>
      <c r="AB383" s="294"/>
      <c r="AC383" s="297"/>
      <c r="AD383" s="298"/>
      <c r="AE383" s="292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7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4"/>
      <c r="W384" s="295"/>
      <c r="X384" s="294"/>
      <c r="Y384" s="295"/>
      <c r="Z384" s="295"/>
      <c r="AA384" s="296"/>
      <c r="AB384" s="294"/>
      <c r="AC384" s="297"/>
      <c r="AD384" s="298"/>
      <c r="AE384" s="292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7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4"/>
      <c r="W385" s="295"/>
      <c r="X385" s="294"/>
      <c r="Y385" s="295"/>
      <c r="Z385" s="295"/>
      <c r="AA385" s="296"/>
      <c r="AB385" s="294"/>
      <c r="AC385" s="297"/>
      <c r="AD385" s="298"/>
      <c r="AE385" s="292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6"/>
      <c r="AT385" s="176"/>
      <c r="AU385" s="176"/>
      <c r="AV385" s="176"/>
      <c r="AW385" s="177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4"/>
      <c r="W386" s="295"/>
      <c r="X386" s="294"/>
      <c r="Y386" s="295"/>
      <c r="Z386" s="295"/>
      <c r="AA386" s="296"/>
      <c r="AB386" s="294"/>
      <c r="AC386" s="297"/>
      <c r="AD386" s="298"/>
      <c r="AE386" s="292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7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4"/>
      <c r="W387" s="295"/>
      <c r="X387" s="294"/>
      <c r="Y387" s="295"/>
      <c r="Z387" s="295"/>
      <c r="AA387" s="296"/>
      <c r="AB387" s="294"/>
      <c r="AC387" s="297"/>
      <c r="AD387" s="298"/>
      <c r="AE387" s="292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7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4"/>
      <c r="W388" s="295"/>
      <c r="X388" s="294"/>
      <c r="Y388" s="295"/>
      <c r="Z388" s="295"/>
      <c r="AA388" s="296"/>
      <c r="AB388" s="294"/>
      <c r="AC388" s="297"/>
      <c r="AD388" s="298"/>
      <c r="AE388" s="292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6"/>
      <c r="AT388" s="176"/>
      <c r="AU388" s="176"/>
      <c r="AV388" s="176"/>
      <c r="AW388" s="177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4"/>
      <c r="W389" s="295"/>
      <c r="X389" s="294"/>
      <c r="Y389" s="295"/>
      <c r="Z389" s="295"/>
      <c r="AA389" s="296"/>
      <c r="AB389" s="294"/>
      <c r="AC389" s="297"/>
      <c r="AD389" s="298"/>
      <c r="AE389" s="292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7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4"/>
      <c r="W390" s="295"/>
      <c r="X390" s="294"/>
      <c r="Y390" s="295"/>
      <c r="Z390" s="295"/>
      <c r="AA390" s="296"/>
      <c r="AB390" s="294"/>
      <c r="AC390" s="297"/>
      <c r="AD390" s="298"/>
      <c r="AE390" s="292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7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4"/>
      <c r="W391" s="295"/>
      <c r="X391" s="294"/>
      <c r="Y391" s="295"/>
      <c r="Z391" s="295"/>
      <c r="AA391" s="296"/>
      <c r="AB391" s="294"/>
      <c r="AC391" s="297"/>
      <c r="AD391" s="298"/>
      <c r="AE391" s="292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7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4"/>
      <c r="W392" s="295"/>
      <c r="X392" s="294"/>
      <c r="Y392" s="295"/>
      <c r="Z392" s="295"/>
      <c r="AA392" s="296"/>
      <c r="AB392" s="294"/>
      <c r="AC392" s="297"/>
      <c r="AD392" s="298"/>
      <c r="AE392" s="292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7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4"/>
      <c r="W393" s="295"/>
      <c r="X393" s="294"/>
      <c r="Y393" s="295"/>
      <c r="Z393" s="295"/>
      <c r="AA393" s="296"/>
      <c r="AB393" s="294"/>
      <c r="AC393" s="297"/>
      <c r="AD393" s="298"/>
      <c r="AE393" s="292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6"/>
      <c r="AT393" s="176"/>
      <c r="AU393" s="176"/>
      <c r="AV393" s="176"/>
      <c r="AW393" s="177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4"/>
      <c r="W394" s="295"/>
      <c r="X394" s="294"/>
      <c r="Y394" s="295"/>
      <c r="Z394" s="295"/>
      <c r="AA394" s="296"/>
      <c r="AB394" s="294"/>
      <c r="AC394" s="297"/>
      <c r="AD394" s="298"/>
      <c r="AE394" s="292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7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4"/>
      <c r="W395" s="295"/>
      <c r="X395" s="294"/>
      <c r="Y395" s="295"/>
      <c r="Z395" s="295"/>
      <c r="AA395" s="296"/>
      <c r="AB395" s="294"/>
      <c r="AC395" s="297"/>
      <c r="AD395" s="298"/>
      <c r="AE395" s="292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7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4"/>
      <c r="W396" s="295"/>
      <c r="X396" s="294"/>
      <c r="Y396" s="295"/>
      <c r="Z396" s="295"/>
      <c r="AA396" s="296"/>
      <c r="AB396" s="294"/>
      <c r="AC396" s="297"/>
      <c r="AD396" s="298"/>
      <c r="AE396" s="292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7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4"/>
      <c r="W397" s="295"/>
      <c r="X397" s="294"/>
      <c r="Y397" s="295"/>
      <c r="Z397" s="295"/>
      <c r="AA397" s="296"/>
      <c r="AB397" s="294"/>
      <c r="AC397" s="297"/>
      <c r="AD397" s="298"/>
      <c r="AE397" s="292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7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4"/>
      <c r="W398" s="295"/>
      <c r="X398" s="294"/>
      <c r="Y398" s="295"/>
      <c r="Z398" s="295"/>
      <c r="AA398" s="296"/>
      <c r="AB398" s="294"/>
      <c r="AC398" s="297"/>
      <c r="AD398" s="298"/>
      <c r="AE398" s="292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7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4"/>
      <c r="W399" s="295"/>
      <c r="X399" s="294"/>
      <c r="Y399" s="295"/>
      <c r="Z399" s="295"/>
      <c r="AA399" s="296"/>
      <c r="AB399" s="294"/>
      <c r="AC399" s="297"/>
      <c r="AD399" s="298"/>
      <c r="AE399" s="292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7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4"/>
      <c r="W400" s="295"/>
      <c r="X400" s="294"/>
      <c r="Y400" s="295"/>
      <c r="Z400" s="295"/>
      <c r="AA400" s="296"/>
      <c r="AB400" s="294"/>
      <c r="AC400" s="297"/>
      <c r="AD400" s="298"/>
      <c r="AE400" s="292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7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4"/>
      <c r="W401" s="295"/>
      <c r="X401" s="294"/>
      <c r="Y401" s="295"/>
      <c r="Z401" s="295"/>
      <c r="AA401" s="296"/>
      <c r="AB401" s="294"/>
      <c r="AC401" s="297"/>
      <c r="AD401" s="298"/>
      <c r="AE401" s="292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6"/>
      <c r="AT401" s="176"/>
      <c r="AU401" s="176"/>
      <c r="AV401" s="176"/>
      <c r="AW401" s="177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4"/>
      <c r="W402" s="295"/>
      <c r="X402" s="294"/>
      <c r="Y402" s="295"/>
      <c r="Z402" s="295"/>
      <c r="AA402" s="296"/>
      <c r="AB402" s="294"/>
      <c r="AC402" s="297"/>
      <c r="AD402" s="298"/>
      <c r="AE402" s="292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7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4"/>
      <c r="W403" s="295"/>
      <c r="X403" s="294"/>
      <c r="Y403" s="295"/>
      <c r="Z403" s="295"/>
      <c r="AA403" s="296"/>
      <c r="AB403" s="294"/>
      <c r="AC403" s="297"/>
      <c r="AD403" s="298"/>
      <c r="AE403" s="292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6"/>
      <c r="AT403" s="176"/>
      <c r="AU403" s="176"/>
      <c r="AV403" s="176"/>
      <c r="AW403" s="177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4"/>
      <c r="W404" s="295"/>
      <c r="X404" s="294"/>
      <c r="Y404" s="295"/>
      <c r="Z404" s="295"/>
      <c r="AA404" s="296"/>
      <c r="AB404" s="294"/>
      <c r="AC404" s="297"/>
      <c r="AD404" s="298"/>
      <c r="AE404" s="292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6"/>
      <c r="AT404" s="176"/>
      <c r="AU404" s="176"/>
      <c r="AV404" s="176"/>
      <c r="AW404" s="177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4"/>
      <c r="W405" s="295"/>
      <c r="X405" s="294"/>
      <c r="Y405" s="295"/>
      <c r="Z405" s="295"/>
      <c r="AA405" s="296"/>
      <c r="AB405" s="294"/>
      <c r="AC405" s="297"/>
      <c r="AD405" s="298"/>
      <c r="AE405" s="292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6"/>
      <c r="AT405" s="176"/>
      <c r="AU405" s="176"/>
      <c r="AV405" s="176"/>
      <c r="AW405" s="177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4"/>
      <c r="W406" s="295"/>
      <c r="X406" s="294"/>
      <c r="Y406" s="295"/>
      <c r="Z406" s="295"/>
      <c r="AA406" s="296"/>
      <c r="AB406" s="294"/>
      <c r="AC406" s="297"/>
      <c r="AD406" s="298"/>
      <c r="AE406" s="292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6"/>
      <c r="AT406" s="176"/>
      <c r="AU406" s="176"/>
      <c r="AV406" s="176"/>
      <c r="AW406" s="177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4"/>
      <c r="W407" s="295"/>
      <c r="X407" s="294"/>
      <c r="Y407" s="295"/>
      <c r="Z407" s="295"/>
      <c r="AA407" s="296"/>
      <c r="AB407" s="294"/>
      <c r="AC407" s="297"/>
      <c r="AD407" s="298"/>
      <c r="AE407" s="292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176"/>
      <c r="AT407" s="176"/>
      <c r="AU407" s="176"/>
      <c r="AV407" s="176"/>
      <c r="AW407" s="177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4"/>
      <c r="W408" s="295"/>
      <c r="X408" s="294"/>
      <c r="Y408" s="295"/>
      <c r="Z408" s="295"/>
      <c r="AA408" s="296"/>
      <c r="AB408" s="294"/>
      <c r="AC408" s="297"/>
      <c r="AD408" s="298"/>
      <c r="AE408" s="292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7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4"/>
      <c r="W409" s="295"/>
      <c r="X409" s="294"/>
      <c r="Y409" s="295"/>
      <c r="Z409" s="295"/>
      <c r="AA409" s="296"/>
      <c r="AB409" s="294"/>
      <c r="AC409" s="297"/>
      <c r="AD409" s="298"/>
      <c r="AE409" s="292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7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4"/>
      <c r="W410" s="295"/>
      <c r="X410" s="294"/>
      <c r="Y410" s="295"/>
      <c r="Z410" s="295"/>
      <c r="AA410" s="296"/>
      <c r="AB410" s="294"/>
      <c r="AC410" s="297"/>
      <c r="AD410" s="298"/>
      <c r="AE410" s="292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7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4"/>
      <c r="W411" s="295"/>
      <c r="X411" s="294"/>
      <c r="Y411" s="295"/>
      <c r="Z411" s="295"/>
      <c r="AA411" s="296"/>
      <c r="AB411" s="294"/>
      <c r="AC411" s="297"/>
      <c r="AD411" s="298"/>
      <c r="AE411" s="292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7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4"/>
      <c r="W412" s="295"/>
      <c r="X412" s="294"/>
      <c r="Y412" s="295"/>
      <c r="Z412" s="295"/>
      <c r="AA412" s="296"/>
      <c r="AB412" s="294"/>
      <c r="AC412" s="297"/>
      <c r="AD412" s="298"/>
      <c r="AE412" s="292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7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4"/>
      <c r="W413" s="295"/>
      <c r="X413" s="294"/>
      <c r="Y413" s="295"/>
      <c r="Z413" s="295"/>
      <c r="AA413" s="296"/>
      <c r="AB413" s="294"/>
      <c r="AC413" s="297"/>
      <c r="AD413" s="298"/>
      <c r="AE413" s="292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7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4"/>
      <c r="W414" s="295"/>
      <c r="X414" s="294"/>
      <c r="Y414" s="295"/>
      <c r="Z414" s="295"/>
      <c r="AA414" s="296"/>
      <c r="AB414" s="294"/>
      <c r="AC414" s="297"/>
      <c r="AD414" s="298"/>
      <c r="AE414" s="292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7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4"/>
      <c r="W415" s="295"/>
      <c r="X415" s="294"/>
      <c r="Y415" s="295"/>
      <c r="Z415" s="295"/>
      <c r="AA415" s="296"/>
      <c r="AB415" s="294"/>
      <c r="AC415" s="297"/>
      <c r="AD415" s="298"/>
      <c r="AE415" s="292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7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4"/>
      <c r="W416" s="295"/>
      <c r="X416" s="294"/>
      <c r="Y416" s="295"/>
      <c r="Z416" s="295"/>
      <c r="AA416" s="296"/>
      <c r="AB416" s="294"/>
      <c r="AC416" s="297"/>
      <c r="AD416" s="298"/>
      <c r="AE416" s="292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6"/>
      <c r="AT416" s="176"/>
      <c r="AU416" s="176"/>
      <c r="AV416" s="176"/>
      <c r="AW416" s="177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4"/>
      <c r="W417" s="295"/>
      <c r="X417" s="294"/>
      <c r="Y417" s="295"/>
      <c r="Z417" s="295"/>
      <c r="AA417" s="296"/>
      <c r="AB417" s="294"/>
      <c r="AC417" s="297"/>
      <c r="AD417" s="298"/>
      <c r="AE417" s="292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7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4"/>
      <c r="W418" s="295"/>
      <c r="X418" s="294"/>
      <c r="Y418" s="295"/>
      <c r="Z418" s="295"/>
      <c r="AA418" s="296"/>
      <c r="AB418" s="294"/>
      <c r="AC418" s="297"/>
      <c r="AD418" s="298"/>
      <c r="AE418" s="292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6"/>
      <c r="AT418" s="176"/>
      <c r="AU418" s="176"/>
      <c r="AV418" s="176"/>
      <c r="AW418" s="177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4"/>
      <c r="W419" s="295"/>
      <c r="X419" s="294"/>
      <c r="Y419" s="295"/>
      <c r="Z419" s="295"/>
      <c r="AA419" s="296"/>
      <c r="AB419" s="294"/>
      <c r="AC419" s="297"/>
      <c r="AD419" s="298"/>
      <c r="AE419" s="292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76"/>
      <c r="AT419" s="176"/>
      <c r="AU419" s="176"/>
      <c r="AV419" s="176"/>
      <c r="AW419" s="177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4"/>
      <c r="W420" s="295"/>
      <c r="X420" s="294"/>
      <c r="Y420" s="295"/>
      <c r="Z420" s="295"/>
      <c r="AA420" s="296"/>
      <c r="AB420" s="294"/>
      <c r="AC420" s="297"/>
      <c r="AD420" s="298"/>
      <c r="AE420" s="292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76"/>
      <c r="AT420" s="176"/>
      <c r="AU420" s="176"/>
      <c r="AV420" s="176"/>
      <c r="AW420" s="177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4"/>
      <c r="W421" s="295"/>
      <c r="X421" s="294"/>
      <c r="Y421" s="295"/>
      <c r="Z421" s="295"/>
      <c r="AA421" s="296"/>
      <c r="AB421" s="294"/>
      <c r="AC421" s="297"/>
      <c r="AD421" s="298"/>
      <c r="AE421" s="292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76"/>
      <c r="AT421" s="176"/>
      <c r="AU421" s="176"/>
      <c r="AV421" s="176"/>
      <c r="AW421" s="177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4"/>
      <c r="W422" s="295"/>
      <c r="X422" s="294"/>
      <c r="Y422" s="295"/>
      <c r="Z422" s="295"/>
      <c r="AA422" s="296"/>
      <c r="AB422" s="294"/>
      <c r="AC422" s="297"/>
      <c r="AD422" s="298"/>
      <c r="AE422" s="292"/>
      <c r="AF422" s="176"/>
      <c r="AG422" s="176"/>
      <c r="AH422" s="176"/>
      <c r="AI422" s="176"/>
      <c r="AJ422" s="176"/>
      <c r="AK422" s="176"/>
      <c r="AL422" s="176"/>
      <c r="AM422" s="176"/>
      <c r="AN422" s="176"/>
      <c r="AO422" s="176"/>
      <c r="AP422" s="176"/>
      <c r="AQ422" s="176"/>
      <c r="AR422" s="176"/>
      <c r="AS422" s="176"/>
      <c r="AT422" s="176"/>
      <c r="AU422" s="176"/>
      <c r="AV422" s="176"/>
      <c r="AW422" s="177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4"/>
      <c r="W423" s="295"/>
      <c r="X423" s="294"/>
      <c r="Y423" s="295"/>
      <c r="Z423" s="295"/>
      <c r="AA423" s="296"/>
      <c r="AB423" s="294"/>
      <c r="AC423" s="297"/>
      <c r="AD423" s="298"/>
      <c r="AE423" s="292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6"/>
      <c r="AT423" s="176"/>
      <c r="AU423" s="176"/>
      <c r="AV423" s="176"/>
      <c r="AW423" s="177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4"/>
      <c r="W424" s="295"/>
      <c r="X424" s="294"/>
      <c r="Y424" s="295"/>
      <c r="Z424" s="295"/>
      <c r="AA424" s="296"/>
      <c r="AB424" s="294"/>
      <c r="AC424" s="297"/>
      <c r="AD424" s="298"/>
      <c r="AE424" s="292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6"/>
      <c r="AT424" s="176"/>
      <c r="AU424" s="176"/>
      <c r="AV424" s="176"/>
      <c r="AW424" s="177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4"/>
      <c r="W425" s="295"/>
      <c r="X425" s="294"/>
      <c r="Y425" s="295"/>
      <c r="Z425" s="295"/>
      <c r="AA425" s="296"/>
      <c r="AB425" s="294"/>
      <c r="AC425" s="297"/>
      <c r="AD425" s="298"/>
      <c r="AE425" s="292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6"/>
      <c r="AT425" s="176"/>
      <c r="AU425" s="176"/>
      <c r="AV425" s="176"/>
      <c r="AW425" s="177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4"/>
      <c r="W426" s="295"/>
      <c r="X426" s="294"/>
      <c r="Y426" s="295"/>
      <c r="Z426" s="295"/>
      <c r="AA426" s="296"/>
      <c r="AB426" s="294"/>
      <c r="AC426" s="297"/>
      <c r="AD426" s="298"/>
      <c r="AE426" s="292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7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4"/>
      <c r="W427" s="295"/>
      <c r="X427" s="294"/>
      <c r="Y427" s="295"/>
      <c r="Z427" s="295"/>
      <c r="AA427" s="296"/>
      <c r="AB427" s="294"/>
      <c r="AC427" s="297"/>
      <c r="AD427" s="298"/>
      <c r="AE427" s="292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7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4"/>
      <c r="W428" s="295"/>
      <c r="X428" s="294"/>
      <c r="Y428" s="295"/>
      <c r="Z428" s="295"/>
      <c r="AA428" s="296"/>
      <c r="AB428" s="294"/>
      <c r="AC428" s="297"/>
      <c r="AD428" s="298"/>
      <c r="AE428" s="292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7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4"/>
      <c r="W429" s="295"/>
      <c r="X429" s="294"/>
      <c r="Y429" s="295"/>
      <c r="Z429" s="295"/>
      <c r="AA429" s="296"/>
      <c r="AB429" s="294"/>
      <c r="AC429" s="297"/>
      <c r="AD429" s="298"/>
      <c r="AE429" s="292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7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4"/>
      <c r="W430" s="295"/>
      <c r="X430" s="294"/>
      <c r="Y430" s="295"/>
      <c r="Z430" s="295"/>
      <c r="AA430" s="296"/>
      <c r="AB430" s="294"/>
      <c r="AC430" s="297"/>
      <c r="AD430" s="298"/>
      <c r="AE430" s="292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176"/>
      <c r="AT430" s="176"/>
      <c r="AU430" s="176"/>
      <c r="AV430" s="176"/>
      <c r="AW430" s="177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4"/>
      <c r="W431" s="295"/>
      <c r="X431" s="294"/>
      <c r="Y431" s="295"/>
      <c r="Z431" s="295"/>
      <c r="AA431" s="296"/>
      <c r="AB431" s="294"/>
      <c r="AC431" s="297"/>
      <c r="AD431" s="298"/>
      <c r="AE431" s="292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6"/>
      <c r="AT431" s="176"/>
      <c r="AU431" s="176"/>
      <c r="AV431" s="176"/>
      <c r="AW431" s="177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4"/>
      <c r="W432" s="295"/>
      <c r="X432" s="294"/>
      <c r="Y432" s="295"/>
      <c r="Z432" s="295"/>
      <c r="AA432" s="296"/>
      <c r="AB432" s="294"/>
      <c r="AC432" s="297"/>
      <c r="AD432" s="298"/>
      <c r="AE432" s="292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6"/>
      <c r="AT432" s="176"/>
      <c r="AU432" s="176"/>
      <c r="AV432" s="176"/>
      <c r="AW432" s="177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4"/>
      <c r="W433" s="295"/>
      <c r="X433" s="294"/>
      <c r="Y433" s="295"/>
      <c r="Z433" s="295"/>
      <c r="AA433" s="296"/>
      <c r="AB433" s="294"/>
      <c r="AC433" s="297"/>
      <c r="AD433" s="298"/>
      <c r="AE433" s="292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6"/>
      <c r="AT433" s="176"/>
      <c r="AU433" s="176"/>
      <c r="AV433" s="176"/>
      <c r="AW433" s="177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4"/>
      <c r="W434" s="295"/>
      <c r="X434" s="294"/>
      <c r="Y434" s="295"/>
      <c r="Z434" s="295"/>
      <c r="AA434" s="296"/>
      <c r="AB434" s="294"/>
      <c r="AC434" s="297"/>
      <c r="AD434" s="298"/>
      <c r="AE434" s="292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6"/>
      <c r="AT434" s="176"/>
      <c r="AU434" s="176"/>
      <c r="AV434" s="176"/>
      <c r="AW434" s="177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4"/>
      <c r="W435" s="295"/>
      <c r="X435" s="294"/>
      <c r="Y435" s="295"/>
      <c r="Z435" s="295"/>
      <c r="AA435" s="296"/>
      <c r="AB435" s="294"/>
      <c r="AC435" s="297"/>
      <c r="AD435" s="298"/>
      <c r="AE435" s="292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6"/>
      <c r="AT435" s="176"/>
      <c r="AU435" s="176"/>
      <c r="AV435" s="176"/>
      <c r="AW435" s="177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4"/>
      <c r="W436" s="295"/>
      <c r="X436" s="294"/>
      <c r="Y436" s="295"/>
      <c r="Z436" s="295"/>
      <c r="AA436" s="296"/>
      <c r="AB436" s="294"/>
      <c r="AC436" s="297"/>
      <c r="AD436" s="298"/>
      <c r="AE436" s="292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7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4"/>
      <c r="W437" s="295"/>
      <c r="X437" s="294"/>
      <c r="Y437" s="295"/>
      <c r="Z437" s="295"/>
      <c r="AA437" s="296"/>
      <c r="AB437" s="294"/>
      <c r="AC437" s="297"/>
      <c r="AD437" s="298"/>
      <c r="AE437" s="292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76"/>
      <c r="AT437" s="176"/>
      <c r="AU437" s="176"/>
      <c r="AV437" s="176"/>
      <c r="AW437" s="177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4"/>
      <c r="W438" s="295"/>
      <c r="X438" s="294"/>
      <c r="Y438" s="295"/>
      <c r="Z438" s="295"/>
      <c r="AA438" s="296"/>
      <c r="AB438" s="294"/>
      <c r="AC438" s="297"/>
      <c r="AD438" s="298"/>
      <c r="AE438" s="292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7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4"/>
      <c r="W439" s="295"/>
      <c r="X439" s="294"/>
      <c r="Y439" s="295"/>
      <c r="Z439" s="295"/>
      <c r="AA439" s="296"/>
      <c r="AB439" s="294"/>
      <c r="AC439" s="297"/>
      <c r="AD439" s="298"/>
      <c r="AE439" s="292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7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4"/>
      <c r="W440" s="295"/>
      <c r="X440" s="294"/>
      <c r="Y440" s="295"/>
      <c r="Z440" s="295"/>
      <c r="AA440" s="296"/>
      <c r="AB440" s="294"/>
      <c r="AC440" s="297"/>
      <c r="AD440" s="298"/>
      <c r="AE440" s="292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7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4"/>
      <c r="W441" s="295"/>
      <c r="X441" s="294"/>
      <c r="Y441" s="295"/>
      <c r="Z441" s="295"/>
      <c r="AA441" s="296"/>
      <c r="AB441" s="294"/>
      <c r="AC441" s="297"/>
      <c r="AD441" s="298"/>
      <c r="AE441" s="292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7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4"/>
      <c r="W442" s="295"/>
      <c r="X442" s="294"/>
      <c r="Y442" s="295"/>
      <c r="Z442" s="295"/>
      <c r="AA442" s="296"/>
      <c r="AB442" s="294"/>
      <c r="AC442" s="297"/>
      <c r="AD442" s="298"/>
      <c r="AE442" s="292"/>
      <c r="AF442" s="176"/>
      <c r="AG442" s="176"/>
      <c r="AH442" s="176"/>
      <c r="AI442" s="176"/>
      <c r="AJ442" s="176"/>
      <c r="AK442" s="176"/>
      <c r="AL442" s="176"/>
      <c r="AM442" s="176"/>
      <c r="AN442" s="176"/>
      <c r="AO442" s="176"/>
      <c r="AP442" s="176"/>
      <c r="AQ442" s="176"/>
      <c r="AR442" s="176"/>
      <c r="AS442" s="176"/>
      <c r="AT442" s="176"/>
      <c r="AU442" s="176"/>
      <c r="AV442" s="176"/>
      <c r="AW442" s="177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4"/>
      <c r="W443" s="295"/>
      <c r="X443" s="294"/>
      <c r="Y443" s="295"/>
      <c r="Z443" s="295"/>
      <c r="AA443" s="296"/>
      <c r="AB443" s="294"/>
      <c r="AC443" s="297"/>
      <c r="AD443" s="298"/>
      <c r="AE443" s="292"/>
      <c r="AF443" s="176"/>
      <c r="AG443" s="176"/>
      <c r="AH443" s="176"/>
      <c r="AI443" s="176"/>
      <c r="AJ443" s="176"/>
      <c r="AK443" s="176"/>
      <c r="AL443" s="176"/>
      <c r="AM443" s="176"/>
      <c r="AN443" s="176"/>
      <c r="AO443" s="176"/>
      <c r="AP443" s="176"/>
      <c r="AQ443" s="176"/>
      <c r="AR443" s="176"/>
      <c r="AS443" s="176"/>
      <c r="AT443" s="176"/>
      <c r="AU443" s="176"/>
      <c r="AV443" s="176"/>
      <c r="AW443" s="177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4"/>
      <c r="W444" s="295"/>
      <c r="X444" s="294"/>
      <c r="Y444" s="295"/>
      <c r="Z444" s="295"/>
      <c r="AA444" s="296"/>
      <c r="AB444" s="294"/>
      <c r="AC444" s="297"/>
      <c r="AD444" s="298"/>
      <c r="AE444" s="292"/>
      <c r="AF444" s="176"/>
      <c r="AG444" s="176"/>
      <c r="AH444" s="176"/>
      <c r="AI444" s="176"/>
      <c r="AJ444" s="176"/>
      <c r="AK444" s="176"/>
      <c r="AL444" s="176"/>
      <c r="AM444" s="176"/>
      <c r="AN444" s="176"/>
      <c r="AO444" s="176"/>
      <c r="AP444" s="176"/>
      <c r="AQ444" s="176"/>
      <c r="AR444" s="176"/>
      <c r="AS444" s="176"/>
      <c r="AT444" s="176"/>
      <c r="AU444" s="176"/>
      <c r="AV444" s="176"/>
      <c r="AW444" s="177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4"/>
      <c r="W445" s="295"/>
      <c r="X445" s="294"/>
      <c r="Y445" s="295"/>
      <c r="Z445" s="295"/>
      <c r="AA445" s="296"/>
      <c r="AB445" s="294"/>
      <c r="AC445" s="297"/>
      <c r="AD445" s="298"/>
      <c r="AE445" s="292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7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4"/>
      <c r="W446" s="295"/>
      <c r="X446" s="294"/>
      <c r="Y446" s="295"/>
      <c r="Z446" s="295"/>
      <c r="AA446" s="296"/>
      <c r="AB446" s="294"/>
      <c r="AC446" s="297"/>
      <c r="AD446" s="298"/>
      <c r="AE446" s="292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7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4"/>
      <c r="W447" s="295"/>
      <c r="X447" s="294"/>
      <c r="Y447" s="295"/>
      <c r="Z447" s="295"/>
      <c r="AA447" s="296"/>
      <c r="AB447" s="294"/>
      <c r="AC447" s="297"/>
      <c r="AD447" s="298"/>
      <c r="AE447" s="292"/>
      <c r="AF447" s="176"/>
      <c r="AG447" s="176"/>
      <c r="AH447" s="176"/>
      <c r="AI447" s="176"/>
      <c r="AJ447" s="176"/>
      <c r="AK447" s="176"/>
      <c r="AL447" s="176"/>
      <c r="AM447" s="176"/>
      <c r="AN447" s="176"/>
      <c r="AO447" s="176"/>
      <c r="AP447" s="176"/>
      <c r="AQ447" s="176"/>
      <c r="AR447" s="176"/>
      <c r="AS447" s="176"/>
      <c r="AT447" s="176"/>
      <c r="AU447" s="176"/>
      <c r="AV447" s="176"/>
      <c r="AW447" s="177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4"/>
      <c r="W448" s="295"/>
      <c r="X448" s="294"/>
      <c r="Y448" s="295"/>
      <c r="Z448" s="295"/>
      <c r="AA448" s="296"/>
      <c r="AB448" s="294"/>
      <c r="AC448" s="297"/>
      <c r="AD448" s="298"/>
      <c r="AE448" s="292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7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4"/>
      <c r="W449" s="295"/>
      <c r="X449" s="294"/>
      <c r="Y449" s="295"/>
      <c r="Z449" s="295"/>
      <c r="AA449" s="296"/>
      <c r="AB449" s="294"/>
      <c r="AC449" s="297"/>
      <c r="AD449" s="298"/>
      <c r="AE449" s="292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6"/>
      <c r="AT449" s="176"/>
      <c r="AU449" s="176"/>
      <c r="AV449" s="176"/>
      <c r="AW449" s="177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4"/>
      <c r="W450" s="295"/>
      <c r="X450" s="294"/>
      <c r="Y450" s="295"/>
      <c r="Z450" s="295"/>
      <c r="AA450" s="296"/>
      <c r="AB450" s="294"/>
      <c r="AC450" s="297"/>
      <c r="AD450" s="298"/>
      <c r="AE450" s="292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6"/>
      <c r="AT450" s="176"/>
      <c r="AU450" s="176"/>
      <c r="AV450" s="176"/>
      <c r="AW450" s="177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4"/>
      <c r="W451" s="295"/>
      <c r="X451" s="294"/>
      <c r="Y451" s="295"/>
      <c r="Z451" s="295"/>
      <c r="AA451" s="296"/>
      <c r="AB451" s="294"/>
      <c r="AC451" s="297"/>
      <c r="AD451" s="298"/>
      <c r="AE451" s="292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7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4"/>
      <c r="W452" s="295"/>
      <c r="X452" s="294"/>
      <c r="Y452" s="295"/>
      <c r="Z452" s="295"/>
      <c r="AA452" s="296"/>
      <c r="AB452" s="294"/>
      <c r="AC452" s="297"/>
      <c r="AD452" s="298"/>
      <c r="AE452" s="292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6"/>
      <c r="AT452" s="176"/>
      <c r="AU452" s="176"/>
      <c r="AV452" s="176"/>
      <c r="AW452" s="177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4"/>
      <c r="W453" s="295"/>
      <c r="X453" s="294"/>
      <c r="Y453" s="295"/>
      <c r="Z453" s="295"/>
      <c r="AA453" s="296"/>
      <c r="AB453" s="294"/>
      <c r="AC453" s="297"/>
      <c r="AD453" s="298"/>
      <c r="AE453" s="292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7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4"/>
      <c r="W454" s="295"/>
      <c r="X454" s="294"/>
      <c r="Y454" s="295"/>
      <c r="Z454" s="295"/>
      <c r="AA454" s="296"/>
      <c r="AB454" s="294"/>
      <c r="AC454" s="297"/>
      <c r="AD454" s="298"/>
      <c r="AE454" s="292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7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4"/>
      <c r="W455" s="295"/>
      <c r="X455" s="294"/>
      <c r="Y455" s="295"/>
      <c r="Z455" s="295"/>
      <c r="AA455" s="296"/>
      <c r="AB455" s="294"/>
      <c r="AC455" s="297"/>
      <c r="AD455" s="298"/>
      <c r="AE455" s="292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76"/>
      <c r="AT455" s="176"/>
      <c r="AU455" s="176"/>
      <c r="AV455" s="176"/>
      <c r="AW455" s="177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4"/>
      <c r="W456" s="295"/>
      <c r="X456" s="294"/>
      <c r="Y456" s="295"/>
      <c r="Z456" s="295"/>
      <c r="AA456" s="296"/>
      <c r="AB456" s="294"/>
      <c r="AC456" s="297"/>
      <c r="AD456" s="298"/>
      <c r="AE456" s="292"/>
      <c r="AF456" s="176"/>
      <c r="AG456" s="176"/>
      <c r="AH456" s="176"/>
      <c r="AI456" s="176"/>
      <c r="AJ456" s="176"/>
      <c r="AK456" s="176"/>
      <c r="AL456" s="176"/>
      <c r="AM456" s="176"/>
      <c r="AN456" s="176"/>
      <c r="AO456" s="176"/>
      <c r="AP456" s="176"/>
      <c r="AQ456" s="176"/>
      <c r="AR456" s="176"/>
      <c r="AS456" s="176"/>
      <c r="AT456" s="176"/>
      <c r="AU456" s="176"/>
      <c r="AV456" s="176"/>
      <c r="AW456" s="177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4"/>
      <c r="W457" s="295"/>
      <c r="X457" s="294"/>
      <c r="Y457" s="295"/>
      <c r="Z457" s="295"/>
      <c r="AA457" s="296"/>
      <c r="AB457" s="294"/>
      <c r="AC457" s="297"/>
      <c r="AD457" s="298"/>
      <c r="AE457" s="292"/>
      <c r="AF457" s="176"/>
      <c r="AG457" s="176"/>
      <c r="AH457" s="176"/>
      <c r="AI457" s="176"/>
      <c r="AJ457" s="176"/>
      <c r="AK457" s="176"/>
      <c r="AL457" s="176"/>
      <c r="AM457" s="176"/>
      <c r="AN457" s="176"/>
      <c r="AO457" s="176"/>
      <c r="AP457" s="176"/>
      <c r="AQ457" s="176"/>
      <c r="AR457" s="176"/>
      <c r="AS457" s="176"/>
      <c r="AT457" s="176"/>
      <c r="AU457" s="176"/>
      <c r="AV457" s="176"/>
      <c r="AW457" s="177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4"/>
      <c r="W458" s="295"/>
      <c r="X458" s="294"/>
      <c r="Y458" s="295"/>
      <c r="Z458" s="295"/>
      <c r="AA458" s="296"/>
      <c r="AB458" s="294"/>
      <c r="AC458" s="297"/>
      <c r="AD458" s="298"/>
      <c r="AE458" s="292"/>
      <c r="AF458" s="176"/>
      <c r="AG458" s="176"/>
      <c r="AH458" s="176"/>
      <c r="AI458" s="176"/>
      <c r="AJ458" s="176"/>
      <c r="AK458" s="176"/>
      <c r="AL458" s="176"/>
      <c r="AM458" s="176"/>
      <c r="AN458" s="176"/>
      <c r="AO458" s="176"/>
      <c r="AP458" s="176"/>
      <c r="AQ458" s="176"/>
      <c r="AR458" s="176"/>
      <c r="AS458" s="176"/>
      <c r="AT458" s="176"/>
      <c r="AU458" s="176"/>
      <c r="AV458" s="176"/>
      <c r="AW458" s="177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4"/>
      <c r="W459" s="295"/>
      <c r="X459" s="294"/>
      <c r="Y459" s="295"/>
      <c r="Z459" s="295"/>
      <c r="AA459" s="296"/>
      <c r="AB459" s="294"/>
      <c r="AC459" s="297"/>
      <c r="AD459" s="298"/>
      <c r="AE459" s="292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7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4"/>
      <c r="W460" s="295"/>
      <c r="X460" s="294"/>
      <c r="Y460" s="295"/>
      <c r="Z460" s="295"/>
      <c r="AA460" s="296"/>
      <c r="AB460" s="294"/>
      <c r="AC460" s="297"/>
      <c r="AD460" s="298"/>
      <c r="AE460" s="292"/>
      <c r="AF460" s="176"/>
      <c r="AG460" s="176"/>
      <c r="AH460" s="176"/>
      <c r="AI460" s="176"/>
      <c r="AJ460" s="176"/>
      <c r="AK460" s="176"/>
      <c r="AL460" s="176"/>
      <c r="AM460" s="176"/>
      <c r="AN460" s="176"/>
      <c r="AO460" s="176"/>
      <c r="AP460" s="176"/>
      <c r="AQ460" s="176"/>
      <c r="AR460" s="176"/>
      <c r="AS460" s="176"/>
      <c r="AT460" s="176"/>
      <c r="AU460" s="176"/>
      <c r="AV460" s="176"/>
      <c r="AW460" s="177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4"/>
      <c r="W461" s="295"/>
      <c r="X461" s="294"/>
      <c r="Y461" s="295"/>
      <c r="Z461" s="295"/>
      <c r="AA461" s="296"/>
      <c r="AB461" s="294"/>
      <c r="AC461" s="297"/>
      <c r="AD461" s="298"/>
      <c r="AE461" s="292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7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4"/>
      <c r="W462" s="295"/>
      <c r="X462" s="294"/>
      <c r="Y462" s="295"/>
      <c r="Z462" s="295"/>
      <c r="AA462" s="296"/>
      <c r="AB462" s="294"/>
      <c r="AC462" s="297"/>
      <c r="AD462" s="298"/>
      <c r="AE462" s="292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7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4"/>
      <c r="W463" s="295"/>
      <c r="X463" s="294"/>
      <c r="Y463" s="295"/>
      <c r="Z463" s="295"/>
      <c r="AA463" s="296"/>
      <c r="AB463" s="294"/>
      <c r="AC463" s="297"/>
      <c r="AD463" s="298"/>
      <c r="AE463" s="292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7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4"/>
      <c r="W464" s="295"/>
      <c r="X464" s="294"/>
      <c r="Y464" s="295"/>
      <c r="Z464" s="295"/>
      <c r="AA464" s="296"/>
      <c r="AB464" s="294"/>
      <c r="AC464" s="297"/>
      <c r="AD464" s="298"/>
      <c r="AE464" s="292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7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4"/>
      <c r="W465" s="295"/>
      <c r="X465" s="294"/>
      <c r="Y465" s="295"/>
      <c r="Z465" s="295"/>
      <c r="AA465" s="296"/>
      <c r="AB465" s="294"/>
      <c r="AC465" s="297"/>
      <c r="AD465" s="298"/>
      <c r="AE465" s="292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6"/>
      <c r="AT465" s="176"/>
      <c r="AU465" s="176"/>
      <c r="AV465" s="176"/>
      <c r="AW465" s="177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4"/>
      <c r="W466" s="295"/>
      <c r="X466" s="294"/>
      <c r="Y466" s="295"/>
      <c r="Z466" s="295"/>
      <c r="AA466" s="296"/>
      <c r="AB466" s="294"/>
      <c r="AC466" s="297"/>
      <c r="AD466" s="298"/>
      <c r="AE466" s="292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7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4"/>
      <c r="W467" s="295"/>
      <c r="X467" s="294"/>
      <c r="Y467" s="295"/>
      <c r="Z467" s="295"/>
      <c r="AA467" s="296"/>
      <c r="AB467" s="294"/>
      <c r="AC467" s="297"/>
      <c r="AD467" s="298"/>
      <c r="AE467" s="292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7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4"/>
      <c r="W468" s="295"/>
      <c r="X468" s="294"/>
      <c r="Y468" s="295"/>
      <c r="Z468" s="295"/>
      <c r="AA468" s="296"/>
      <c r="AB468" s="294"/>
      <c r="AC468" s="297"/>
      <c r="AD468" s="298"/>
      <c r="AE468" s="292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7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4"/>
      <c r="W469" s="295"/>
      <c r="X469" s="294"/>
      <c r="Y469" s="295"/>
      <c r="Z469" s="295"/>
      <c r="AA469" s="296"/>
      <c r="AB469" s="294"/>
      <c r="AC469" s="297"/>
      <c r="AD469" s="298"/>
      <c r="AE469" s="292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7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4"/>
      <c r="W470" s="295"/>
      <c r="X470" s="294"/>
      <c r="Y470" s="295"/>
      <c r="Z470" s="295"/>
      <c r="AA470" s="296"/>
      <c r="AB470" s="294"/>
      <c r="AC470" s="297"/>
      <c r="AD470" s="298"/>
      <c r="AE470" s="292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7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4"/>
      <c r="W471" s="295"/>
      <c r="X471" s="294"/>
      <c r="Y471" s="295"/>
      <c r="Z471" s="295"/>
      <c r="AA471" s="296"/>
      <c r="AB471" s="294"/>
      <c r="AC471" s="297"/>
      <c r="AD471" s="298"/>
      <c r="AE471" s="292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7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4"/>
      <c r="W472" s="295"/>
      <c r="X472" s="294"/>
      <c r="Y472" s="295"/>
      <c r="Z472" s="295"/>
      <c r="AA472" s="296"/>
      <c r="AB472" s="294"/>
      <c r="AC472" s="297"/>
      <c r="AD472" s="298"/>
      <c r="AE472" s="292"/>
      <c r="AF472" s="176"/>
      <c r="AG472" s="176"/>
      <c r="AH472" s="176"/>
      <c r="AI472" s="176"/>
      <c r="AJ472" s="176"/>
      <c r="AK472" s="176"/>
      <c r="AL472" s="176"/>
      <c r="AM472" s="176"/>
      <c r="AN472" s="176"/>
      <c r="AO472" s="176"/>
      <c r="AP472" s="176"/>
      <c r="AQ472" s="176"/>
      <c r="AR472" s="176"/>
      <c r="AS472" s="176"/>
      <c r="AT472" s="176"/>
      <c r="AU472" s="176"/>
      <c r="AV472" s="176"/>
      <c r="AW472" s="177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4"/>
      <c r="W473" s="295"/>
      <c r="X473" s="294"/>
      <c r="Y473" s="295"/>
      <c r="Z473" s="295"/>
      <c r="AA473" s="296"/>
      <c r="AB473" s="294"/>
      <c r="AC473" s="297"/>
      <c r="AD473" s="298"/>
      <c r="AE473" s="292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7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4"/>
      <c r="W474" s="295"/>
      <c r="X474" s="294"/>
      <c r="Y474" s="295"/>
      <c r="Z474" s="295"/>
      <c r="AA474" s="296"/>
      <c r="AB474" s="294"/>
      <c r="AC474" s="297"/>
      <c r="AD474" s="298"/>
      <c r="AE474" s="292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7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4"/>
      <c r="W475" s="295"/>
      <c r="X475" s="294"/>
      <c r="Y475" s="295"/>
      <c r="Z475" s="295"/>
      <c r="AA475" s="296"/>
      <c r="AB475" s="294"/>
      <c r="AC475" s="297"/>
      <c r="AD475" s="298"/>
      <c r="AE475" s="292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7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4"/>
      <c r="W476" s="295"/>
      <c r="X476" s="294"/>
      <c r="Y476" s="295"/>
      <c r="Z476" s="295"/>
      <c r="AA476" s="296"/>
      <c r="AB476" s="294"/>
      <c r="AC476" s="297"/>
      <c r="AD476" s="298"/>
      <c r="AE476" s="292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7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4"/>
      <c r="W477" s="295"/>
      <c r="X477" s="294"/>
      <c r="Y477" s="295"/>
      <c r="Z477" s="295"/>
      <c r="AA477" s="296"/>
      <c r="AB477" s="294"/>
      <c r="AC477" s="297"/>
      <c r="AD477" s="298"/>
      <c r="AE477" s="292"/>
      <c r="AF477" s="176"/>
      <c r="AG477" s="176"/>
      <c r="AH477" s="176"/>
      <c r="AI477" s="176"/>
      <c r="AJ477" s="176"/>
      <c r="AK477" s="176"/>
      <c r="AL477" s="176"/>
      <c r="AM477" s="176"/>
      <c r="AN477" s="176"/>
      <c r="AO477" s="176"/>
      <c r="AP477" s="176"/>
      <c r="AQ477" s="176"/>
      <c r="AR477" s="176"/>
      <c r="AS477" s="176"/>
      <c r="AT477" s="176"/>
      <c r="AU477" s="176"/>
      <c r="AV477" s="176"/>
      <c r="AW477" s="177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4"/>
      <c r="W478" s="295"/>
      <c r="X478" s="294"/>
      <c r="Y478" s="295"/>
      <c r="Z478" s="295"/>
      <c r="AA478" s="296"/>
      <c r="AB478" s="294"/>
      <c r="AC478" s="297"/>
      <c r="AD478" s="298"/>
      <c r="AE478" s="292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7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4"/>
      <c r="W479" s="295"/>
      <c r="X479" s="294"/>
      <c r="Y479" s="295"/>
      <c r="Z479" s="295"/>
      <c r="AA479" s="296"/>
      <c r="AB479" s="294"/>
      <c r="AC479" s="297"/>
      <c r="AD479" s="298"/>
      <c r="AE479" s="292"/>
      <c r="AF479" s="176"/>
      <c r="AG479" s="176"/>
      <c r="AH479" s="176"/>
      <c r="AI479" s="176"/>
      <c r="AJ479" s="176"/>
      <c r="AK479" s="176"/>
      <c r="AL479" s="176"/>
      <c r="AM479" s="176"/>
      <c r="AN479" s="176"/>
      <c r="AO479" s="176"/>
      <c r="AP479" s="176"/>
      <c r="AQ479" s="176"/>
      <c r="AR479" s="176"/>
      <c r="AS479" s="176"/>
      <c r="AT479" s="176"/>
      <c r="AU479" s="176"/>
      <c r="AV479" s="176"/>
      <c r="AW479" s="177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4"/>
      <c r="W480" s="295"/>
      <c r="X480" s="294"/>
      <c r="Y480" s="295"/>
      <c r="Z480" s="295"/>
      <c r="AA480" s="296"/>
      <c r="AB480" s="294"/>
      <c r="AC480" s="297"/>
      <c r="AD480" s="298"/>
      <c r="AE480" s="292"/>
      <c r="AF480" s="176"/>
      <c r="AG480" s="176"/>
      <c r="AH480" s="176"/>
      <c r="AI480" s="176"/>
      <c r="AJ480" s="176"/>
      <c r="AK480" s="176"/>
      <c r="AL480" s="176"/>
      <c r="AM480" s="176"/>
      <c r="AN480" s="176"/>
      <c r="AO480" s="176"/>
      <c r="AP480" s="176"/>
      <c r="AQ480" s="176"/>
      <c r="AR480" s="176"/>
      <c r="AS480" s="176"/>
      <c r="AT480" s="176"/>
      <c r="AU480" s="176"/>
      <c r="AV480" s="176"/>
      <c r="AW480" s="177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4"/>
      <c r="W481" s="295"/>
      <c r="X481" s="294"/>
      <c r="Y481" s="295"/>
      <c r="Z481" s="295"/>
      <c r="AA481" s="296"/>
      <c r="AB481" s="294"/>
      <c r="AC481" s="297"/>
      <c r="AD481" s="298"/>
      <c r="AE481" s="292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7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4"/>
      <c r="W482" s="295"/>
      <c r="X482" s="294"/>
      <c r="Y482" s="295"/>
      <c r="Z482" s="295"/>
      <c r="AA482" s="296"/>
      <c r="AB482" s="294"/>
      <c r="AC482" s="297"/>
      <c r="AD482" s="298"/>
      <c r="AE482" s="292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7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4"/>
      <c r="W483" s="295"/>
      <c r="X483" s="294"/>
      <c r="Y483" s="295"/>
      <c r="Z483" s="295"/>
      <c r="AA483" s="296"/>
      <c r="AB483" s="294"/>
      <c r="AC483" s="297"/>
      <c r="AD483" s="298"/>
      <c r="AE483" s="292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7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4"/>
      <c r="W484" s="295"/>
      <c r="X484" s="294"/>
      <c r="Y484" s="295"/>
      <c r="Z484" s="295"/>
      <c r="AA484" s="296"/>
      <c r="AB484" s="294"/>
      <c r="AC484" s="297"/>
      <c r="AD484" s="298"/>
      <c r="AE484" s="292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7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4"/>
      <c r="W485" s="295"/>
      <c r="X485" s="294"/>
      <c r="Y485" s="295"/>
      <c r="Z485" s="295"/>
      <c r="AA485" s="296"/>
      <c r="AB485" s="294"/>
      <c r="AC485" s="297"/>
      <c r="AD485" s="298"/>
      <c r="AE485" s="292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7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4"/>
      <c r="W486" s="295"/>
      <c r="X486" s="294"/>
      <c r="Y486" s="295"/>
      <c r="Z486" s="295"/>
      <c r="AA486" s="296"/>
      <c r="AB486" s="294"/>
      <c r="AC486" s="297"/>
      <c r="AD486" s="298"/>
      <c r="AE486" s="292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7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4"/>
      <c r="W487" s="295"/>
      <c r="X487" s="294"/>
      <c r="Y487" s="295"/>
      <c r="Z487" s="295"/>
      <c r="AA487" s="296"/>
      <c r="AB487" s="294"/>
      <c r="AC487" s="297"/>
      <c r="AD487" s="298"/>
      <c r="AE487" s="292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7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4"/>
      <c r="W488" s="295"/>
      <c r="X488" s="294"/>
      <c r="Y488" s="295"/>
      <c r="Z488" s="295"/>
      <c r="AA488" s="296"/>
      <c r="AB488" s="294"/>
      <c r="AC488" s="297"/>
      <c r="AD488" s="298"/>
      <c r="AE488" s="292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7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4"/>
      <c r="W489" s="295"/>
      <c r="X489" s="294"/>
      <c r="Y489" s="295"/>
      <c r="Z489" s="295"/>
      <c r="AA489" s="296"/>
      <c r="AB489" s="294"/>
      <c r="AC489" s="297"/>
      <c r="AD489" s="298"/>
      <c r="AE489" s="292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7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4"/>
      <c r="W490" s="295"/>
      <c r="X490" s="294"/>
      <c r="Y490" s="295"/>
      <c r="Z490" s="295"/>
      <c r="AA490" s="296"/>
      <c r="AB490" s="294"/>
      <c r="AC490" s="297"/>
      <c r="AD490" s="298"/>
      <c r="AE490" s="292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7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4"/>
      <c r="W491" s="295"/>
      <c r="X491" s="294"/>
      <c r="Y491" s="295"/>
      <c r="Z491" s="295"/>
      <c r="AA491" s="296"/>
      <c r="AB491" s="294"/>
      <c r="AC491" s="297"/>
      <c r="AD491" s="298"/>
      <c r="AE491" s="292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7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4"/>
      <c r="W492" s="295"/>
      <c r="X492" s="294"/>
      <c r="Y492" s="295"/>
      <c r="Z492" s="295"/>
      <c r="AA492" s="296"/>
      <c r="AB492" s="294"/>
      <c r="AC492" s="297"/>
      <c r="AD492" s="298"/>
      <c r="AE492" s="292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7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4"/>
      <c r="W493" s="295"/>
      <c r="X493" s="294"/>
      <c r="Y493" s="295"/>
      <c r="Z493" s="295"/>
      <c r="AA493" s="296"/>
      <c r="AB493" s="294"/>
      <c r="AC493" s="297"/>
      <c r="AD493" s="298"/>
      <c r="AE493" s="292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7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4"/>
      <c r="W494" s="295"/>
      <c r="X494" s="294"/>
      <c r="Y494" s="295"/>
      <c r="Z494" s="295"/>
      <c r="AA494" s="296"/>
      <c r="AB494" s="294"/>
      <c r="AC494" s="297"/>
      <c r="AD494" s="298"/>
      <c r="AE494" s="292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7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4"/>
      <c r="W495" s="295"/>
      <c r="X495" s="294"/>
      <c r="Y495" s="295"/>
      <c r="Z495" s="295"/>
      <c r="AA495" s="296"/>
      <c r="AB495" s="294"/>
      <c r="AC495" s="297"/>
      <c r="AD495" s="298"/>
      <c r="AE495" s="292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7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4"/>
      <c r="W496" s="295"/>
      <c r="X496" s="294"/>
      <c r="Y496" s="295"/>
      <c r="Z496" s="295"/>
      <c r="AA496" s="296"/>
      <c r="AB496" s="294"/>
      <c r="AC496" s="297"/>
      <c r="AD496" s="298"/>
      <c r="AE496" s="292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7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4"/>
      <c r="W497" s="295"/>
      <c r="X497" s="294"/>
      <c r="Y497" s="295"/>
      <c r="Z497" s="295"/>
      <c r="AA497" s="296"/>
      <c r="AB497" s="294"/>
      <c r="AC497" s="297"/>
      <c r="AD497" s="298"/>
      <c r="AE497" s="292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6"/>
      <c r="AT497" s="176"/>
      <c r="AU497" s="176"/>
      <c r="AV497" s="176"/>
      <c r="AW497" s="177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4"/>
      <c r="W498" s="295"/>
      <c r="X498" s="294"/>
      <c r="Y498" s="295"/>
      <c r="Z498" s="295"/>
      <c r="AA498" s="296"/>
      <c r="AB498" s="294"/>
      <c r="AC498" s="297"/>
      <c r="AD498" s="298"/>
      <c r="AE498" s="292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6"/>
      <c r="AT498" s="176"/>
      <c r="AU498" s="176"/>
      <c r="AV498" s="176"/>
      <c r="AW498" s="177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4"/>
      <c r="W499" s="295"/>
      <c r="X499" s="294"/>
      <c r="Y499" s="295"/>
      <c r="Z499" s="295"/>
      <c r="AA499" s="296"/>
      <c r="AB499" s="294"/>
      <c r="AC499" s="297"/>
      <c r="AD499" s="298"/>
      <c r="AE499" s="292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6"/>
      <c r="AT499" s="176"/>
      <c r="AU499" s="176"/>
      <c r="AV499" s="176"/>
      <c r="AW499" s="177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4"/>
      <c r="W500" s="295"/>
      <c r="X500" s="294"/>
      <c r="Y500" s="295"/>
      <c r="Z500" s="295"/>
      <c r="AA500" s="296"/>
      <c r="AB500" s="294"/>
      <c r="AC500" s="297"/>
      <c r="AD500" s="298"/>
      <c r="AE500" s="292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6"/>
      <c r="AT500" s="176"/>
      <c r="AU500" s="176"/>
      <c r="AV500" s="176"/>
      <c r="AW500" s="177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4"/>
      <c r="W501" s="295"/>
      <c r="X501" s="294"/>
      <c r="Y501" s="295"/>
      <c r="Z501" s="295"/>
      <c r="AA501" s="296"/>
      <c r="AB501" s="294"/>
      <c r="AC501" s="297"/>
      <c r="AD501" s="298"/>
      <c r="AE501" s="292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7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4"/>
      <c r="W502" s="295"/>
      <c r="X502" s="294"/>
      <c r="Y502" s="295"/>
      <c r="Z502" s="295"/>
      <c r="AA502" s="296"/>
      <c r="AB502" s="294"/>
      <c r="AC502" s="297"/>
      <c r="AD502" s="298"/>
      <c r="AE502" s="292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7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4"/>
      <c r="W503" s="295"/>
      <c r="X503" s="294"/>
      <c r="Y503" s="295"/>
      <c r="Z503" s="295"/>
      <c r="AA503" s="296"/>
      <c r="AB503" s="294"/>
      <c r="AC503" s="297"/>
      <c r="AD503" s="298"/>
      <c r="AE503" s="292"/>
      <c r="AF503" s="176"/>
      <c r="AG503" s="176"/>
      <c r="AH503" s="176"/>
      <c r="AI503" s="176"/>
      <c r="AJ503" s="176"/>
      <c r="AK503" s="176"/>
      <c r="AL503" s="176"/>
      <c r="AM503" s="176"/>
      <c r="AN503" s="176"/>
      <c r="AO503" s="176"/>
      <c r="AP503" s="176"/>
      <c r="AQ503" s="176"/>
      <c r="AR503" s="176"/>
      <c r="AS503" s="176"/>
      <c r="AT503" s="176"/>
      <c r="AU503" s="176"/>
      <c r="AV503" s="176"/>
      <c r="AW503" s="177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4"/>
      <c r="W504" s="295"/>
      <c r="X504" s="294"/>
      <c r="Y504" s="295"/>
      <c r="Z504" s="295"/>
      <c r="AA504" s="296"/>
      <c r="AB504" s="294"/>
      <c r="AC504" s="297"/>
      <c r="AD504" s="298"/>
      <c r="AE504" s="292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7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4"/>
      <c r="W505" s="295"/>
      <c r="X505" s="294"/>
      <c r="Y505" s="295"/>
      <c r="Z505" s="295"/>
      <c r="AA505" s="296"/>
      <c r="AB505" s="294"/>
      <c r="AC505" s="297"/>
      <c r="AD505" s="298"/>
      <c r="AE505" s="292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7"/>
    </row>
    <row r="506" ht="19.5" customHeight="1">
      <c r="A506" s="293"/>
      <c r="B506" s="294"/>
      <c r="C506" s="294"/>
      <c r="D506" s="294"/>
      <c r="E506" s="294"/>
      <c r="F506" s="294"/>
      <c r="G506" s="294"/>
      <c r="H506" s="294"/>
      <c r="I506" s="294"/>
      <c r="J506" s="294"/>
      <c r="K506" s="294"/>
      <c r="L506" s="294"/>
      <c r="M506" s="294"/>
      <c r="N506" s="294"/>
      <c r="O506" s="294"/>
      <c r="P506" s="294"/>
      <c r="Q506" s="294"/>
      <c r="R506" s="294"/>
      <c r="S506" s="294"/>
      <c r="T506" s="294"/>
      <c r="U506" s="294"/>
      <c r="V506" s="294"/>
      <c r="W506" s="295"/>
      <c r="X506" s="294"/>
      <c r="Y506" s="295"/>
      <c r="Z506" s="295"/>
      <c r="AA506" s="296"/>
      <c r="AB506" s="294"/>
      <c r="AC506" s="297"/>
      <c r="AD506" s="298"/>
      <c r="AE506" s="292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7"/>
    </row>
    <row r="507" ht="19.5" customHeight="1">
      <c r="A507" s="293"/>
      <c r="B507" s="294"/>
      <c r="C507" s="294"/>
      <c r="D507" s="294"/>
      <c r="E507" s="294"/>
      <c r="F507" s="294"/>
      <c r="G507" s="294"/>
      <c r="H507" s="294"/>
      <c r="I507" s="294"/>
      <c r="J507" s="294"/>
      <c r="K507" s="294"/>
      <c r="L507" s="294"/>
      <c r="M507" s="294"/>
      <c r="N507" s="294"/>
      <c r="O507" s="294"/>
      <c r="P507" s="294"/>
      <c r="Q507" s="294"/>
      <c r="R507" s="294"/>
      <c r="S507" s="294"/>
      <c r="T507" s="294"/>
      <c r="U507" s="294"/>
      <c r="V507" s="294"/>
      <c r="W507" s="295"/>
      <c r="X507" s="294"/>
      <c r="Y507" s="295"/>
      <c r="Z507" s="295"/>
      <c r="AA507" s="296"/>
      <c r="AB507" s="294"/>
      <c r="AC507" s="297"/>
      <c r="AD507" s="298"/>
      <c r="AE507" s="292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7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6" t="s">
        <v>396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  <c r="W1" s="149"/>
      <c r="X1" s="150"/>
      <c r="Y1" s="151"/>
      <c r="Z1" s="151"/>
      <c r="AA1" s="152"/>
      <c r="AB1" s="151"/>
      <c r="AC1" s="153"/>
      <c r="AD1" s="154"/>
      <c r="AE1" s="155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7"/>
    </row>
    <row r="2" ht="21.75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2"/>
      <c r="O2" s="163" t="s">
        <v>61</v>
      </c>
      <c r="P2" s="164" t="s">
        <v>62</v>
      </c>
      <c r="Q2" s="165">
        <v>0.0</v>
      </c>
      <c r="R2" s="164" t="s">
        <v>63</v>
      </c>
      <c r="S2" s="166">
        <f>O3*Q2</f>
        <v>0</v>
      </c>
      <c r="T2" s="167"/>
      <c r="U2" s="167"/>
      <c r="V2" s="168"/>
      <c r="W2" s="169"/>
      <c r="X2" s="170"/>
      <c r="Y2" s="171"/>
      <c r="Z2" s="171"/>
      <c r="AA2" s="172"/>
      <c r="AB2" s="173"/>
      <c r="AC2" s="174"/>
      <c r="AD2" s="173"/>
      <c r="AE2" s="175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7"/>
    </row>
    <row r="3" ht="21.75" customHeight="1">
      <c r="A3" s="178"/>
      <c r="B3" s="179"/>
      <c r="C3" s="179"/>
      <c r="D3" s="179"/>
      <c r="E3" s="179"/>
      <c r="F3" s="179"/>
      <c r="G3" s="180"/>
      <c r="H3" s="181"/>
      <c r="I3" s="182"/>
      <c r="J3" s="182"/>
      <c r="K3" s="182"/>
      <c r="L3" s="182"/>
      <c r="M3" s="182"/>
      <c r="N3" s="183"/>
      <c r="O3" s="184">
        <f>'狀況1~3 資料與模擬結果'!B4</f>
        <v>1000000</v>
      </c>
      <c r="P3" s="185" t="s">
        <v>64</v>
      </c>
      <c r="Q3" s="186">
        <v>0.5</v>
      </c>
      <c r="R3" s="187" t="s">
        <v>65</v>
      </c>
      <c r="S3" s="188">
        <f>S8</f>
        <v>20000</v>
      </c>
      <c r="T3" s="189" t="s">
        <v>66</v>
      </c>
      <c r="U3" s="189" t="s">
        <v>67</v>
      </c>
      <c r="V3" s="190"/>
      <c r="W3" s="191"/>
      <c r="X3" s="192"/>
      <c r="Y3" s="171"/>
      <c r="Z3" s="171"/>
      <c r="AA3" s="172"/>
      <c r="AB3" s="173"/>
      <c r="AC3" s="174"/>
      <c r="AD3" s="173"/>
      <c r="AE3" s="175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7"/>
    </row>
    <row r="4" ht="33.0" customHeight="1">
      <c r="A4" s="193" t="s">
        <v>68</v>
      </c>
      <c r="B4" s="193" t="s">
        <v>69</v>
      </c>
      <c r="C4" s="193" t="s">
        <v>70</v>
      </c>
      <c r="D4" s="193" t="s">
        <v>71</v>
      </c>
      <c r="E4" s="193" t="s">
        <v>72</v>
      </c>
      <c r="F4" s="193" t="s">
        <v>73</v>
      </c>
      <c r="G4" s="193" t="s">
        <v>74</v>
      </c>
      <c r="H4" s="194" t="s">
        <v>68</v>
      </c>
      <c r="I4" s="194" t="s">
        <v>69</v>
      </c>
      <c r="J4" s="194" t="s">
        <v>70</v>
      </c>
      <c r="K4" s="194" t="s">
        <v>71</v>
      </c>
      <c r="L4" s="194" t="s">
        <v>72</v>
      </c>
      <c r="M4" s="194" t="s">
        <v>73</v>
      </c>
      <c r="N4" s="194" t="s">
        <v>74</v>
      </c>
      <c r="O4" s="4"/>
      <c r="P4" s="195"/>
      <c r="Q4" s="196"/>
      <c r="R4" s="197"/>
      <c r="S4" s="189" t="s">
        <v>75</v>
      </c>
      <c r="T4" s="198">
        <f>0</f>
        <v>0</v>
      </c>
      <c r="U4" s="199"/>
      <c r="V4" s="200" t="s">
        <v>76</v>
      </c>
      <c r="W4" s="201" t="s">
        <v>77</v>
      </c>
      <c r="X4" s="201" t="s">
        <v>78</v>
      </c>
      <c r="Y4" s="201" t="s">
        <v>79</v>
      </c>
      <c r="Z4" s="201" t="s">
        <v>80</v>
      </c>
      <c r="AA4" s="202" t="s">
        <v>81</v>
      </c>
      <c r="AB4" s="201" t="s">
        <v>82</v>
      </c>
      <c r="AC4" s="203" t="s">
        <v>83</v>
      </c>
      <c r="AD4" s="201" t="s">
        <v>84</v>
      </c>
      <c r="AE4" s="175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7"/>
    </row>
    <row r="5" ht="19.5" customHeight="1">
      <c r="A5" s="193"/>
      <c r="B5" s="193"/>
      <c r="C5" s="193"/>
      <c r="D5" s="193"/>
      <c r="E5" s="193"/>
      <c r="F5" s="193"/>
      <c r="G5" s="193"/>
      <c r="H5" s="194"/>
      <c r="I5" s="194"/>
      <c r="J5" s="194"/>
      <c r="K5" s="194"/>
      <c r="L5" s="194"/>
      <c r="M5" s="194"/>
      <c r="N5" s="204"/>
      <c r="O5" s="205" t="s">
        <v>85</v>
      </c>
      <c r="P5" s="206" t="s">
        <v>86</v>
      </c>
      <c r="Q5" s="206" t="s">
        <v>87</v>
      </c>
      <c r="R5" s="207" t="s">
        <v>88</v>
      </c>
      <c r="S5" s="208">
        <v>0.05</v>
      </c>
      <c r="T5" s="209"/>
      <c r="U5" s="209"/>
      <c r="V5" s="210"/>
      <c r="W5" s="171"/>
      <c r="X5" s="201"/>
      <c r="Y5" s="171"/>
      <c r="Z5" s="171"/>
      <c r="AA5" s="172"/>
      <c r="AB5" s="201"/>
      <c r="AC5" s="203"/>
      <c r="AD5" s="201"/>
      <c r="AE5" s="175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7"/>
    </row>
    <row r="6" ht="20.25" customHeight="1">
      <c r="A6" s="193"/>
      <c r="B6" s="193"/>
      <c r="C6" s="193"/>
      <c r="D6" s="193"/>
      <c r="E6" s="193"/>
      <c r="F6" s="193"/>
      <c r="G6" s="193"/>
      <c r="H6" s="194"/>
      <c r="I6" s="194"/>
      <c r="J6" s="194"/>
      <c r="K6" s="194"/>
      <c r="L6" s="194"/>
      <c r="M6" s="194"/>
      <c r="N6" s="204"/>
      <c r="O6" s="211">
        <v>1.0</v>
      </c>
      <c r="P6" s="299" t="s">
        <v>397</v>
      </c>
      <c r="Q6" s="299" t="s">
        <v>398</v>
      </c>
      <c r="R6" s="300" t="s">
        <v>398</v>
      </c>
      <c r="S6" s="189" t="s">
        <v>92</v>
      </c>
      <c r="T6" s="214"/>
      <c r="U6" s="215"/>
      <c r="V6" s="210"/>
      <c r="W6" s="171"/>
      <c r="X6" s="201"/>
      <c r="Y6" s="171"/>
      <c r="Z6" s="171"/>
      <c r="AA6" s="172"/>
      <c r="AB6" s="201"/>
      <c r="AC6" s="203"/>
      <c r="AD6" s="201"/>
      <c r="AE6" s="175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7"/>
    </row>
    <row r="7" ht="20.25" customHeight="1">
      <c r="A7" s="193"/>
      <c r="B7" s="193"/>
      <c r="C7" s="193"/>
      <c r="D7" s="193"/>
      <c r="E7" s="193"/>
      <c r="F7" s="193"/>
      <c r="G7" s="193"/>
      <c r="H7" s="194"/>
      <c r="I7" s="194"/>
      <c r="J7" s="194"/>
      <c r="K7" s="194"/>
      <c r="L7" s="194"/>
      <c r="M7" s="194"/>
      <c r="N7" s="204"/>
      <c r="O7" s="216"/>
      <c r="P7" s="217"/>
      <c r="Q7" s="217"/>
      <c r="R7" s="218"/>
      <c r="S7" s="219">
        <v>0.02</v>
      </c>
      <c r="T7" s="214" t="s">
        <v>93</v>
      </c>
      <c r="U7" s="215"/>
      <c r="V7" s="210"/>
      <c r="W7" s="171"/>
      <c r="X7" s="201"/>
      <c r="Y7" s="171"/>
      <c r="Z7" s="171"/>
      <c r="AA7" s="172"/>
      <c r="AB7" s="201"/>
      <c r="AC7" s="203"/>
      <c r="AD7" s="201"/>
      <c r="AE7" s="175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7"/>
    </row>
    <row r="8" ht="21.0" customHeight="1">
      <c r="A8" s="220"/>
      <c r="B8" s="220"/>
      <c r="C8" s="220"/>
      <c r="D8" s="220"/>
      <c r="E8" s="220"/>
      <c r="F8" s="220"/>
      <c r="G8" s="220"/>
      <c r="H8" s="221"/>
      <c r="I8" s="221"/>
      <c r="J8" s="221"/>
      <c r="K8" s="221"/>
      <c r="L8" s="221"/>
      <c r="M8" s="221"/>
      <c r="N8" s="222"/>
      <c r="O8" s="223">
        <f>O3+S2</f>
        <v>1000000</v>
      </c>
      <c r="P8" s="224">
        <f>(O8+T20*(2*T8))*P6</f>
        <v>500000</v>
      </c>
      <c r="Q8" s="224">
        <f>(O8+T4*(2*T8))*Q6</f>
        <v>250000</v>
      </c>
      <c r="R8" s="225">
        <f>(O8+T4*(2*T8))*R6-T4*(2*T8)</f>
        <v>250000</v>
      </c>
      <c r="S8" s="226">
        <f>O8*S7</f>
        <v>20000</v>
      </c>
      <c r="T8" s="227">
        <v>0.0</v>
      </c>
      <c r="U8" s="228"/>
      <c r="V8" s="229"/>
      <c r="W8" s="230"/>
      <c r="X8" s="231"/>
      <c r="Y8" s="230"/>
      <c r="Z8" s="230"/>
      <c r="AA8" s="232"/>
      <c r="AB8" s="231"/>
      <c r="AC8" s="233"/>
      <c r="AD8" s="231"/>
      <c r="AE8" s="175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7"/>
    </row>
    <row r="9" ht="20.25" customHeight="1">
      <c r="A9" s="234" t="s">
        <v>94</v>
      </c>
      <c r="B9" s="235">
        <v>54.0</v>
      </c>
      <c r="C9" s="236">
        <v>57.28125</v>
      </c>
      <c r="D9" s="236">
        <v>48.84375</v>
      </c>
      <c r="E9" s="236">
        <v>53.71875</v>
      </c>
      <c r="F9" s="236">
        <v>45.873295</v>
      </c>
      <c r="G9" s="236">
        <v>2.563664E8</v>
      </c>
      <c r="H9" s="236"/>
      <c r="I9" s="236">
        <f t="shared" ref="I9:N9" si="1">(I10/B10*B9)/B10*B9</f>
        <v>4.386246722</v>
      </c>
      <c r="J9" s="236">
        <f t="shared" si="1"/>
        <v>4.931286174</v>
      </c>
      <c r="K9" s="236">
        <f t="shared" si="1"/>
        <v>3.582794021</v>
      </c>
      <c r="L9" s="236">
        <f t="shared" si="1"/>
        <v>4.307744225</v>
      </c>
      <c r="M9" s="236">
        <f t="shared" si="1"/>
        <v>3.662290705</v>
      </c>
      <c r="N9" s="236">
        <f t="shared" si="1"/>
        <v>1456309.017</v>
      </c>
      <c r="O9" s="237"/>
      <c r="P9" s="238"/>
      <c r="Q9" s="238"/>
      <c r="R9" s="239"/>
      <c r="S9" s="240"/>
      <c r="T9" s="240"/>
      <c r="U9" s="240"/>
      <c r="V9" s="241"/>
      <c r="W9" s="242"/>
      <c r="X9" s="243"/>
      <c r="Y9" s="242"/>
      <c r="Z9" s="242"/>
      <c r="AA9" s="244"/>
      <c r="AB9" s="243"/>
      <c r="AC9" s="245"/>
      <c r="AD9" s="243"/>
      <c r="AE9" s="175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7"/>
    </row>
    <row r="10" ht="19.5" customHeight="1">
      <c r="A10" s="246" t="s">
        <v>95</v>
      </c>
      <c r="B10" s="247">
        <v>53.5625</v>
      </c>
      <c r="C10" s="248">
        <v>56.0</v>
      </c>
      <c r="D10" s="248">
        <v>48.9375</v>
      </c>
      <c r="E10" s="248">
        <v>52.03125</v>
      </c>
      <c r="F10" s="248">
        <v>44.432236</v>
      </c>
      <c r="G10" s="248">
        <v>2.593E8</v>
      </c>
      <c r="H10" s="248"/>
      <c r="I10" s="248">
        <f t="shared" ref="I10:N10" si="2">(I11/B11*B10)/B11*B10</f>
        <v>4.315461193</v>
      </c>
      <c r="J10" s="248">
        <f t="shared" si="2"/>
        <v>4.713150275</v>
      </c>
      <c r="K10" s="248">
        <f t="shared" si="2"/>
        <v>3.596560748</v>
      </c>
      <c r="L10" s="248">
        <f t="shared" si="2"/>
        <v>4.041351555</v>
      </c>
      <c r="M10" s="248">
        <f t="shared" si="2"/>
        <v>3.435811123</v>
      </c>
      <c r="N10" s="248">
        <f t="shared" si="2"/>
        <v>1489828.79</v>
      </c>
      <c r="O10" s="248"/>
      <c r="P10" s="249"/>
      <c r="Q10" s="249"/>
      <c r="R10" s="249"/>
      <c r="S10" s="250"/>
      <c r="T10" s="168"/>
      <c r="U10" s="251"/>
      <c r="V10" s="252"/>
      <c r="W10" s="249"/>
      <c r="X10" s="253"/>
      <c r="Y10" s="249"/>
      <c r="Z10" s="249"/>
      <c r="AA10" s="254"/>
      <c r="AB10" s="253"/>
      <c r="AC10" s="255"/>
      <c r="AD10" s="253"/>
      <c r="AE10" s="175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7"/>
    </row>
    <row r="11" ht="19.5" customHeight="1">
      <c r="A11" s="246" t="s">
        <v>96</v>
      </c>
      <c r="B11" s="247">
        <v>51.9375</v>
      </c>
      <c r="C11" s="248">
        <v>59.9375</v>
      </c>
      <c r="D11" s="248">
        <v>49.570313</v>
      </c>
      <c r="E11" s="248">
        <v>57.625</v>
      </c>
      <c r="F11" s="248">
        <v>49.209061</v>
      </c>
      <c r="G11" s="248">
        <v>2.478722E8</v>
      </c>
      <c r="H11" s="248"/>
      <c r="I11" s="248">
        <f t="shared" ref="I11:N11" si="3">(I12/B12*B11)/B12*B11</f>
        <v>4.057584934</v>
      </c>
      <c r="J11" s="248">
        <f t="shared" si="3"/>
        <v>5.399238129</v>
      </c>
      <c r="K11" s="248">
        <f t="shared" si="3"/>
        <v>3.690176711</v>
      </c>
      <c r="L11" s="248">
        <f t="shared" si="3"/>
        <v>4.957012213</v>
      </c>
      <c r="M11" s="248">
        <f t="shared" si="3"/>
        <v>4.214277204</v>
      </c>
      <c r="N11" s="248">
        <f t="shared" si="3"/>
        <v>1361403.841</v>
      </c>
      <c r="O11" s="248"/>
      <c r="P11" s="249"/>
      <c r="Q11" s="249"/>
      <c r="R11" s="249"/>
      <c r="S11" s="249"/>
      <c r="T11" s="249"/>
      <c r="U11" s="249"/>
      <c r="V11" s="252"/>
      <c r="W11" s="249"/>
      <c r="X11" s="253"/>
      <c r="Y11" s="249"/>
      <c r="Z11" s="249"/>
      <c r="AA11" s="254"/>
      <c r="AB11" s="253"/>
      <c r="AC11" s="255"/>
      <c r="AD11" s="253"/>
      <c r="AE11" s="175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7"/>
    </row>
    <row r="12" ht="19.5" customHeight="1">
      <c r="A12" s="246" t="s">
        <v>97</v>
      </c>
      <c r="B12" s="247">
        <v>57.8125</v>
      </c>
      <c r="C12" s="248">
        <v>61.71875</v>
      </c>
      <c r="D12" s="248">
        <v>55.78125</v>
      </c>
      <c r="E12" s="248">
        <v>56.59375</v>
      </c>
      <c r="F12" s="248">
        <v>48.328407</v>
      </c>
      <c r="G12" s="248">
        <v>1.957904E8</v>
      </c>
      <c r="H12" s="248"/>
      <c r="I12" s="248">
        <f t="shared" ref="I12:N12" si="4">(I13/B13*B12)/B13*B12</f>
        <v>5.027464784</v>
      </c>
      <c r="J12" s="248">
        <f t="shared" si="4"/>
        <v>5.724920714</v>
      </c>
      <c r="K12" s="248">
        <f t="shared" si="4"/>
        <v>4.672833703</v>
      </c>
      <c r="L12" s="248">
        <f t="shared" si="4"/>
        <v>4.781179581</v>
      </c>
      <c r="M12" s="248">
        <f t="shared" si="4"/>
        <v>4.064788033</v>
      </c>
      <c r="N12" s="248">
        <f t="shared" si="4"/>
        <v>849403.6368</v>
      </c>
      <c r="O12" s="248"/>
      <c r="P12" s="249"/>
      <c r="Q12" s="249"/>
      <c r="R12" s="249"/>
      <c r="S12" s="249"/>
      <c r="T12" s="249"/>
      <c r="U12" s="249"/>
      <c r="V12" s="252"/>
      <c r="W12" s="249"/>
      <c r="X12" s="253"/>
      <c r="Y12" s="249"/>
      <c r="Z12" s="249"/>
      <c r="AA12" s="254"/>
      <c r="AB12" s="253"/>
      <c r="AC12" s="255"/>
      <c r="AD12" s="253"/>
      <c r="AE12" s="175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7"/>
    </row>
    <row r="13" ht="19.5" customHeight="1">
      <c r="A13" s="246" t="s">
        <v>98</v>
      </c>
      <c r="B13" s="247">
        <v>56.6875</v>
      </c>
      <c r="C13" s="248">
        <v>61.75</v>
      </c>
      <c r="D13" s="248">
        <v>52.9375</v>
      </c>
      <c r="E13" s="248">
        <v>59.6875</v>
      </c>
      <c r="F13" s="248">
        <v>50.970333</v>
      </c>
      <c r="G13" s="248">
        <v>2.578806E8</v>
      </c>
      <c r="H13" s="248"/>
      <c r="I13" s="248">
        <f t="shared" ref="I13:N13" si="5">(I14/B14*B13)/B14*B13</f>
        <v>4.833705043</v>
      </c>
      <c r="J13" s="248">
        <f t="shared" si="5"/>
        <v>5.730719569</v>
      </c>
      <c r="K13" s="248">
        <f t="shared" si="5"/>
        <v>4.208532611</v>
      </c>
      <c r="L13" s="248">
        <f t="shared" si="5"/>
        <v>5.318202747</v>
      </c>
      <c r="M13" s="248">
        <f t="shared" si="5"/>
        <v>4.521347476</v>
      </c>
      <c r="N13" s="248">
        <f t="shared" si="5"/>
        <v>1473562.88</v>
      </c>
      <c r="O13" s="248"/>
      <c r="P13" s="249"/>
      <c r="Q13" s="249"/>
      <c r="R13" s="249"/>
      <c r="S13" s="249"/>
      <c r="T13" s="249"/>
      <c r="U13" s="249"/>
      <c r="V13" s="252"/>
      <c r="W13" s="249"/>
      <c r="X13" s="253"/>
      <c r="Y13" s="249"/>
      <c r="Z13" s="249"/>
      <c r="AA13" s="254"/>
      <c r="AB13" s="253"/>
      <c r="AC13" s="255"/>
      <c r="AD13" s="253"/>
      <c r="AE13" s="175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7"/>
    </row>
    <row r="14" ht="19.5" customHeight="1">
      <c r="A14" s="246" t="s">
        <v>99</v>
      </c>
      <c r="B14" s="247">
        <v>60.0625</v>
      </c>
      <c r="C14" s="248">
        <v>63.75</v>
      </c>
      <c r="D14" s="248">
        <v>58.625</v>
      </c>
      <c r="E14" s="248">
        <v>60.1875</v>
      </c>
      <c r="F14" s="248">
        <v>51.397312</v>
      </c>
      <c r="G14" s="248">
        <v>2.89632E8</v>
      </c>
      <c r="H14" s="248"/>
      <c r="I14" s="248">
        <f t="shared" ref="I14:N14" si="6">(I15/B15*B14)/B15*B14</f>
        <v>5.426406785</v>
      </c>
      <c r="J14" s="248">
        <f t="shared" si="6"/>
        <v>6.107951942</v>
      </c>
      <c r="K14" s="248">
        <f t="shared" si="6"/>
        <v>5.161424189</v>
      </c>
      <c r="L14" s="248">
        <f t="shared" si="6"/>
        <v>5.407676723</v>
      </c>
      <c r="M14" s="248">
        <f t="shared" si="6"/>
        <v>4.597415507</v>
      </c>
      <c r="N14" s="248">
        <f t="shared" si="6"/>
        <v>1858764.696</v>
      </c>
      <c r="O14" s="248"/>
      <c r="P14" s="249"/>
      <c r="Q14" s="249"/>
      <c r="R14" s="249"/>
      <c r="S14" s="249"/>
      <c r="T14" s="249"/>
      <c r="U14" s="249"/>
      <c r="V14" s="252"/>
      <c r="W14" s="249"/>
      <c r="X14" s="253"/>
      <c r="Y14" s="249"/>
      <c r="Z14" s="249"/>
      <c r="AA14" s="254"/>
      <c r="AB14" s="253"/>
      <c r="AC14" s="255"/>
      <c r="AD14" s="253"/>
      <c r="AE14" s="175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7"/>
    </row>
    <row r="15" ht="19.5" customHeight="1">
      <c r="A15" s="246" t="s">
        <v>100</v>
      </c>
      <c r="B15" s="247">
        <v>59.375</v>
      </c>
      <c r="C15" s="248">
        <v>66.25</v>
      </c>
      <c r="D15" s="248">
        <v>57.414063</v>
      </c>
      <c r="E15" s="248">
        <v>65.75</v>
      </c>
      <c r="F15" s="248">
        <v>56.147415</v>
      </c>
      <c r="G15" s="248">
        <v>4.154352E8</v>
      </c>
      <c r="H15" s="248"/>
      <c r="I15" s="248">
        <f t="shared" ref="I15:N15" si="7">(I16/B16*B15)/B16*B15</f>
        <v>5.302892</v>
      </c>
      <c r="J15" s="248">
        <f t="shared" si="7"/>
        <v>6.596400232</v>
      </c>
      <c r="K15" s="248">
        <f t="shared" si="7"/>
        <v>4.950401281</v>
      </c>
      <c r="L15" s="248">
        <f t="shared" si="7"/>
        <v>6.453415479</v>
      </c>
      <c r="M15" s="248">
        <f t="shared" si="7"/>
        <v>5.486463265</v>
      </c>
      <c r="N15" s="248">
        <f t="shared" si="7"/>
        <v>3824176.358</v>
      </c>
      <c r="O15" s="248"/>
      <c r="P15" s="249"/>
      <c r="Q15" s="249"/>
      <c r="R15" s="249"/>
      <c r="S15" s="249"/>
      <c r="T15" s="249"/>
      <c r="U15" s="249"/>
      <c r="V15" s="252"/>
      <c r="W15" s="249"/>
      <c r="X15" s="253"/>
      <c r="Y15" s="249"/>
      <c r="Z15" s="249"/>
      <c r="AA15" s="254"/>
      <c r="AB15" s="253"/>
      <c r="AC15" s="255"/>
      <c r="AD15" s="253"/>
      <c r="AE15" s="175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7"/>
    </row>
    <row r="16" ht="19.5" customHeight="1">
      <c r="A16" s="246" t="s">
        <v>101</v>
      </c>
      <c r="B16" s="247">
        <v>65.75</v>
      </c>
      <c r="C16" s="248">
        <v>78.78125</v>
      </c>
      <c r="D16" s="248">
        <v>65.195313</v>
      </c>
      <c r="E16" s="248">
        <v>73.5</v>
      </c>
      <c r="F16" s="248">
        <v>62.76556</v>
      </c>
      <c r="G16" s="248">
        <v>3.668192E8</v>
      </c>
      <c r="H16" s="248"/>
      <c r="I16" s="248">
        <f t="shared" ref="I16:N16" si="8">(I17/B17*B16)/B17*B16</f>
        <v>6.502749904</v>
      </c>
      <c r="J16" s="248">
        <f t="shared" si="8"/>
        <v>9.327837417</v>
      </c>
      <c r="K16" s="248">
        <f t="shared" si="8"/>
        <v>6.383172643</v>
      </c>
      <c r="L16" s="248">
        <f t="shared" si="8"/>
        <v>8.064413543</v>
      </c>
      <c r="M16" s="248">
        <f t="shared" si="8"/>
        <v>6.856078145</v>
      </c>
      <c r="N16" s="248">
        <f t="shared" si="8"/>
        <v>2981504.352</v>
      </c>
      <c r="O16" s="248"/>
      <c r="P16" s="249"/>
      <c r="Q16" s="249"/>
      <c r="R16" s="249"/>
      <c r="S16" s="249"/>
      <c r="T16" s="249"/>
      <c r="U16" s="249"/>
      <c r="V16" s="248"/>
      <c r="W16" s="249"/>
      <c r="X16" s="253"/>
      <c r="Y16" s="249"/>
      <c r="Z16" s="249"/>
      <c r="AA16" s="254"/>
      <c r="AB16" s="253"/>
      <c r="AC16" s="255"/>
      <c r="AD16" s="253"/>
      <c r="AE16" s="175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7"/>
    </row>
    <row r="17" ht="19.5" customHeight="1">
      <c r="A17" s="246" t="s">
        <v>102</v>
      </c>
      <c r="B17" s="247">
        <v>74.3125</v>
      </c>
      <c r="C17" s="248">
        <v>93.75</v>
      </c>
      <c r="D17" s="248">
        <v>73.75</v>
      </c>
      <c r="E17" s="248">
        <v>91.375</v>
      </c>
      <c r="F17" s="248">
        <v>78.029953</v>
      </c>
      <c r="G17" s="248">
        <v>4.653556E8</v>
      </c>
      <c r="H17" s="248"/>
      <c r="I17" s="248">
        <f t="shared" ref="I17:N17" si="9">(I18/B18*B17)/B18*B17</f>
        <v>8.30671444</v>
      </c>
      <c r="J17" s="248">
        <f t="shared" si="9"/>
        <v>13.20923863</v>
      </c>
      <c r="K17" s="248">
        <f t="shared" si="9"/>
        <v>8.168228733</v>
      </c>
      <c r="L17" s="248">
        <f t="shared" si="9"/>
        <v>12.46386947</v>
      </c>
      <c r="M17" s="248">
        <f t="shared" si="9"/>
        <v>10.59633387</v>
      </c>
      <c r="N17" s="248">
        <f t="shared" si="9"/>
        <v>4798452.696</v>
      </c>
      <c r="O17" s="256" t="s">
        <v>103</v>
      </c>
      <c r="P17" s="257">
        <f t="shared" ref="P17:U17" si="10">MAX(P20:P307)</f>
        <v>2020544.525</v>
      </c>
      <c r="Q17" s="258">
        <f t="shared" si="10"/>
        <v>859622.8115</v>
      </c>
      <c r="R17" s="258">
        <f t="shared" si="10"/>
        <v>1176404.107</v>
      </c>
      <c r="S17" s="258">
        <f t="shared" si="10"/>
        <v>-1666.666667</v>
      </c>
      <c r="T17" s="258">
        <f t="shared" si="10"/>
        <v>0</v>
      </c>
      <c r="U17" s="259">
        <f t="shared" si="10"/>
        <v>1.001203506</v>
      </c>
      <c r="V17" s="260"/>
      <c r="W17" s="258">
        <f>MIN(W20:W307)</f>
        <v>-924739.9698</v>
      </c>
      <c r="X17" s="261">
        <f t="shared" ref="X17:AD17" si="11">MAX(X20:X307)</f>
        <v>450</v>
      </c>
      <c r="Y17" s="258">
        <f t="shared" si="11"/>
        <v>2543729.11</v>
      </c>
      <c r="Z17" s="258">
        <f t="shared" si="11"/>
        <v>1618989.14</v>
      </c>
      <c r="AA17" s="262">
        <f t="shared" si="11"/>
        <v>3717555.296</v>
      </c>
      <c r="AB17" s="261">
        <f t="shared" si="11"/>
        <v>3.717555296</v>
      </c>
      <c r="AC17" s="263">
        <f t="shared" si="11"/>
        <v>2833899.922</v>
      </c>
      <c r="AD17" s="261">
        <f t="shared" si="11"/>
        <v>2.833899922</v>
      </c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7"/>
    </row>
    <row r="18" ht="19.5" customHeight="1">
      <c r="A18" s="246" t="s">
        <v>104</v>
      </c>
      <c r="B18" s="247">
        <v>96.1875</v>
      </c>
      <c r="C18" s="248">
        <v>97.625</v>
      </c>
      <c r="D18" s="248">
        <v>79.75</v>
      </c>
      <c r="E18" s="248">
        <v>89.6875</v>
      </c>
      <c r="F18" s="248">
        <v>76.588921</v>
      </c>
      <c r="G18" s="248">
        <v>5.834318E8</v>
      </c>
      <c r="H18" s="248"/>
      <c r="I18" s="248">
        <f t="shared" ref="I18:N18" si="12">(I19/B19*B18)/B19*B18</f>
        <v>13.91690977</v>
      </c>
      <c r="J18" s="248">
        <f t="shared" si="12"/>
        <v>14.3237696</v>
      </c>
      <c r="K18" s="248">
        <f t="shared" si="12"/>
        <v>9.551360231</v>
      </c>
      <c r="L18" s="248">
        <f t="shared" si="12"/>
        <v>12.00775861</v>
      </c>
      <c r="M18" s="248">
        <f t="shared" si="12"/>
        <v>10.20856845</v>
      </c>
      <c r="N18" s="248">
        <f t="shared" si="12"/>
        <v>7542434.063</v>
      </c>
      <c r="O18" s="264" t="s">
        <v>105</v>
      </c>
      <c r="P18" s="249">
        <f t="shared" ref="P18:U18" si="13">P307</f>
        <v>2020544.525</v>
      </c>
      <c r="Q18" s="249">
        <f t="shared" si="13"/>
        <v>520606.6638</v>
      </c>
      <c r="R18" s="249">
        <f t="shared" si="13"/>
        <v>1176404.107</v>
      </c>
      <c r="S18" s="249">
        <f t="shared" si="13"/>
        <v>-924739.9698</v>
      </c>
      <c r="T18" s="249">
        <f t="shared" si="13"/>
        <v>0</v>
      </c>
      <c r="U18" s="265">
        <f t="shared" si="13"/>
        <v>0.8235944347</v>
      </c>
      <c r="V18" s="252"/>
      <c r="W18" s="249">
        <f t="shared" ref="W18:AD18" si="14">W307</f>
        <v>-924739.9698</v>
      </c>
      <c r="X18" s="266">
        <f t="shared" si="14"/>
        <v>3.457132531</v>
      </c>
      <c r="Y18" s="249">
        <f t="shared" si="14"/>
        <v>2543729.11</v>
      </c>
      <c r="Z18" s="249">
        <f t="shared" si="14"/>
        <v>1618989.14</v>
      </c>
      <c r="AA18" s="249">
        <f t="shared" si="14"/>
        <v>3717555.296</v>
      </c>
      <c r="AB18" s="266">
        <f t="shared" si="14"/>
        <v>3.717555296</v>
      </c>
      <c r="AC18" s="249">
        <f t="shared" si="14"/>
        <v>2792815.326</v>
      </c>
      <c r="AD18" s="266">
        <f t="shared" si="14"/>
        <v>2.792815326</v>
      </c>
      <c r="AE18" s="175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7"/>
    </row>
    <row r="19" ht="19.5" customHeight="1">
      <c r="A19" s="246" t="s">
        <v>106</v>
      </c>
      <c r="B19" s="247">
        <v>89.53125</v>
      </c>
      <c r="C19" s="248">
        <v>107.5</v>
      </c>
      <c r="D19" s="248">
        <v>88.4375</v>
      </c>
      <c r="E19" s="248">
        <v>106.75</v>
      </c>
      <c r="F19" s="248">
        <v>91.159492</v>
      </c>
      <c r="G19" s="248">
        <v>5.751698E8</v>
      </c>
      <c r="H19" s="248"/>
      <c r="I19" s="248">
        <f t="shared" ref="I19:N19" si="15">(I20/B20*B19)/B20*B19</f>
        <v>12.05743232</v>
      </c>
      <c r="J19" s="248">
        <f t="shared" si="15"/>
        <v>17.36809403</v>
      </c>
      <c r="K19" s="248">
        <f t="shared" si="15"/>
        <v>11.74564189</v>
      </c>
      <c r="L19" s="248">
        <f t="shared" si="15"/>
        <v>17.01115805</v>
      </c>
      <c r="M19" s="248">
        <f t="shared" si="15"/>
        <v>14.46227901</v>
      </c>
      <c r="N19" s="248">
        <f t="shared" si="15"/>
        <v>7330329.191</v>
      </c>
      <c r="O19" s="264" t="s">
        <v>107</v>
      </c>
      <c r="P19" s="249">
        <f t="shared" ref="P19:U19" si="16">MIN(P20:P307)</f>
        <v>97821.78218</v>
      </c>
      <c r="Q19" s="249">
        <f t="shared" si="16"/>
        <v>17507.41571</v>
      </c>
      <c r="R19" s="249">
        <f t="shared" si="16"/>
        <v>206800.7081</v>
      </c>
      <c r="S19" s="249">
        <f t="shared" si="16"/>
        <v>-924739.9698</v>
      </c>
      <c r="T19" s="249">
        <f t="shared" si="16"/>
        <v>0</v>
      </c>
      <c r="U19" s="267">
        <f t="shared" si="16"/>
        <v>0.3707602639</v>
      </c>
      <c r="V19" s="252"/>
      <c r="W19" s="249">
        <f>(S20+T20)</f>
        <v>-1666.666667</v>
      </c>
      <c r="X19" s="252">
        <f t="shared" ref="X19:AD19" si="17">MIN(X20:X307)</f>
        <v>1.745241265</v>
      </c>
      <c r="Y19" s="249">
        <f t="shared" si="17"/>
        <v>279754.1624</v>
      </c>
      <c r="Z19" s="249">
        <f t="shared" si="17"/>
        <v>121921.181</v>
      </c>
      <c r="AA19" s="268">
        <f t="shared" si="17"/>
        <v>340718.2874</v>
      </c>
      <c r="AB19" s="252">
        <f t="shared" si="17"/>
        <v>0.3407182874</v>
      </c>
      <c r="AC19" s="269">
        <f t="shared" si="17"/>
        <v>206460.806</v>
      </c>
      <c r="AD19" s="252">
        <f t="shared" si="17"/>
        <v>0.206460806</v>
      </c>
      <c r="AE19" s="175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7"/>
    </row>
    <row r="20" ht="19.5" customHeight="1">
      <c r="A20" s="246" t="s">
        <v>108</v>
      </c>
      <c r="B20" s="247">
        <v>107.25</v>
      </c>
      <c r="C20" s="248">
        <v>120.5</v>
      </c>
      <c r="D20" s="248">
        <v>101.0</v>
      </c>
      <c r="E20" s="248">
        <v>109.5</v>
      </c>
      <c r="F20" s="248">
        <v>93.507858</v>
      </c>
      <c r="G20" s="248">
        <v>7.211069E8</v>
      </c>
      <c r="H20" s="248"/>
      <c r="I20" s="248">
        <f t="shared" ref="I20:N20" si="18">(I21/B21*B20)/B21*B20</f>
        <v>17.30215263</v>
      </c>
      <c r="J20" s="248">
        <f t="shared" si="18"/>
        <v>21.82274244</v>
      </c>
      <c r="K20" s="248">
        <f t="shared" si="18"/>
        <v>15.31957048</v>
      </c>
      <c r="L20" s="248">
        <f t="shared" si="18"/>
        <v>17.89890036</v>
      </c>
      <c r="M20" s="248">
        <f t="shared" si="18"/>
        <v>15.21700419</v>
      </c>
      <c r="N20" s="248">
        <f t="shared" si="18"/>
        <v>11522073.23</v>
      </c>
      <c r="O20" s="248"/>
      <c r="P20" s="249">
        <f t="shared" ref="P20:R20" si="19">P8</f>
        <v>500000</v>
      </c>
      <c r="Q20" s="249">
        <f t="shared" si="19"/>
        <v>250000</v>
      </c>
      <c r="R20" s="249">
        <f t="shared" si="19"/>
        <v>250000</v>
      </c>
      <c r="S20" s="249">
        <f>-$S$8/12</f>
        <v>-1666.666667</v>
      </c>
      <c r="T20" s="249">
        <f>T4</f>
        <v>0</v>
      </c>
      <c r="U20" s="267">
        <f t="shared" ref="U20:U307" si="21">(Q20*2+P20)/(P20+Q20+R20)</f>
        <v>1</v>
      </c>
      <c r="V20" s="252"/>
      <c r="W20" s="249">
        <f t="shared" ref="W20:W307" si="22">S20+T20</f>
        <v>-1666.666667</v>
      </c>
      <c r="X20" s="252">
        <f t="shared" ref="X20:X307" si="23">IF(S20+T20=0,"NA",((P20+R20)/-(S20+T20)))</f>
        <v>450</v>
      </c>
      <c r="Y20" s="249">
        <f t="shared" ref="Y20:Y307" si="24">P20*0.7+R20*0.96</f>
        <v>590000</v>
      </c>
      <c r="Z20" s="249">
        <f t="shared" ref="Z20:Z307" si="25">Y20+S20+T20</f>
        <v>588333.3333</v>
      </c>
      <c r="AA20" s="254">
        <f t="shared" ref="AA20:AA307" si="26">P20+Q20+R20</f>
        <v>1000000</v>
      </c>
      <c r="AB20" s="253">
        <f t="shared" ref="AB20:AB307" si="27">AA20/($O$8)</f>
        <v>1</v>
      </c>
      <c r="AC20" s="270">
        <f t="shared" ref="AC20:AC307" si="28">SUM(P20:T20)</f>
        <v>998333.3333</v>
      </c>
      <c r="AD20" s="252">
        <f t="shared" ref="AD20:AD307" si="29">AC20/($O$8)</f>
        <v>0.9983333333</v>
      </c>
      <c r="AE20" s="175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7"/>
    </row>
    <row r="21" ht="19.5" customHeight="1">
      <c r="A21" s="246" t="s">
        <v>109</v>
      </c>
      <c r="B21" s="247">
        <v>107.765625</v>
      </c>
      <c r="C21" s="248">
        <v>109.125</v>
      </c>
      <c r="D21" s="248">
        <v>78.0</v>
      </c>
      <c r="E21" s="248">
        <v>94.75</v>
      </c>
      <c r="F21" s="248">
        <v>80.912041</v>
      </c>
      <c r="G21" s="248">
        <v>6.784114E8</v>
      </c>
      <c r="H21" s="248"/>
      <c r="I21" s="248">
        <f t="shared" ref="I21:N21" si="20">(I22/B22*B21)/B22*B21</f>
        <v>17.4689194</v>
      </c>
      <c r="J21" s="248">
        <f t="shared" si="20"/>
        <v>17.89714458</v>
      </c>
      <c r="K21" s="248">
        <f t="shared" si="20"/>
        <v>9.136777452</v>
      </c>
      <c r="L21" s="248">
        <f t="shared" si="20"/>
        <v>13.40159685</v>
      </c>
      <c r="M21" s="248">
        <f t="shared" si="20"/>
        <v>11.39355507</v>
      </c>
      <c r="N21" s="248">
        <f t="shared" si="20"/>
        <v>10198060.95</v>
      </c>
      <c r="O21" s="248"/>
      <c r="P21" s="249">
        <f t="shared" ref="P21:P307" si="31">P20*D21/D20</f>
        <v>386138.6139</v>
      </c>
      <c r="Q21" s="249">
        <f t="shared" ref="Q21:Q29" si="32">Q20*K21/K20</f>
        <v>149103.0291</v>
      </c>
      <c r="R21" s="249">
        <f t="shared" ref="R21:R29" si="33">R20*(1+$S$5/2/12)</f>
        <v>250520.8333</v>
      </c>
      <c r="S21" s="249">
        <f t="shared" ref="S21:S307" si="34">S20*(1+$S$5/12)+$S$20</f>
        <v>-3340.277778</v>
      </c>
      <c r="T21" s="249">
        <f t="shared" ref="T21:T307" si="35">T20*(1+$S$5/12)</f>
        <v>0</v>
      </c>
      <c r="U21" s="267">
        <f t="shared" si="21"/>
        <v>0.8709307109</v>
      </c>
      <c r="V21" s="252"/>
      <c r="W21" s="249">
        <f t="shared" si="22"/>
        <v>-3340.277778</v>
      </c>
      <c r="X21" s="252">
        <f t="shared" si="23"/>
        <v>190.6007493</v>
      </c>
      <c r="Y21" s="249">
        <f t="shared" si="24"/>
        <v>510797.0297</v>
      </c>
      <c r="Z21" s="249">
        <f t="shared" si="25"/>
        <v>507456.7519</v>
      </c>
      <c r="AA21" s="254">
        <f t="shared" si="26"/>
        <v>785762.4763</v>
      </c>
      <c r="AB21" s="253">
        <f t="shared" si="27"/>
        <v>0.7857624763</v>
      </c>
      <c r="AC21" s="270">
        <f t="shared" si="28"/>
        <v>782422.1985</v>
      </c>
      <c r="AD21" s="252">
        <f t="shared" si="29"/>
        <v>0.7824221985</v>
      </c>
      <c r="AE21" s="175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7"/>
    </row>
    <row r="22" ht="19.5" customHeight="1">
      <c r="A22" s="246" t="s">
        <v>110</v>
      </c>
      <c r="B22" s="247">
        <v>95.75</v>
      </c>
      <c r="C22" s="248">
        <v>96.875</v>
      </c>
      <c r="D22" s="248">
        <v>72.25</v>
      </c>
      <c r="E22" s="248">
        <v>83.125</v>
      </c>
      <c r="F22" s="248">
        <v>70.98484</v>
      </c>
      <c r="G22" s="248">
        <v>5.631893E8</v>
      </c>
      <c r="H22" s="248"/>
      <c r="I22" s="248">
        <f t="shared" ref="I22:N22" si="30">(I23/B23*B22)/B23*B22</f>
        <v>13.79059811</v>
      </c>
      <c r="J22" s="248">
        <f t="shared" si="30"/>
        <v>14.10453147</v>
      </c>
      <c r="K22" s="248">
        <f t="shared" si="30"/>
        <v>7.839340787</v>
      </c>
      <c r="L22" s="248">
        <f t="shared" si="30"/>
        <v>10.31481466</v>
      </c>
      <c r="M22" s="248">
        <f t="shared" si="30"/>
        <v>8.76928447</v>
      </c>
      <c r="N22" s="248">
        <f t="shared" si="30"/>
        <v>7028135.387</v>
      </c>
      <c r="O22" s="248"/>
      <c r="P22" s="249">
        <f t="shared" si="31"/>
        <v>357673.2673</v>
      </c>
      <c r="Q22" s="249">
        <f t="shared" si="32"/>
        <v>127930.1662</v>
      </c>
      <c r="R22" s="249">
        <f t="shared" si="33"/>
        <v>251042.7517</v>
      </c>
      <c r="S22" s="249">
        <f t="shared" si="34"/>
        <v>-5020.862269</v>
      </c>
      <c r="T22" s="249">
        <f t="shared" si="35"/>
        <v>0</v>
      </c>
      <c r="U22" s="267">
        <f t="shared" si="21"/>
        <v>0.8328741965</v>
      </c>
      <c r="V22" s="252"/>
      <c r="W22" s="249">
        <f t="shared" si="22"/>
        <v>-5020.862269</v>
      </c>
      <c r="X22" s="252">
        <f t="shared" si="23"/>
        <v>121.2373466</v>
      </c>
      <c r="Y22" s="249">
        <f t="shared" si="24"/>
        <v>491372.3288</v>
      </c>
      <c r="Z22" s="249">
        <f t="shared" si="25"/>
        <v>486351.4665</v>
      </c>
      <c r="AA22" s="254">
        <f t="shared" si="26"/>
        <v>736646.1852</v>
      </c>
      <c r="AB22" s="253">
        <f t="shared" si="27"/>
        <v>0.7366461852</v>
      </c>
      <c r="AC22" s="270">
        <f t="shared" si="28"/>
        <v>731625.323</v>
      </c>
      <c r="AD22" s="252">
        <f t="shared" si="29"/>
        <v>0.731625323</v>
      </c>
      <c r="AE22" s="175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7"/>
    </row>
    <row r="23" ht="19.5" customHeight="1">
      <c r="A23" s="246" t="s">
        <v>111</v>
      </c>
      <c r="B23" s="247">
        <v>85.1875</v>
      </c>
      <c r="C23" s="248">
        <v>99.71875</v>
      </c>
      <c r="D23" s="248">
        <v>82.5</v>
      </c>
      <c r="E23" s="248">
        <v>93.4375</v>
      </c>
      <c r="F23" s="248">
        <v>79.791245</v>
      </c>
      <c r="G23" s="248">
        <v>4.695167E8</v>
      </c>
      <c r="H23" s="248"/>
      <c r="I23" s="248">
        <f t="shared" ref="I23:N23" si="36">(I24/B24*B23)/B24*B23</f>
        <v>10.91584307</v>
      </c>
      <c r="J23" s="248">
        <f t="shared" si="36"/>
        <v>14.94475793</v>
      </c>
      <c r="K23" s="248">
        <f t="shared" si="36"/>
        <v>10.22143188</v>
      </c>
      <c r="L23" s="248">
        <f t="shared" si="36"/>
        <v>13.03288407</v>
      </c>
      <c r="M23" s="248">
        <f t="shared" si="36"/>
        <v>11.08009352</v>
      </c>
      <c r="N23" s="248">
        <f t="shared" si="36"/>
        <v>4884649.621</v>
      </c>
      <c r="O23" s="248"/>
      <c r="P23" s="249">
        <f t="shared" si="31"/>
        <v>408415.8416</v>
      </c>
      <c r="Q23" s="249">
        <f t="shared" si="32"/>
        <v>166803.4997</v>
      </c>
      <c r="R23" s="249">
        <f t="shared" si="33"/>
        <v>251565.7575</v>
      </c>
      <c r="S23" s="249">
        <f t="shared" si="34"/>
        <v>-6708.449195</v>
      </c>
      <c r="T23" s="249">
        <f t="shared" si="35"/>
        <v>0</v>
      </c>
      <c r="U23" s="267">
        <f t="shared" si="21"/>
        <v>0.8974796982</v>
      </c>
      <c r="V23" s="252"/>
      <c r="W23" s="249">
        <f t="shared" si="22"/>
        <v>-6708.449195</v>
      </c>
      <c r="X23" s="252">
        <f t="shared" si="23"/>
        <v>98.38065101</v>
      </c>
      <c r="Y23" s="249">
        <f t="shared" si="24"/>
        <v>527394.2163</v>
      </c>
      <c r="Z23" s="249">
        <f t="shared" si="25"/>
        <v>520685.7671</v>
      </c>
      <c r="AA23" s="254">
        <f t="shared" si="26"/>
        <v>826785.0987</v>
      </c>
      <c r="AB23" s="253">
        <f t="shared" si="27"/>
        <v>0.8267850987</v>
      </c>
      <c r="AC23" s="270">
        <f t="shared" si="28"/>
        <v>820076.6495</v>
      </c>
      <c r="AD23" s="252">
        <f t="shared" si="29"/>
        <v>0.8200766495</v>
      </c>
      <c r="AE23" s="175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7"/>
    </row>
    <row r="24" ht="19.5" customHeight="1">
      <c r="A24" s="246" t="s">
        <v>112</v>
      </c>
      <c r="B24" s="247">
        <v>93.5</v>
      </c>
      <c r="C24" s="248">
        <v>102.0625</v>
      </c>
      <c r="D24" s="248">
        <v>85.71875</v>
      </c>
      <c r="E24" s="248">
        <v>89.4375</v>
      </c>
      <c r="F24" s="248">
        <v>76.375443</v>
      </c>
      <c r="G24" s="248">
        <v>3.817581E8</v>
      </c>
      <c r="H24" s="248"/>
      <c r="I24" s="248">
        <f t="shared" ref="I24:N24" si="37">(I25/B25*B24)/B25*B24</f>
        <v>13.15009102</v>
      </c>
      <c r="J24" s="248">
        <f t="shared" si="37"/>
        <v>15.65552504</v>
      </c>
      <c r="K24" s="248">
        <f t="shared" si="37"/>
        <v>11.03457218</v>
      </c>
      <c r="L24" s="248">
        <f t="shared" si="37"/>
        <v>11.94090971</v>
      </c>
      <c r="M24" s="248">
        <f t="shared" si="37"/>
        <v>10.15173863</v>
      </c>
      <c r="N24" s="248">
        <f t="shared" si="37"/>
        <v>3229295.965</v>
      </c>
      <c r="O24" s="248"/>
      <c r="P24" s="249">
        <f t="shared" si="31"/>
        <v>424350.2475</v>
      </c>
      <c r="Q24" s="249">
        <f t="shared" si="32"/>
        <v>180073.1326</v>
      </c>
      <c r="R24" s="249">
        <f t="shared" si="33"/>
        <v>252089.8528</v>
      </c>
      <c r="S24" s="249">
        <f t="shared" si="34"/>
        <v>-8403.067733</v>
      </c>
      <c r="T24" s="249">
        <f t="shared" si="35"/>
        <v>0</v>
      </c>
      <c r="U24" s="267">
        <f t="shared" si="21"/>
        <v>0.9159187302</v>
      </c>
      <c r="V24" s="252"/>
      <c r="W24" s="249">
        <f t="shared" si="22"/>
        <v>-8403.067733</v>
      </c>
      <c r="X24" s="252">
        <f t="shared" si="23"/>
        <v>80.49918456</v>
      </c>
      <c r="Y24" s="249">
        <f t="shared" si="24"/>
        <v>539051.432</v>
      </c>
      <c r="Z24" s="249">
        <f t="shared" si="25"/>
        <v>530648.3642</v>
      </c>
      <c r="AA24" s="254">
        <f t="shared" si="26"/>
        <v>856513.2329</v>
      </c>
      <c r="AB24" s="253">
        <f t="shared" si="27"/>
        <v>0.8565132329</v>
      </c>
      <c r="AC24" s="270">
        <f t="shared" si="28"/>
        <v>848110.1652</v>
      </c>
      <c r="AD24" s="252">
        <f t="shared" si="29"/>
        <v>0.8481101652</v>
      </c>
      <c r="AE24" s="175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7"/>
    </row>
    <row r="25" ht="19.5" customHeight="1">
      <c r="A25" s="246" t="s">
        <v>113</v>
      </c>
      <c r="B25" s="247">
        <v>89.8125</v>
      </c>
      <c r="C25" s="248">
        <v>102.0</v>
      </c>
      <c r="D25" s="248">
        <v>83.3125</v>
      </c>
      <c r="E25" s="248">
        <v>101.625</v>
      </c>
      <c r="F25" s="248">
        <v>86.782974</v>
      </c>
      <c r="G25" s="248">
        <v>3.783124E8</v>
      </c>
      <c r="H25" s="248"/>
      <c r="I25" s="248">
        <f t="shared" ref="I25:N25" si="38">(I26/B26*B25)/B26*B25</f>
        <v>12.13330481</v>
      </c>
      <c r="J25" s="248">
        <f t="shared" si="38"/>
        <v>15.63635697</v>
      </c>
      <c r="K25" s="248">
        <f t="shared" si="38"/>
        <v>10.42375451</v>
      </c>
      <c r="L25" s="248">
        <f t="shared" si="38"/>
        <v>15.41697717</v>
      </c>
      <c r="M25" s="248">
        <f t="shared" si="38"/>
        <v>13.10696082</v>
      </c>
      <c r="N25" s="248">
        <f t="shared" si="38"/>
        <v>3171264.615</v>
      </c>
      <c r="O25" s="248"/>
      <c r="P25" s="249">
        <f t="shared" si="31"/>
        <v>412438.1188</v>
      </c>
      <c r="Q25" s="249">
        <f t="shared" si="32"/>
        <v>170105.2018</v>
      </c>
      <c r="R25" s="249">
        <f t="shared" si="33"/>
        <v>252615.04</v>
      </c>
      <c r="S25" s="249">
        <f t="shared" si="34"/>
        <v>-10104.74718</v>
      </c>
      <c r="T25" s="249">
        <f t="shared" si="35"/>
        <v>0</v>
      </c>
      <c r="U25" s="267">
        <f t="shared" si="21"/>
        <v>0.9012045595</v>
      </c>
      <c r="V25" s="252"/>
      <c r="W25" s="249">
        <f t="shared" si="22"/>
        <v>-10104.74718</v>
      </c>
      <c r="X25" s="252">
        <f t="shared" si="23"/>
        <v>65.81591274</v>
      </c>
      <c r="Y25" s="249">
        <f t="shared" si="24"/>
        <v>531217.1216</v>
      </c>
      <c r="Z25" s="249">
        <f t="shared" si="25"/>
        <v>521112.3744</v>
      </c>
      <c r="AA25" s="254">
        <f t="shared" si="26"/>
        <v>835158.3607</v>
      </c>
      <c r="AB25" s="253">
        <f t="shared" si="27"/>
        <v>0.8351583607</v>
      </c>
      <c r="AC25" s="270">
        <f t="shared" si="28"/>
        <v>825053.6135</v>
      </c>
      <c r="AD25" s="252">
        <f t="shared" si="29"/>
        <v>0.8250536135</v>
      </c>
      <c r="AE25" s="175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7"/>
    </row>
    <row r="26" ht="19.5" customHeight="1">
      <c r="A26" s="246" t="s">
        <v>114</v>
      </c>
      <c r="B26" s="247">
        <v>103.0</v>
      </c>
      <c r="C26" s="248">
        <v>103.515625</v>
      </c>
      <c r="D26" s="248">
        <v>87.0</v>
      </c>
      <c r="E26" s="248">
        <v>88.75</v>
      </c>
      <c r="F26" s="248">
        <v>75.788368</v>
      </c>
      <c r="G26" s="248">
        <v>5.107067E8</v>
      </c>
      <c r="H26" s="248"/>
      <c r="I26" s="248">
        <f t="shared" ref="I26:N26" si="39">(I27/B27*B26)/B27*B26</f>
        <v>15.95805606</v>
      </c>
      <c r="J26" s="248">
        <f t="shared" si="39"/>
        <v>16.10449275</v>
      </c>
      <c r="K26" s="248">
        <f t="shared" si="39"/>
        <v>11.36690804</v>
      </c>
      <c r="L26" s="248">
        <f t="shared" si="39"/>
        <v>11.75803735</v>
      </c>
      <c r="M26" s="248">
        <f t="shared" si="39"/>
        <v>9.996271738</v>
      </c>
      <c r="N26" s="248">
        <f t="shared" si="39"/>
        <v>5779289.363</v>
      </c>
      <c r="O26" s="248"/>
      <c r="P26" s="249">
        <f t="shared" si="31"/>
        <v>430693.0693</v>
      </c>
      <c r="Q26" s="249">
        <f t="shared" si="32"/>
        <v>185496.5199</v>
      </c>
      <c r="R26" s="249">
        <f t="shared" si="33"/>
        <v>253141.3213</v>
      </c>
      <c r="S26" s="249">
        <f t="shared" si="34"/>
        <v>-11813.51696</v>
      </c>
      <c r="T26" s="249">
        <f t="shared" si="35"/>
        <v>0</v>
      </c>
      <c r="U26" s="267">
        <f t="shared" si="21"/>
        <v>0.9221875116</v>
      </c>
      <c r="V26" s="252"/>
      <c r="W26" s="249">
        <f t="shared" si="22"/>
        <v>-11813.51696</v>
      </c>
      <c r="X26" s="252">
        <f t="shared" si="23"/>
        <v>57.88575856</v>
      </c>
      <c r="Y26" s="249">
        <f t="shared" si="24"/>
        <v>544500.817</v>
      </c>
      <c r="Z26" s="249">
        <f t="shared" si="25"/>
        <v>532687.3</v>
      </c>
      <c r="AA26" s="254">
        <f t="shared" si="26"/>
        <v>869330.9106</v>
      </c>
      <c r="AB26" s="253">
        <f t="shared" si="27"/>
        <v>0.8693309106</v>
      </c>
      <c r="AC26" s="270">
        <f t="shared" si="28"/>
        <v>857517.3936</v>
      </c>
      <c r="AD26" s="252">
        <f t="shared" si="29"/>
        <v>0.8575173936</v>
      </c>
      <c r="AE26" s="175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7"/>
    </row>
    <row r="27" ht="19.5" customHeight="1">
      <c r="A27" s="271" t="s">
        <v>115</v>
      </c>
      <c r="B27" s="272">
        <v>90.25</v>
      </c>
      <c r="C27" s="273">
        <v>90.25</v>
      </c>
      <c r="D27" s="273">
        <v>73.625</v>
      </c>
      <c r="E27" s="273">
        <v>81.703125</v>
      </c>
      <c r="F27" s="273">
        <v>69.770638</v>
      </c>
      <c r="G27" s="273">
        <v>9.049254E8</v>
      </c>
      <c r="H27" s="273"/>
      <c r="I27" s="273">
        <f t="shared" ref="I27:N27" si="40">(I28/B28*B27)/B28*B27</f>
        <v>12.25180168</v>
      </c>
      <c r="J27" s="273">
        <f t="shared" si="40"/>
        <v>12.24135955</v>
      </c>
      <c r="K27" s="273">
        <f t="shared" si="40"/>
        <v>8.140563287</v>
      </c>
      <c r="L27" s="273">
        <f t="shared" si="40"/>
        <v>9.964957431</v>
      </c>
      <c r="M27" s="273">
        <f t="shared" si="40"/>
        <v>8.471851442</v>
      </c>
      <c r="N27" s="273">
        <f t="shared" si="40"/>
        <v>18144996.37</v>
      </c>
      <c r="O27" s="273"/>
      <c r="P27" s="249">
        <f t="shared" si="31"/>
        <v>364480.198</v>
      </c>
      <c r="Q27" s="249">
        <f t="shared" si="32"/>
        <v>132845.8147</v>
      </c>
      <c r="R27" s="249">
        <f t="shared" si="33"/>
        <v>253668.6991</v>
      </c>
      <c r="S27" s="249">
        <f t="shared" si="34"/>
        <v>-13529.40662</v>
      </c>
      <c r="T27" s="249">
        <f t="shared" si="35"/>
        <v>0</v>
      </c>
      <c r="U27" s="267">
        <f t="shared" si="21"/>
        <v>0.8391161983</v>
      </c>
      <c r="V27" s="252"/>
      <c r="W27" s="249">
        <f t="shared" si="22"/>
        <v>-13529.40662</v>
      </c>
      <c r="X27" s="252">
        <f t="shared" si="23"/>
        <v>45.6892837</v>
      </c>
      <c r="Y27" s="249">
        <f t="shared" si="24"/>
        <v>498658.0897</v>
      </c>
      <c r="Z27" s="249">
        <f t="shared" si="25"/>
        <v>485128.6831</v>
      </c>
      <c r="AA27" s="254">
        <f t="shared" si="26"/>
        <v>750994.7118</v>
      </c>
      <c r="AB27" s="253">
        <f t="shared" si="27"/>
        <v>0.7509947118</v>
      </c>
      <c r="AC27" s="270">
        <f t="shared" si="28"/>
        <v>737465.3052</v>
      </c>
      <c r="AD27" s="252">
        <f t="shared" si="29"/>
        <v>0.7374653052</v>
      </c>
      <c r="AE27" s="175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7"/>
    </row>
    <row r="28" ht="19.5" customHeight="1">
      <c r="A28" s="271" t="s">
        <v>116</v>
      </c>
      <c r="B28" s="272">
        <v>80.3125</v>
      </c>
      <c r="C28" s="273">
        <v>84.125</v>
      </c>
      <c r="D28" s="273">
        <v>60.5</v>
      </c>
      <c r="E28" s="273">
        <v>62.984375</v>
      </c>
      <c r="F28" s="273">
        <v>53.785721</v>
      </c>
      <c r="G28" s="273">
        <v>9.362076E8</v>
      </c>
      <c r="H28" s="273"/>
      <c r="I28" s="273">
        <f t="shared" ref="I28:N28" si="41">(I29/B29*B28)/B29*B28</f>
        <v>9.702235838</v>
      </c>
      <c r="J28" s="273">
        <f t="shared" si="41"/>
        <v>10.63617288</v>
      </c>
      <c r="K28" s="273">
        <f t="shared" si="41"/>
        <v>5.49685892</v>
      </c>
      <c r="L28" s="273">
        <f t="shared" si="41"/>
        <v>5.921936694</v>
      </c>
      <c r="M28" s="273">
        <f t="shared" si="41"/>
        <v>5.034622733</v>
      </c>
      <c r="N28" s="273">
        <f t="shared" si="41"/>
        <v>19421181.79</v>
      </c>
      <c r="O28" s="273"/>
      <c r="P28" s="249">
        <f t="shared" si="31"/>
        <v>299504.9505</v>
      </c>
      <c r="Q28" s="249">
        <f t="shared" si="32"/>
        <v>89703.21537</v>
      </c>
      <c r="R28" s="249">
        <f t="shared" si="33"/>
        <v>254197.1755</v>
      </c>
      <c r="S28" s="249">
        <f t="shared" si="34"/>
        <v>-15252.44581</v>
      </c>
      <c r="T28" s="249">
        <f t="shared" si="35"/>
        <v>0</v>
      </c>
      <c r="U28" s="267">
        <f t="shared" si="21"/>
        <v>0.7443385226</v>
      </c>
      <c r="V28" s="252"/>
      <c r="W28" s="249">
        <f t="shared" si="22"/>
        <v>-15252.44581</v>
      </c>
      <c r="X28" s="252">
        <f t="shared" si="23"/>
        <v>36.3025139</v>
      </c>
      <c r="Y28" s="249">
        <f t="shared" si="24"/>
        <v>453682.7539</v>
      </c>
      <c r="Z28" s="249">
        <f t="shared" si="25"/>
        <v>438430.308</v>
      </c>
      <c r="AA28" s="254">
        <f t="shared" si="26"/>
        <v>643405.3414</v>
      </c>
      <c r="AB28" s="253">
        <f t="shared" si="27"/>
        <v>0.6434053414</v>
      </c>
      <c r="AC28" s="270">
        <f t="shared" si="28"/>
        <v>628152.8956</v>
      </c>
      <c r="AD28" s="252">
        <f t="shared" si="29"/>
        <v>0.6281528956</v>
      </c>
      <c r="AE28" s="175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7"/>
    </row>
    <row r="29" ht="19.5" customHeight="1">
      <c r="A29" s="274" t="s">
        <v>117</v>
      </c>
      <c r="B29" s="275">
        <v>64.0625</v>
      </c>
      <c r="C29" s="276">
        <v>74.78125</v>
      </c>
      <c r="D29" s="276">
        <v>54.25</v>
      </c>
      <c r="E29" s="276">
        <v>58.375</v>
      </c>
      <c r="F29" s="276">
        <v>49.849514</v>
      </c>
      <c r="G29" s="276">
        <v>1.0877885E9</v>
      </c>
      <c r="H29" s="276"/>
      <c r="I29" s="276">
        <f t="shared" ref="I29:N29" si="42">(I30/B30*B29)/B30*B29</f>
        <v>6.173242003</v>
      </c>
      <c r="J29" s="276">
        <f t="shared" si="42"/>
        <v>8.404670148</v>
      </c>
      <c r="K29" s="276">
        <f t="shared" si="42"/>
        <v>4.419807214</v>
      </c>
      <c r="L29" s="276">
        <f t="shared" si="42"/>
        <v>5.086884762</v>
      </c>
      <c r="M29" s="276">
        <f t="shared" si="42"/>
        <v>4.324688189</v>
      </c>
      <c r="N29" s="276">
        <f t="shared" si="42"/>
        <v>26219249.43</v>
      </c>
      <c r="O29" s="276"/>
      <c r="P29" s="249">
        <f t="shared" si="31"/>
        <v>268564.3564</v>
      </c>
      <c r="Q29" s="249">
        <f t="shared" si="32"/>
        <v>72126.81355</v>
      </c>
      <c r="R29" s="249">
        <f t="shared" si="33"/>
        <v>254726.753</v>
      </c>
      <c r="S29" s="249">
        <f t="shared" si="34"/>
        <v>-16982.66433</v>
      </c>
      <c r="T29" s="249">
        <f t="shared" si="35"/>
        <v>0</v>
      </c>
      <c r="U29" s="267">
        <f t="shared" si="21"/>
        <v>0.6933247516</v>
      </c>
      <c r="V29" s="252">
        <f>(E29-B20)/B20</f>
        <v>-0.4557109557</v>
      </c>
      <c r="W29" s="249">
        <f t="shared" si="22"/>
        <v>-16982.66433</v>
      </c>
      <c r="X29" s="252">
        <f t="shared" si="23"/>
        <v>30.81325163</v>
      </c>
      <c r="Y29" s="249">
        <f t="shared" si="24"/>
        <v>432532.7324</v>
      </c>
      <c r="Z29" s="249">
        <f t="shared" si="25"/>
        <v>415550.068</v>
      </c>
      <c r="AA29" s="254">
        <f t="shared" si="26"/>
        <v>595417.923</v>
      </c>
      <c r="AB29" s="253">
        <f t="shared" si="27"/>
        <v>0.595417923</v>
      </c>
      <c r="AC29" s="270">
        <f t="shared" si="28"/>
        <v>578435.2586</v>
      </c>
      <c r="AD29" s="252">
        <f t="shared" si="29"/>
        <v>0.5784352586</v>
      </c>
      <c r="AE29" s="175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7"/>
    </row>
    <row r="30" ht="19.5" customHeight="1">
      <c r="A30" s="271" t="s">
        <v>118</v>
      </c>
      <c r="B30" s="272">
        <v>58.5625</v>
      </c>
      <c r="C30" s="273">
        <v>69.125</v>
      </c>
      <c r="D30" s="273">
        <v>52.15625</v>
      </c>
      <c r="E30" s="273">
        <v>64.300003</v>
      </c>
      <c r="F30" s="273">
        <v>54.909184</v>
      </c>
      <c r="G30" s="273">
        <v>1.1978067E9</v>
      </c>
      <c r="H30" s="273"/>
      <c r="I30" s="273">
        <f t="shared" ref="I30:N30" si="43">(I31/B31*B30)/B31*B30</f>
        <v>5.158753226</v>
      </c>
      <c r="J30" s="273">
        <f t="shared" si="43"/>
        <v>7.181340543</v>
      </c>
      <c r="K30" s="273">
        <f t="shared" si="43"/>
        <v>4.085230429</v>
      </c>
      <c r="L30" s="273">
        <f t="shared" si="43"/>
        <v>6.171917305</v>
      </c>
      <c r="M30" s="273">
        <f t="shared" si="43"/>
        <v>5.24714327</v>
      </c>
      <c r="N30" s="273">
        <f t="shared" si="43"/>
        <v>31791045.08</v>
      </c>
      <c r="O30" s="273"/>
      <c r="P30" s="249">
        <f t="shared" si="31"/>
        <v>258199.2574</v>
      </c>
      <c r="Q30" s="249">
        <f>(Q29+$S$3)*K30/K29</f>
        <v>85152.8684</v>
      </c>
      <c r="R30" s="249">
        <f>R29*(1+($S$5)/2/12)-$S$3</f>
        <v>235257.4337</v>
      </c>
      <c r="S30" s="249">
        <f t="shared" si="34"/>
        <v>-18720.0921</v>
      </c>
      <c r="T30" s="249">
        <f t="shared" si="35"/>
        <v>0</v>
      </c>
      <c r="U30" s="267">
        <f t="shared" si="21"/>
        <v>0.7405771079</v>
      </c>
      <c r="V30" s="277"/>
      <c r="W30" s="249">
        <f t="shared" si="22"/>
        <v>-18720.0921</v>
      </c>
      <c r="X30" s="252">
        <f t="shared" si="23"/>
        <v>26.35973629</v>
      </c>
      <c r="Y30" s="249">
        <f t="shared" si="24"/>
        <v>406586.6166</v>
      </c>
      <c r="Z30" s="249">
        <f t="shared" si="25"/>
        <v>387866.5245</v>
      </c>
      <c r="AA30" s="254">
        <f t="shared" si="26"/>
        <v>578609.5595</v>
      </c>
      <c r="AB30" s="253">
        <f t="shared" si="27"/>
        <v>0.5786095595</v>
      </c>
      <c r="AC30" s="270">
        <f t="shared" si="28"/>
        <v>559889.4674</v>
      </c>
      <c r="AD30" s="252">
        <f t="shared" si="29"/>
        <v>0.5598894674</v>
      </c>
      <c r="AE30" s="175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7"/>
    </row>
    <row r="31" ht="19.5" customHeight="1">
      <c r="A31" s="271" t="s">
        <v>119</v>
      </c>
      <c r="B31" s="272">
        <v>64.550003</v>
      </c>
      <c r="C31" s="273">
        <v>65.610001</v>
      </c>
      <c r="D31" s="273">
        <v>46.860001</v>
      </c>
      <c r="E31" s="273">
        <v>47.450001</v>
      </c>
      <c r="F31" s="273">
        <v>40.520073</v>
      </c>
      <c r="G31" s="273">
        <v>1.2158712E9</v>
      </c>
      <c r="H31" s="273"/>
      <c r="I31" s="273">
        <f t="shared" ref="I31:N31" si="44">(I32/B32*B31)/B32*B31</f>
        <v>6.2675538</v>
      </c>
      <c r="J31" s="273">
        <f t="shared" si="44"/>
        <v>6.469568594</v>
      </c>
      <c r="K31" s="273">
        <f t="shared" si="44"/>
        <v>3.297679378</v>
      </c>
      <c r="L31" s="273">
        <f t="shared" si="44"/>
        <v>3.361015876</v>
      </c>
      <c r="M31" s="273">
        <f t="shared" si="44"/>
        <v>2.857415401</v>
      </c>
      <c r="N31" s="273">
        <f t="shared" si="44"/>
        <v>32757177.35</v>
      </c>
      <c r="O31" s="273"/>
      <c r="P31" s="249">
        <f t="shared" si="31"/>
        <v>231980.203</v>
      </c>
      <c r="Q31" s="249">
        <f t="shared" ref="Q31:Q41" si="46">Q30*K31/K30</f>
        <v>68737.09158</v>
      </c>
      <c r="R31" s="249">
        <f t="shared" ref="R31:R41" si="47">R30*(1+$S$5/2/12)</f>
        <v>235747.5534</v>
      </c>
      <c r="S31" s="249">
        <f t="shared" si="34"/>
        <v>-20464.75915</v>
      </c>
      <c r="T31" s="249">
        <f t="shared" si="35"/>
        <v>0</v>
      </c>
      <c r="U31" s="267">
        <f t="shared" si="21"/>
        <v>0.6886833081</v>
      </c>
      <c r="V31" s="277"/>
      <c r="W31" s="249">
        <f t="shared" si="22"/>
        <v>-20464.75915</v>
      </c>
      <c r="X31" s="252">
        <f t="shared" si="23"/>
        <v>22.85527784</v>
      </c>
      <c r="Y31" s="249">
        <f t="shared" si="24"/>
        <v>388703.7933</v>
      </c>
      <c r="Z31" s="249">
        <f t="shared" si="25"/>
        <v>368239.0342</v>
      </c>
      <c r="AA31" s="254">
        <f t="shared" si="26"/>
        <v>536464.8479</v>
      </c>
      <c r="AB31" s="253">
        <f t="shared" si="27"/>
        <v>0.5364648479</v>
      </c>
      <c r="AC31" s="270">
        <f t="shared" si="28"/>
        <v>516000.0888</v>
      </c>
      <c r="AD31" s="252">
        <f t="shared" si="29"/>
        <v>0.5160000888</v>
      </c>
      <c r="AE31" s="175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7"/>
    </row>
    <row r="32" ht="19.5" customHeight="1">
      <c r="A32" s="271" t="s">
        <v>120</v>
      </c>
      <c r="B32" s="272">
        <v>46.970001</v>
      </c>
      <c r="C32" s="273">
        <v>50.66</v>
      </c>
      <c r="D32" s="273">
        <v>38.0</v>
      </c>
      <c r="E32" s="273">
        <v>39.150002</v>
      </c>
      <c r="F32" s="273">
        <v>33.43227</v>
      </c>
      <c r="G32" s="273">
        <v>1.7249188E9</v>
      </c>
      <c r="H32" s="273"/>
      <c r="I32" s="273">
        <f t="shared" ref="I32:N32" si="45">(I33/B33*B32)/B33*B32</f>
        <v>3.31853709</v>
      </c>
      <c r="J32" s="273">
        <f t="shared" si="45"/>
        <v>3.85714179</v>
      </c>
      <c r="K32" s="273">
        <f t="shared" si="45"/>
        <v>2.168557962</v>
      </c>
      <c r="L32" s="273">
        <f t="shared" si="45"/>
        <v>2.288029867</v>
      </c>
      <c r="M32" s="273">
        <f t="shared" si="45"/>
        <v>1.945201851</v>
      </c>
      <c r="N32" s="273">
        <f t="shared" si="45"/>
        <v>65927808.56</v>
      </c>
      <c r="O32" s="273"/>
      <c r="P32" s="249">
        <f t="shared" si="31"/>
        <v>188118.8119</v>
      </c>
      <c r="Q32" s="249">
        <f t="shared" si="46"/>
        <v>45201.59486</v>
      </c>
      <c r="R32" s="249">
        <f t="shared" si="47"/>
        <v>236238.6941</v>
      </c>
      <c r="S32" s="249">
        <f t="shared" si="34"/>
        <v>-22216.69565</v>
      </c>
      <c r="T32" s="249">
        <f t="shared" si="35"/>
        <v>0</v>
      </c>
      <c r="U32" s="267">
        <f t="shared" si="21"/>
        <v>0.5931564335</v>
      </c>
      <c r="V32" s="277"/>
      <c r="W32" s="249">
        <f t="shared" si="22"/>
        <v>-22216.69565</v>
      </c>
      <c r="X32" s="252">
        <f t="shared" si="23"/>
        <v>19.10083807</v>
      </c>
      <c r="Y32" s="249">
        <f t="shared" si="24"/>
        <v>358472.3147</v>
      </c>
      <c r="Z32" s="249">
        <f t="shared" si="25"/>
        <v>336255.619</v>
      </c>
      <c r="AA32" s="254">
        <f t="shared" si="26"/>
        <v>469559.1008</v>
      </c>
      <c r="AB32" s="253">
        <f t="shared" si="27"/>
        <v>0.4695591008</v>
      </c>
      <c r="AC32" s="270">
        <f t="shared" si="28"/>
        <v>447342.4052</v>
      </c>
      <c r="AD32" s="252">
        <f t="shared" si="29"/>
        <v>0.4473424052</v>
      </c>
      <c r="AE32" s="175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7"/>
    </row>
    <row r="33" ht="19.5" customHeight="1">
      <c r="A33" s="271" t="s">
        <v>121</v>
      </c>
      <c r="B33" s="272">
        <v>39.169998</v>
      </c>
      <c r="C33" s="273">
        <v>49.439999</v>
      </c>
      <c r="D33" s="273">
        <v>33.599998</v>
      </c>
      <c r="E33" s="273">
        <v>46.150002</v>
      </c>
      <c r="F33" s="273">
        <v>39.409939</v>
      </c>
      <c r="G33" s="273">
        <v>1.6436822E9</v>
      </c>
      <c r="H33" s="273"/>
      <c r="I33" s="273">
        <f t="shared" ref="I33:N33" si="48">(I34/B34*B33)/B34*B33</f>
        <v>2.307876876</v>
      </c>
      <c r="J33" s="273">
        <f t="shared" si="48"/>
        <v>3.673602312</v>
      </c>
      <c r="K33" s="273">
        <f t="shared" si="48"/>
        <v>1.695439685</v>
      </c>
      <c r="L33" s="273">
        <f t="shared" si="48"/>
        <v>3.179373576</v>
      </c>
      <c r="M33" s="273">
        <f t="shared" si="48"/>
        <v>2.702990183</v>
      </c>
      <c r="N33" s="273">
        <f t="shared" si="48"/>
        <v>59864179.29</v>
      </c>
      <c r="O33" s="273"/>
      <c r="P33" s="249">
        <f t="shared" si="31"/>
        <v>166336.6238</v>
      </c>
      <c r="Q33" s="249">
        <f t="shared" si="46"/>
        <v>35339.87982</v>
      </c>
      <c r="R33" s="249">
        <f t="shared" si="47"/>
        <v>236730.8581</v>
      </c>
      <c r="S33" s="249">
        <f t="shared" si="34"/>
        <v>-23975.93188</v>
      </c>
      <c r="T33" s="249">
        <f t="shared" si="35"/>
        <v>0</v>
      </c>
      <c r="U33" s="267">
        <f t="shared" si="21"/>
        <v>0.5406304824</v>
      </c>
      <c r="V33" s="277"/>
      <c r="W33" s="249">
        <f t="shared" si="22"/>
        <v>-23975.93188</v>
      </c>
      <c r="X33" s="252">
        <f t="shared" si="23"/>
        <v>16.81133746</v>
      </c>
      <c r="Y33" s="249">
        <f t="shared" si="24"/>
        <v>343697.2604</v>
      </c>
      <c r="Z33" s="249">
        <f t="shared" si="25"/>
        <v>319721.3285</v>
      </c>
      <c r="AA33" s="254">
        <f t="shared" si="26"/>
        <v>438407.3616</v>
      </c>
      <c r="AB33" s="253">
        <f t="shared" si="27"/>
        <v>0.4384073616</v>
      </c>
      <c r="AC33" s="270">
        <f t="shared" si="28"/>
        <v>414431.4298</v>
      </c>
      <c r="AD33" s="252">
        <f t="shared" si="29"/>
        <v>0.4144314298</v>
      </c>
      <c r="AE33" s="175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7"/>
    </row>
    <row r="34" ht="19.5" customHeight="1">
      <c r="A34" s="271" t="s">
        <v>122</v>
      </c>
      <c r="B34" s="272">
        <v>46.200001</v>
      </c>
      <c r="C34" s="273">
        <v>51.950001</v>
      </c>
      <c r="D34" s="273">
        <v>43.349998</v>
      </c>
      <c r="E34" s="273">
        <v>44.73</v>
      </c>
      <c r="F34" s="273">
        <v>38.197327</v>
      </c>
      <c r="G34" s="273">
        <v>1.3946903E9</v>
      </c>
      <c r="H34" s="273"/>
      <c r="I34" s="273">
        <f t="shared" ref="I34:N34" si="49">(I35/B35*B34)/B35*B34</f>
        <v>3.210624437</v>
      </c>
      <c r="J34" s="273">
        <f t="shared" si="49"/>
        <v>4.056078519</v>
      </c>
      <c r="K34" s="273">
        <f t="shared" si="49"/>
        <v>2.822162423</v>
      </c>
      <c r="L34" s="273">
        <f t="shared" si="49"/>
        <v>2.986729617</v>
      </c>
      <c r="M34" s="273">
        <f t="shared" si="49"/>
        <v>2.53921157</v>
      </c>
      <c r="N34" s="273">
        <f t="shared" si="49"/>
        <v>43100954.66</v>
      </c>
      <c r="O34" s="273"/>
      <c r="P34" s="249">
        <f t="shared" si="31"/>
        <v>214603.9505</v>
      </c>
      <c r="Q34" s="249">
        <f t="shared" si="46"/>
        <v>58825.37829</v>
      </c>
      <c r="R34" s="249">
        <f t="shared" si="47"/>
        <v>237224.0473</v>
      </c>
      <c r="S34" s="249">
        <f t="shared" si="34"/>
        <v>-25742.49826</v>
      </c>
      <c r="T34" s="249">
        <f t="shared" si="35"/>
        <v>0</v>
      </c>
      <c r="U34" s="267">
        <f t="shared" si="21"/>
        <v>0.6506462556</v>
      </c>
      <c r="V34" s="277"/>
      <c r="W34" s="249">
        <f t="shared" si="22"/>
        <v>-25742.49826</v>
      </c>
      <c r="X34" s="252">
        <f t="shared" si="23"/>
        <v>17.55183173</v>
      </c>
      <c r="Y34" s="249">
        <f t="shared" si="24"/>
        <v>377957.8508</v>
      </c>
      <c r="Z34" s="249">
        <f t="shared" si="25"/>
        <v>352215.3525</v>
      </c>
      <c r="AA34" s="254">
        <f t="shared" si="26"/>
        <v>510653.3761</v>
      </c>
      <c r="AB34" s="253">
        <f t="shared" si="27"/>
        <v>0.5106533761</v>
      </c>
      <c r="AC34" s="270">
        <f t="shared" si="28"/>
        <v>484910.8779</v>
      </c>
      <c r="AD34" s="252">
        <f t="shared" si="29"/>
        <v>0.4849108779</v>
      </c>
      <c r="AE34" s="175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7"/>
    </row>
    <row r="35" ht="19.5" customHeight="1">
      <c r="A35" s="271" t="s">
        <v>123</v>
      </c>
      <c r="B35" s="272">
        <v>45.540001</v>
      </c>
      <c r="C35" s="273">
        <v>49.490002</v>
      </c>
      <c r="D35" s="273">
        <v>41.259998</v>
      </c>
      <c r="E35" s="273">
        <v>45.700001</v>
      </c>
      <c r="F35" s="273">
        <v>39.025661</v>
      </c>
      <c r="G35" s="273">
        <v>1.3630503E9</v>
      </c>
      <c r="H35" s="273"/>
      <c r="I35" s="273">
        <f t="shared" ref="I35:N35" si="50">(I36/B36*B35)/B36*B35</f>
        <v>3.119547542</v>
      </c>
      <c r="J35" s="273">
        <f t="shared" si="50"/>
        <v>3.681036941</v>
      </c>
      <c r="K35" s="273">
        <f t="shared" si="50"/>
        <v>2.556596833</v>
      </c>
      <c r="L35" s="273">
        <f t="shared" si="50"/>
        <v>3.11767278</v>
      </c>
      <c r="M35" s="273">
        <f t="shared" si="50"/>
        <v>2.650534603</v>
      </c>
      <c r="N35" s="273">
        <f t="shared" si="50"/>
        <v>41167556.88</v>
      </c>
      <c r="O35" s="273"/>
      <c r="P35" s="249">
        <f t="shared" si="31"/>
        <v>204257.4158</v>
      </c>
      <c r="Q35" s="249">
        <f t="shared" si="46"/>
        <v>53289.90798</v>
      </c>
      <c r="R35" s="249">
        <f t="shared" si="47"/>
        <v>237718.2641</v>
      </c>
      <c r="S35" s="249">
        <f t="shared" si="34"/>
        <v>-27516.42534</v>
      </c>
      <c r="T35" s="249">
        <f t="shared" si="35"/>
        <v>0</v>
      </c>
      <c r="U35" s="267">
        <f t="shared" si="21"/>
        <v>0.6276172611</v>
      </c>
      <c r="V35" s="277"/>
      <c r="W35" s="249">
        <f t="shared" si="22"/>
        <v>-27516.42534</v>
      </c>
      <c r="X35" s="252">
        <f t="shared" si="23"/>
        <v>16.06224917</v>
      </c>
      <c r="Y35" s="249">
        <f t="shared" si="24"/>
        <v>371189.7246</v>
      </c>
      <c r="Z35" s="249">
        <f t="shared" si="25"/>
        <v>343673.2993</v>
      </c>
      <c r="AA35" s="254">
        <f t="shared" si="26"/>
        <v>495265.5879</v>
      </c>
      <c r="AB35" s="253">
        <f t="shared" si="27"/>
        <v>0.4952655879</v>
      </c>
      <c r="AC35" s="270">
        <f t="shared" si="28"/>
        <v>467749.1626</v>
      </c>
      <c r="AD35" s="252">
        <f t="shared" si="29"/>
        <v>0.4677491626</v>
      </c>
      <c r="AE35" s="175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7"/>
    </row>
    <row r="36" ht="19.5" customHeight="1">
      <c r="A36" s="271" t="s">
        <v>124</v>
      </c>
      <c r="B36" s="272">
        <v>45.650002</v>
      </c>
      <c r="C36" s="273">
        <v>46.48</v>
      </c>
      <c r="D36" s="273">
        <v>39.310001</v>
      </c>
      <c r="E36" s="273">
        <v>41.759998</v>
      </c>
      <c r="F36" s="273">
        <v>35.661087</v>
      </c>
      <c r="G36" s="273">
        <v>1.1983925E9</v>
      </c>
      <c r="H36" s="273"/>
      <c r="I36" s="273">
        <f t="shared" ref="I36:N36" si="51">(I37/B37*B36)/B37*B36</f>
        <v>3.134636158</v>
      </c>
      <c r="J36" s="273">
        <f t="shared" si="51"/>
        <v>3.246889224</v>
      </c>
      <c r="K36" s="273">
        <f t="shared" si="51"/>
        <v>2.320651635</v>
      </c>
      <c r="L36" s="273">
        <f t="shared" si="51"/>
        <v>2.603269022</v>
      </c>
      <c r="M36" s="273">
        <f t="shared" si="51"/>
        <v>2.213207315</v>
      </c>
      <c r="N36" s="273">
        <f t="shared" si="51"/>
        <v>31822148.17</v>
      </c>
      <c r="O36" s="273"/>
      <c r="P36" s="249">
        <f t="shared" si="31"/>
        <v>194603.9653</v>
      </c>
      <c r="Q36" s="249">
        <f t="shared" si="46"/>
        <v>48371.84748</v>
      </c>
      <c r="R36" s="249">
        <f t="shared" si="47"/>
        <v>238213.5105</v>
      </c>
      <c r="S36" s="249">
        <f t="shared" si="34"/>
        <v>-29297.74378</v>
      </c>
      <c r="T36" s="249">
        <f t="shared" si="35"/>
        <v>0</v>
      </c>
      <c r="U36" s="267">
        <f t="shared" si="21"/>
        <v>0.6054740747</v>
      </c>
      <c r="V36" s="277"/>
      <c r="W36" s="249">
        <f t="shared" si="22"/>
        <v>-29297.74378</v>
      </c>
      <c r="X36" s="252">
        <f t="shared" si="23"/>
        <v>14.77306509</v>
      </c>
      <c r="Y36" s="249">
        <f t="shared" si="24"/>
        <v>364907.7458</v>
      </c>
      <c r="Z36" s="249">
        <f t="shared" si="25"/>
        <v>335610.002</v>
      </c>
      <c r="AA36" s="254">
        <f t="shared" si="26"/>
        <v>481189.3233</v>
      </c>
      <c r="AB36" s="253">
        <f t="shared" si="27"/>
        <v>0.4811893233</v>
      </c>
      <c r="AC36" s="270">
        <f t="shared" si="28"/>
        <v>451891.5795</v>
      </c>
      <c r="AD36" s="252">
        <f t="shared" si="29"/>
        <v>0.4518915795</v>
      </c>
      <c r="AE36" s="175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7"/>
    </row>
    <row r="37" ht="19.5" customHeight="1">
      <c r="A37" s="271" t="s">
        <v>125</v>
      </c>
      <c r="B37" s="272">
        <v>42.630001</v>
      </c>
      <c r="C37" s="273">
        <v>44.0</v>
      </c>
      <c r="D37" s="273">
        <v>35.75</v>
      </c>
      <c r="E37" s="273">
        <v>36.630001</v>
      </c>
      <c r="F37" s="273">
        <v>31.280291</v>
      </c>
      <c r="G37" s="273">
        <v>1.3134117E9</v>
      </c>
      <c r="H37" s="273"/>
      <c r="I37" s="273">
        <f t="shared" ref="I37:N37" si="52">(I38/B38*B37)/B38*B37</f>
        <v>2.733607911</v>
      </c>
      <c r="J37" s="273">
        <f t="shared" si="52"/>
        <v>2.909648894</v>
      </c>
      <c r="K37" s="273">
        <f t="shared" si="52"/>
        <v>1.919357763</v>
      </c>
      <c r="L37" s="273">
        <f t="shared" si="52"/>
        <v>2.002958602</v>
      </c>
      <c r="M37" s="273">
        <f t="shared" si="52"/>
        <v>1.702842623</v>
      </c>
      <c r="N37" s="273">
        <f t="shared" si="52"/>
        <v>38223732.25</v>
      </c>
      <c r="O37" s="273"/>
      <c r="P37" s="249">
        <f t="shared" si="31"/>
        <v>176980.198</v>
      </c>
      <c r="Q37" s="249">
        <f t="shared" si="46"/>
        <v>40007.24607</v>
      </c>
      <c r="R37" s="249">
        <f t="shared" si="47"/>
        <v>238709.7886</v>
      </c>
      <c r="S37" s="249">
        <f t="shared" si="34"/>
        <v>-31086.48438</v>
      </c>
      <c r="T37" s="249">
        <f t="shared" si="35"/>
        <v>0</v>
      </c>
      <c r="U37" s="267">
        <f t="shared" si="21"/>
        <v>0.5639592951</v>
      </c>
      <c r="V37" s="277"/>
      <c r="W37" s="249">
        <f t="shared" si="22"/>
        <v>-31086.48438</v>
      </c>
      <c r="X37" s="252">
        <f t="shared" si="23"/>
        <v>13.37204882</v>
      </c>
      <c r="Y37" s="249">
        <f t="shared" si="24"/>
        <v>353047.5357</v>
      </c>
      <c r="Z37" s="249">
        <f t="shared" si="25"/>
        <v>321961.0513</v>
      </c>
      <c r="AA37" s="254">
        <f t="shared" si="26"/>
        <v>455697.2327</v>
      </c>
      <c r="AB37" s="253">
        <f t="shared" si="27"/>
        <v>0.4556972327</v>
      </c>
      <c r="AC37" s="270">
        <f t="shared" si="28"/>
        <v>424610.7483</v>
      </c>
      <c r="AD37" s="252">
        <f t="shared" si="29"/>
        <v>0.4246107483</v>
      </c>
      <c r="AE37" s="175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7"/>
    </row>
    <row r="38" ht="19.5" customHeight="1">
      <c r="A38" s="271" t="s">
        <v>126</v>
      </c>
      <c r="B38" s="272">
        <v>36.509998</v>
      </c>
      <c r="C38" s="273">
        <v>37.5</v>
      </c>
      <c r="D38" s="273">
        <v>27.200001</v>
      </c>
      <c r="E38" s="273">
        <v>28.98</v>
      </c>
      <c r="F38" s="273">
        <v>24.747557</v>
      </c>
      <c r="G38" s="273">
        <v>1.3021162E9</v>
      </c>
      <c r="H38" s="273"/>
      <c r="I38" s="273">
        <f t="shared" ref="I38:N38" si="53">(I39/B39*B38)/B39*B38</f>
        <v>2.005068228</v>
      </c>
      <c r="J38" s="273">
        <f t="shared" si="53"/>
        <v>2.11347818</v>
      </c>
      <c r="K38" s="273">
        <f t="shared" si="53"/>
        <v>1.111070665</v>
      </c>
      <c r="L38" s="273">
        <f t="shared" si="53"/>
        <v>1.253703604</v>
      </c>
      <c r="M38" s="273">
        <f t="shared" si="53"/>
        <v>1.06585373</v>
      </c>
      <c r="N38" s="273">
        <f t="shared" si="53"/>
        <v>37569101.88</v>
      </c>
      <c r="O38" s="273"/>
      <c r="P38" s="249">
        <f t="shared" si="31"/>
        <v>134653.4703</v>
      </c>
      <c r="Q38" s="249">
        <f t="shared" si="46"/>
        <v>23159.24543</v>
      </c>
      <c r="R38" s="249">
        <f t="shared" si="47"/>
        <v>239207.1007</v>
      </c>
      <c r="S38" s="249">
        <f t="shared" si="34"/>
        <v>-32882.67806</v>
      </c>
      <c r="T38" s="249">
        <f t="shared" si="35"/>
        <v>0</v>
      </c>
      <c r="U38" s="267">
        <f t="shared" si="21"/>
        <v>0.4558260159</v>
      </c>
      <c r="V38" s="277"/>
      <c r="W38" s="249">
        <f t="shared" si="22"/>
        <v>-32882.67806</v>
      </c>
      <c r="X38" s="252">
        <f t="shared" si="23"/>
        <v>11.36952928</v>
      </c>
      <c r="Y38" s="249">
        <f t="shared" si="24"/>
        <v>323896.2459</v>
      </c>
      <c r="Z38" s="249">
        <f t="shared" si="25"/>
        <v>291013.5678</v>
      </c>
      <c r="AA38" s="254">
        <f t="shared" si="26"/>
        <v>397019.8164</v>
      </c>
      <c r="AB38" s="253">
        <f t="shared" si="27"/>
        <v>0.3970198164</v>
      </c>
      <c r="AC38" s="270">
        <f t="shared" si="28"/>
        <v>364137.1384</v>
      </c>
      <c r="AD38" s="252">
        <f t="shared" si="29"/>
        <v>0.3641371384</v>
      </c>
      <c r="AE38" s="175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7"/>
    </row>
    <row r="39" ht="19.5" customHeight="1">
      <c r="A39" s="271" t="s">
        <v>127</v>
      </c>
      <c r="B39" s="272">
        <v>28.85</v>
      </c>
      <c r="C39" s="273">
        <v>37.060001</v>
      </c>
      <c r="D39" s="273">
        <v>27.85</v>
      </c>
      <c r="E39" s="273">
        <v>33.900002</v>
      </c>
      <c r="F39" s="273">
        <v>28.949011</v>
      </c>
      <c r="G39" s="273">
        <v>2.1601468E9</v>
      </c>
      <c r="H39" s="273"/>
      <c r="I39" s="273">
        <f t="shared" ref="I39:N39" si="54">(I40/B40*B39)/B40*B39</f>
        <v>1.251979368</v>
      </c>
      <c r="J39" s="273">
        <f t="shared" si="54"/>
        <v>2.064172969</v>
      </c>
      <c r="K39" s="273">
        <f t="shared" si="54"/>
        <v>1.16480772</v>
      </c>
      <c r="L39" s="273">
        <f t="shared" si="54"/>
        <v>1.715527008</v>
      </c>
      <c r="M39" s="273">
        <f t="shared" si="54"/>
        <v>1.458479757</v>
      </c>
      <c r="N39" s="273">
        <f t="shared" si="54"/>
        <v>103394600.9</v>
      </c>
      <c r="O39" s="273"/>
      <c r="P39" s="249">
        <f t="shared" si="31"/>
        <v>137871.2871</v>
      </c>
      <c r="Q39" s="249">
        <f t="shared" si="46"/>
        <v>24279.34488</v>
      </c>
      <c r="R39" s="249">
        <f t="shared" si="47"/>
        <v>239705.4488</v>
      </c>
      <c r="S39" s="249">
        <f t="shared" si="34"/>
        <v>-34686.35589</v>
      </c>
      <c r="T39" s="249">
        <f t="shared" si="35"/>
        <v>0</v>
      </c>
      <c r="U39" s="267">
        <f t="shared" si="21"/>
        <v>0.4639222492</v>
      </c>
      <c r="V39" s="277"/>
      <c r="W39" s="249">
        <f t="shared" si="22"/>
        <v>-34686.35589</v>
      </c>
      <c r="X39" s="252">
        <f t="shared" si="23"/>
        <v>10.88545413</v>
      </c>
      <c r="Y39" s="249">
        <f t="shared" si="24"/>
        <v>326627.1319</v>
      </c>
      <c r="Z39" s="249">
        <f t="shared" si="25"/>
        <v>291940.776</v>
      </c>
      <c r="AA39" s="254">
        <f t="shared" si="26"/>
        <v>401856.0808</v>
      </c>
      <c r="AB39" s="253">
        <f t="shared" si="27"/>
        <v>0.4018560808</v>
      </c>
      <c r="AC39" s="270">
        <f t="shared" si="28"/>
        <v>367169.7249</v>
      </c>
      <c r="AD39" s="252">
        <f t="shared" si="29"/>
        <v>0.3671697249</v>
      </c>
      <c r="AE39" s="175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7"/>
    </row>
    <row r="40" ht="19.5" customHeight="1">
      <c r="A40" s="271" t="s">
        <v>128</v>
      </c>
      <c r="B40" s="272">
        <v>34.439999</v>
      </c>
      <c r="C40" s="273">
        <v>40.970001</v>
      </c>
      <c r="D40" s="273">
        <v>33.779999</v>
      </c>
      <c r="E40" s="273">
        <v>39.650002</v>
      </c>
      <c r="F40" s="273">
        <v>33.859234</v>
      </c>
      <c r="G40" s="273">
        <v>1.7210984E9</v>
      </c>
      <c r="H40" s="273"/>
      <c r="I40" s="273">
        <f t="shared" ref="I40:N40" si="55">(I41/B41*B40)/B41*B40</f>
        <v>1.784151779</v>
      </c>
      <c r="J40" s="273">
        <f t="shared" si="55"/>
        <v>2.522709149</v>
      </c>
      <c r="K40" s="273">
        <f t="shared" si="55"/>
        <v>1.71365387</v>
      </c>
      <c r="L40" s="273">
        <f t="shared" si="55"/>
        <v>2.346845714</v>
      </c>
      <c r="M40" s="273">
        <f t="shared" si="55"/>
        <v>1.995203512</v>
      </c>
      <c r="N40" s="273">
        <f t="shared" si="55"/>
        <v>65636094.34</v>
      </c>
      <c r="O40" s="273"/>
      <c r="P40" s="249">
        <f t="shared" si="31"/>
        <v>167227.7178</v>
      </c>
      <c r="Q40" s="249">
        <f t="shared" si="46"/>
        <v>35719.53774</v>
      </c>
      <c r="R40" s="249">
        <f t="shared" si="47"/>
        <v>240204.8352</v>
      </c>
      <c r="S40" s="249">
        <f t="shared" si="34"/>
        <v>-36497.54904</v>
      </c>
      <c r="T40" s="249">
        <f t="shared" si="35"/>
        <v>0</v>
      </c>
      <c r="U40" s="267">
        <f t="shared" si="21"/>
        <v>0.5385663259</v>
      </c>
      <c r="V40" s="277"/>
      <c r="W40" s="249">
        <f t="shared" si="22"/>
        <v>-36497.54904</v>
      </c>
      <c r="X40" s="252">
        <f t="shared" si="23"/>
        <v>11.16328531</v>
      </c>
      <c r="Y40" s="249">
        <f t="shared" si="24"/>
        <v>347656.0442</v>
      </c>
      <c r="Z40" s="249">
        <f t="shared" si="25"/>
        <v>311158.4952</v>
      </c>
      <c r="AA40" s="254">
        <f t="shared" si="26"/>
        <v>443152.0907</v>
      </c>
      <c r="AB40" s="253">
        <f t="shared" si="27"/>
        <v>0.4431520907</v>
      </c>
      <c r="AC40" s="270">
        <f t="shared" si="28"/>
        <v>406654.5417</v>
      </c>
      <c r="AD40" s="252">
        <f t="shared" si="29"/>
        <v>0.4066545417</v>
      </c>
      <c r="AE40" s="175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7"/>
    </row>
    <row r="41" ht="19.5" customHeight="1">
      <c r="A41" s="274" t="s">
        <v>129</v>
      </c>
      <c r="B41" s="275">
        <v>39.290001</v>
      </c>
      <c r="C41" s="276">
        <v>43.240002</v>
      </c>
      <c r="D41" s="276">
        <v>38.439999</v>
      </c>
      <c r="E41" s="276">
        <v>38.91</v>
      </c>
      <c r="F41" s="276">
        <v>33.227325</v>
      </c>
      <c r="G41" s="276">
        <v>1.2777654E9</v>
      </c>
      <c r="H41" s="276"/>
      <c r="I41" s="276">
        <f t="shared" ref="I41:N41" si="56">(I42/B42*B41)/B42*B41</f>
        <v>2.322039572</v>
      </c>
      <c r="J41" s="276">
        <f t="shared" si="56"/>
        <v>2.810002096</v>
      </c>
      <c r="K41" s="276">
        <f t="shared" si="56"/>
        <v>2.219067826</v>
      </c>
      <c r="L41" s="276">
        <f t="shared" si="56"/>
        <v>2.260063147</v>
      </c>
      <c r="M41" s="276">
        <f t="shared" si="56"/>
        <v>1.921426171</v>
      </c>
      <c r="N41" s="276">
        <f t="shared" si="56"/>
        <v>36177085.53</v>
      </c>
      <c r="O41" s="276"/>
      <c r="P41" s="249">
        <f t="shared" si="31"/>
        <v>190297.0248</v>
      </c>
      <c r="Q41" s="249">
        <f t="shared" si="46"/>
        <v>46254.42649</v>
      </c>
      <c r="R41" s="249">
        <f t="shared" si="47"/>
        <v>240705.2619</v>
      </c>
      <c r="S41" s="249">
        <f t="shared" si="34"/>
        <v>-38316.28883</v>
      </c>
      <c r="T41" s="249">
        <f t="shared" si="35"/>
        <v>0</v>
      </c>
      <c r="U41" s="267">
        <f t="shared" si="21"/>
        <v>0.5925655312</v>
      </c>
      <c r="V41" s="252">
        <f>(E41-B30)/B30</f>
        <v>-0.3355816435</v>
      </c>
      <c r="W41" s="249">
        <f t="shared" si="22"/>
        <v>-38316.28883</v>
      </c>
      <c r="X41" s="252">
        <f t="shared" si="23"/>
        <v>11.24853946</v>
      </c>
      <c r="Y41" s="249">
        <f t="shared" si="24"/>
        <v>364284.9688</v>
      </c>
      <c r="Z41" s="249">
        <f t="shared" si="25"/>
        <v>325968.6799</v>
      </c>
      <c r="AA41" s="254">
        <f t="shared" si="26"/>
        <v>477256.7132</v>
      </c>
      <c r="AB41" s="253">
        <f t="shared" si="27"/>
        <v>0.4772567132</v>
      </c>
      <c r="AC41" s="270">
        <f t="shared" si="28"/>
        <v>438940.4243</v>
      </c>
      <c r="AD41" s="252">
        <f t="shared" si="29"/>
        <v>0.4389404243</v>
      </c>
      <c r="AE41" s="175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7"/>
    </row>
    <row r="42" ht="19.5" customHeight="1">
      <c r="A42" s="271" t="s">
        <v>130</v>
      </c>
      <c r="B42" s="272">
        <v>39.57</v>
      </c>
      <c r="C42" s="273">
        <v>42.599998</v>
      </c>
      <c r="D42" s="273">
        <v>36.849998</v>
      </c>
      <c r="E42" s="273">
        <v>38.509998</v>
      </c>
      <c r="F42" s="273">
        <v>32.885727</v>
      </c>
      <c r="G42" s="273">
        <v>1.5794246E9</v>
      </c>
      <c r="H42" s="273"/>
      <c r="I42" s="273">
        <f t="shared" ref="I42:N42" si="57">(I43/B43*B42)/B43*B42</f>
        <v>2.35525339</v>
      </c>
      <c r="J42" s="273">
        <f t="shared" si="57"/>
        <v>2.727434882</v>
      </c>
      <c r="K42" s="273">
        <f t="shared" si="57"/>
        <v>2.039289009</v>
      </c>
      <c r="L42" s="273">
        <f t="shared" si="57"/>
        <v>2.213834261</v>
      </c>
      <c r="M42" s="273">
        <f t="shared" si="57"/>
        <v>1.882122287</v>
      </c>
      <c r="N42" s="273">
        <f t="shared" si="57"/>
        <v>55275047.54</v>
      </c>
      <c r="O42" s="273"/>
      <c r="P42" s="249">
        <f t="shared" si="31"/>
        <v>182425.7327</v>
      </c>
      <c r="Q42" s="249">
        <f>(Q41+$S$3)*K42/K41</f>
        <v>60886.79317</v>
      </c>
      <c r="R42" s="249">
        <f>R41*(1+($S$5)/2/12)-$S$3</f>
        <v>221206.7312</v>
      </c>
      <c r="S42" s="249">
        <f t="shared" si="34"/>
        <v>-40142.6067</v>
      </c>
      <c r="T42" s="249">
        <f t="shared" si="35"/>
        <v>0</v>
      </c>
      <c r="U42" s="267">
        <f t="shared" si="21"/>
        <v>0.6548691241</v>
      </c>
      <c r="V42" s="277"/>
      <c r="W42" s="249">
        <f t="shared" si="22"/>
        <v>-40142.6067</v>
      </c>
      <c r="X42" s="252">
        <f t="shared" si="23"/>
        <v>10.05496397</v>
      </c>
      <c r="Y42" s="249">
        <f t="shared" si="24"/>
        <v>340056.4748</v>
      </c>
      <c r="Z42" s="249">
        <f t="shared" si="25"/>
        <v>299913.8681</v>
      </c>
      <c r="AA42" s="254">
        <f t="shared" si="26"/>
        <v>464519.257</v>
      </c>
      <c r="AB42" s="253">
        <f t="shared" si="27"/>
        <v>0.464519257</v>
      </c>
      <c r="AC42" s="270">
        <f t="shared" si="28"/>
        <v>424376.6504</v>
      </c>
      <c r="AD42" s="252">
        <f t="shared" si="29"/>
        <v>0.4243766504</v>
      </c>
      <c r="AE42" s="175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7"/>
    </row>
    <row r="43" ht="19.5" customHeight="1">
      <c r="A43" s="271" t="s">
        <v>131</v>
      </c>
      <c r="B43" s="272">
        <v>38.400002</v>
      </c>
      <c r="C43" s="273">
        <v>38.880001</v>
      </c>
      <c r="D43" s="273">
        <v>33.09</v>
      </c>
      <c r="E43" s="273">
        <v>33.779999</v>
      </c>
      <c r="F43" s="273">
        <v>28.846529</v>
      </c>
      <c r="G43" s="273">
        <v>1.597517E9</v>
      </c>
      <c r="H43" s="273"/>
      <c r="I43" s="273">
        <f t="shared" ref="I43:N43" si="58">(I44/B44*B43)/B44*B43</f>
        <v>2.218033141</v>
      </c>
      <c r="J43" s="273">
        <f t="shared" si="58"/>
        <v>2.271892448</v>
      </c>
      <c r="K43" s="273">
        <f t="shared" si="58"/>
        <v>1.644361787</v>
      </c>
      <c r="L43" s="273">
        <f t="shared" si="58"/>
        <v>1.703402879</v>
      </c>
      <c r="M43" s="273">
        <f t="shared" si="58"/>
        <v>1.448171746</v>
      </c>
      <c r="N43" s="273">
        <f t="shared" si="58"/>
        <v>56548658.37</v>
      </c>
      <c r="O43" s="273"/>
      <c r="P43" s="249">
        <f t="shared" si="31"/>
        <v>163811.8812</v>
      </c>
      <c r="Q43" s="249">
        <f t="shared" ref="Q43:Q53" si="60">Q42*K43/K42</f>
        <v>49095.5012</v>
      </c>
      <c r="R43" s="249">
        <f t="shared" ref="R43:R53" si="61">R42*(1+$S$5/2/12)</f>
        <v>221667.5786</v>
      </c>
      <c r="S43" s="249">
        <f t="shared" si="34"/>
        <v>-41976.53422</v>
      </c>
      <c r="T43" s="249">
        <f t="shared" si="35"/>
        <v>0</v>
      </c>
      <c r="U43" s="267">
        <f t="shared" si="21"/>
        <v>0.6028945686</v>
      </c>
      <c r="V43" s="277"/>
      <c r="W43" s="249">
        <f t="shared" si="22"/>
        <v>-41976.53422</v>
      </c>
      <c r="X43" s="252">
        <f t="shared" si="23"/>
        <v>9.183213119</v>
      </c>
      <c r="Y43" s="249">
        <f t="shared" si="24"/>
        <v>327469.1923</v>
      </c>
      <c r="Z43" s="249">
        <f t="shared" si="25"/>
        <v>285492.658</v>
      </c>
      <c r="AA43" s="254">
        <f t="shared" si="26"/>
        <v>434574.961</v>
      </c>
      <c r="AB43" s="253">
        <f t="shared" si="27"/>
        <v>0.434574961</v>
      </c>
      <c r="AC43" s="270">
        <f t="shared" si="28"/>
        <v>392598.4267</v>
      </c>
      <c r="AD43" s="252">
        <f t="shared" si="29"/>
        <v>0.3925984267</v>
      </c>
      <c r="AE43" s="175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7"/>
    </row>
    <row r="44" ht="19.5" customHeight="1">
      <c r="A44" s="271" t="s">
        <v>132</v>
      </c>
      <c r="B44" s="272">
        <v>34.150002</v>
      </c>
      <c r="C44" s="273">
        <v>39.189999</v>
      </c>
      <c r="D44" s="273">
        <v>34.09</v>
      </c>
      <c r="E44" s="273">
        <v>36.060001</v>
      </c>
      <c r="F44" s="273">
        <v>30.793545</v>
      </c>
      <c r="G44" s="273">
        <v>1.5516643E9</v>
      </c>
      <c r="H44" s="273"/>
      <c r="I44" s="273">
        <f t="shared" ref="I44:N44" si="59">(I45/B45*B44)/B45*B44</f>
        <v>1.754231899</v>
      </c>
      <c r="J44" s="273">
        <f t="shared" si="59"/>
        <v>2.30826538</v>
      </c>
      <c r="K44" s="273">
        <f t="shared" si="59"/>
        <v>1.745250792</v>
      </c>
      <c r="L44" s="273">
        <f t="shared" si="59"/>
        <v>1.94110747</v>
      </c>
      <c r="M44" s="273">
        <f t="shared" si="59"/>
        <v>1.650259798</v>
      </c>
      <c r="N44" s="273">
        <f t="shared" si="59"/>
        <v>53349071.49</v>
      </c>
      <c r="O44" s="273"/>
      <c r="P44" s="249">
        <f t="shared" si="31"/>
        <v>168762.3762</v>
      </c>
      <c r="Q44" s="249">
        <f t="shared" si="60"/>
        <v>52107.73143</v>
      </c>
      <c r="R44" s="249">
        <f t="shared" si="61"/>
        <v>222129.386</v>
      </c>
      <c r="S44" s="249">
        <f t="shared" si="34"/>
        <v>-43818.10312</v>
      </c>
      <c r="T44" s="249">
        <f t="shared" si="35"/>
        <v>0</v>
      </c>
      <c r="U44" s="267">
        <f t="shared" si="21"/>
        <v>0.6162035013</v>
      </c>
      <c r="V44" s="277"/>
      <c r="W44" s="249">
        <f t="shared" si="22"/>
        <v>-43818.10312</v>
      </c>
      <c r="X44" s="252">
        <f t="shared" si="23"/>
        <v>8.920782381</v>
      </c>
      <c r="Y44" s="249">
        <f t="shared" si="24"/>
        <v>331377.8739</v>
      </c>
      <c r="Z44" s="249">
        <f t="shared" si="25"/>
        <v>287559.7708</v>
      </c>
      <c r="AA44" s="254">
        <f t="shared" si="26"/>
        <v>442999.4937</v>
      </c>
      <c r="AB44" s="253">
        <f t="shared" si="27"/>
        <v>0.4429994937</v>
      </c>
      <c r="AC44" s="270">
        <f t="shared" si="28"/>
        <v>399181.3906</v>
      </c>
      <c r="AD44" s="252">
        <f t="shared" si="29"/>
        <v>0.3991813906</v>
      </c>
      <c r="AE44" s="175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7"/>
    </row>
    <row r="45" ht="19.5" customHeight="1">
      <c r="A45" s="271" t="s">
        <v>133</v>
      </c>
      <c r="B45" s="272">
        <v>35.799999</v>
      </c>
      <c r="C45" s="273">
        <v>36.900002</v>
      </c>
      <c r="D45" s="273">
        <v>30.559999</v>
      </c>
      <c r="E45" s="273">
        <v>31.73</v>
      </c>
      <c r="F45" s="273">
        <v>27.095928</v>
      </c>
      <c r="G45" s="273">
        <v>1.7583156E9</v>
      </c>
      <c r="H45" s="273"/>
      <c r="I45" s="273">
        <f t="shared" ref="I45:N45" si="62">(I46/B46*B45)/B46*B45</f>
        <v>1.92784257</v>
      </c>
      <c r="J45" s="273">
        <f t="shared" si="62"/>
        <v>2.046388151</v>
      </c>
      <c r="K45" s="273">
        <f t="shared" si="62"/>
        <v>1.402524682</v>
      </c>
      <c r="L45" s="273">
        <f t="shared" si="62"/>
        <v>1.502928279</v>
      </c>
      <c r="M45" s="273">
        <f t="shared" si="62"/>
        <v>1.277735621</v>
      </c>
      <c r="N45" s="273">
        <f t="shared" si="62"/>
        <v>68505428.52</v>
      </c>
      <c r="O45" s="273"/>
      <c r="P45" s="249">
        <f t="shared" si="31"/>
        <v>151287.1238</v>
      </c>
      <c r="Q45" s="249">
        <f t="shared" si="60"/>
        <v>41875.00144</v>
      </c>
      <c r="R45" s="249">
        <f t="shared" si="61"/>
        <v>222592.1556</v>
      </c>
      <c r="S45" s="249">
        <f t="shared" si="34"/>
        <v>-45667.34521</v>
      </c>
      <c r="T45" s="249">
        <f t="shared" si="35"/>
        <v>0</v>
      </c>
      <c r="U45" s="267">
        <f t="shared" si="21"/>
        <v>0.5653270153</v>
      </c>
      <c r="V45" s="277"/>
      <c r="W45" s="249">
        <f t="shared" si="22"/>
        <v>-45667.34521</v>
      </c>
      <c r="X45" s="252">
        <f t="shared" si="23"/>
        <v>8.187015856</v>
      </c>
      <c r="Y45" s="249">
        <f t="shared" si="24"/>
        <v>319589.456</v>
      </c>
      <c r="Z45" s="249">
        <f t="shared" si="25"/>
        <v>273922.1108</v>
      </c>
      <c r="AA45" s="254">
        <f t="shared" si="26"/>
        <v>415754.2808</v>
      </c>
      <c r="AB45" s="253">
        <f t="shared" si="27"/>
        <v>0.4157542808</v>
      </c>
      <c r="AC45" s="270">
        <f t="shared" si="28"/>
        <v>370086.9356</v>
      </c>
      <c r="AD45" s="252">
        <f t="shared" si="29"/>
        <v>0.3700869356</v>
      </c>
      <c r="AE45" s="175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7"/>
    </row>
    <row r="46" ht="19.5" customHeight="1">
      <c r="A46" s="271" t="s">
        <v>134</v>
      </c>
      <c r="B46" s="272">
        <v>31.67</v>
      </c>
      <c r="C46" s="273">
        <v>33.630001</v>
      </c>
      <c r="D46" s="273">
        <v>28.42</v>
      </c>
      <c r="E46" s="273">
        <v>30.040001</v>
      </c>
      <c r="F46" s="273">
        <v>25.652744</v>
      </c>
      <c r="G46" s="273">
        <v>2.0957427E9</v>
      </c>
      <c r="H46" s="273"/>
      <c r="I46" s="273">
        <f t="shared" ref="I46:N46" si="63">(I47/B47*B46)/B47*B46</f>
        <v>1.508695739</v>
      </c>
      <c r="J46" s="273">
        <f t="shared" si="63"/>
        <v>1.699765435</v>
      </c>
      <c r="K46" s="273">
        <f t="shared" si="63"/>
        <v>1.212975387</v>
      </c>
      <c r="L46" s="273">
        <f t="shared" si="63"/>
        <v>1.347094298</v>
      </c>
      <c r="M46" s="273">
        <f t="shared" si="63"/>
        <v>1.145250783</v>
      </c>
      <c r="N46" s="273">
        <f t="shared" si="63"/>
        <v>97321154.67</v>
      </c>
      <c r="O46" s="273"/>
      <c r="P46" s="249">
        <f t="shared" si="31"/>
        <v>140693.0693</v>
      </c>
      <c r="Q46" s="249">
        <f t="shared" si="60"/>
        <v>36215.65221</v>
      </c>
      <c r="R46" s="249">
        <f t="shared" si="61"/>
        <v>223055.8892</v>
      </c>
      <c r="S46" s="249">
        <f t="shared" si="34"/>
        <v>-47524.29248</v>
      </c>
      <c r="T46" s="249">
        <f t="shared" si="35"/>
        <v>0</v>
      </c>
      <c r="U46" s="267">
        <f t="shared" si="21"/>
        <v>0.5328580779</v>
      </c>
      <c r="V46" s="277"/>
      <c r="W46" s="249">
        <f t="shared" si="22"/>
        <v>-47524.29248</v>
      </c>
      <c r="X46" s="252">
        <f t="shared" si="23"/>
        <v>7.653958418</v>
      </c>
      <c r="Y46" s="249">
        <f t="shared" si="24"/>
        <v>312618.8022</v>
      </c>
      <c r="Z46" s="249">
        <f t="shared" si="25"/>
        <v>265094.5097</v>
      </c>
      <c r="AA46" s="254">
        <f t="shared" si="26"/>
        <v>399964.6107</v>
      </c>
      <c r="AB46" s="253">
        <f t="shared" si="27"/>
        <v>0.3999646107</v>
      </c>
      <c r="AC46" s="270">
        <f t="shared" si="28"/>
        <v>352440.3183</v>
      </c>
      <c r="AD46" s="252">
        <f t="shared" si="29"/>
        <v>0.3524403183</v>
      </c>
      <c r="AE46" s="175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7"/>
    </row>
    <row r="47" ht="19.5" customHeight="1">
      <c r="A47" s="271" t="s">
        <v>135</v>
      </c>
      <c r="B47" s="272">
        <v>30.0</v>
      </c>
      <c r="C47" s="273">
        <v>30.25</v>
      </c>
      <c r="D47" s="273">
        <v>24.389999</v>
      </c>
      <c r="E47" s="273">
        <v>26.1</v>
      </c>
      <c r="F47" s="273">
        <v>22.288183</v>
      </c>
      <c r="G47" s="273">
        <v>2.2629351E9</v>
      </c>
      <c r="H47" s="273"/>
      <c r="I47" s="273">
        <f t="shared" ref="I47:N47" si="64">(I48/B48*B47)/B48*B47</f>
        <v>1.353779853</v>
      </c>
      <c r="J47" s="273">
        <f t="shared" si="64"/>
        <v>1.375263735</v>
      </c>
      <c r="K47" s="273">
        <f t="shared" si="64"/>
        <v>0.893361858</v>
      </c>
      <c r="L47" s="273">
        <f t="shared" si="64"/>
        <v>1.016902059</v>
      </c>
      <c r="M47" s="273">
        <f t="shared" si="64"/>
        <v>0.8645343885</v>
      </c>
      <c r="N47" s="273">
        <f t="shared" si="64"/>
        <v>113468555.5</v>
      </c>
      <c r="O47" s="273"/>
      <c r="P47" s="249">
        <f t="shared" si="31"/>
        <v>120742.5693</v>
      </c>
      <c r="Q47" s="249">
        <f t="shared" si="60"/>
        <v>26672.99163</v>
      </c>
      <c r="R47" s="249">
        <f t="shared" si="61"/>
        <v>223520.589</v>
      </c>
      <c r="S47" s="249">
        <f t="shared" si="34"/>
        <v>-49388.97704</v>
      </c>
      <c r="T47" s="249">
        <f t="shared" si="35"/>
        <v>0</v>
      </c>
      <c r="U47" s="267">
        <f t="shared" si="21"/>
        <v>0.4693221531</v>
      </c>
      <c r="V47" s="277"/>
      <c r="W47" s="249">
        <f t="shared" si="22"/>
        <v>-49388.97704</v>
      </c>
      <c r="X47" s="252">
        <f t="shared" si="23"/>
        <v>6.970445208</v>
      </c>
      <c r="Y47" s="249">
        <f t="shared" si="24"/>
        <v>299099.564</v>
      </c>
      <c r="Z47" s="249">
        <f t="shared" si="25"/>
        <v>249710.5869</v>
      </c>
      <c r="AA47" s="254">
        <f t="shared" si="26"/>
        <v>370936.1499</v>
      </c>
      <c r="AB47" s="253">
        <f t="shared" si="27"/>
        <v>0.3709361499</v>
      </c>
      <c r="AC47" s="270">
        <f t="shared" si="28"/>
        <v>321547.1729</v>
      </c>
      <c r="AD47" s="252">
        <f t="shared" si="29"/>
        <v>0.3215471729</v>
      </c>
      <c r="AE47" s="175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7"/>
    </row>
    <row r="48" ht="19.5" customHeight="1">
      <c r="A48" s="271" t="s">
        <v>136</v>
      </c>
      <c r="B48" s="272">
        <v>25.969999</v>
      </c>
      <c r="C48" s="273">
        <v>26.549999</v>
      </c>
      <c r="D48" s="273">
        <v>21.639999</v>
      </c>
      <c r="E48" s="273">
        <v>23.85</v>
      </c>
      <c r="F48" s="273">
        <v>20.366776</v>
      </c>
      <c r="G48" s="273">
        <v>2.6680491E9</v>
      </c>
      <c r="H48" s="273"/>
      <c r="I48" s="273">
        <f t="shared" ref="I48:N48" si="65">(I49/B49*B48)/B49*B48</f>
        <v>1.014493813</v>
      </c>
      <c r="J48" s="273">
        <f t="shared" si="65"/>
        <v>1.059410447</v>
      </c>
      <c r="K48" s="273">
        <f t="shared" si="65"/>
        <v>0.7032638828</v>
      </c>
      <c r="L48" s="273">
        <f t="shared" si="65"/>
        <v>0.8491313569</v>
      </c>
      <c r="M48" s="273">
        <f t="shared" si="65"/>
        <v>0.7219007896</v>
      </c>
      <c r="N48" s="273">
        <f t="shared" si="65"/>
        <v>157731692.7</v>
      </c>
      <c r="O48" s="273"/>
      <c r="P48" s="249">
        <f t="shared" si="31"/>
        <v>107128.7079</v>
      </c>
      <c r="Q48" s="249">
        <f t="shared" si="60"/>
        <v>20997.2605</v>
      </c>
      <c r="R48" s="249">
        <f t="shared" si="61"/>
        <v>223986.2569</v>
      </c>
      <c r="S48" s="249">
        <f t="shared" si="34"/>
        <v>-51261.43111</v>
      </c>
      <c r="T48" s="249">
        <f t="shared" si="35"/>
        <v>0</v>
      </c>
      <c r="U48" s="267">
        <f t="shared" si="21"/>
        <v>0.4235105123</v>
      </c>
      <c r="V48" s="277"/>
      <c r="W48" s="249">
        <f t="shared" si="22"/>
        <v>-51261.43111</v>
      </c>
      <c r="X48" s="252">
        <f t="shared" si="23"/>
        <v>6.459339072</v>
      </c>
      <c r="Y48" s="249">
        <f t="shared" si="24"/>
        <v>290016.9022</v>
      </c>
      <c r="Z48" s="249">
        <f t="shared" si="25"/>
        <v>238755.4711</v>
      </c>
      <c r="AA48" s="254">
        <f t="shared" si="26"/>
        <v>352112.2253</v>
      </c>
      <c r="AB48" s="253">
        <f t="shared" si="27"/>
        <v>0.3521122253</v>
      </c>
      <c r="AC48" s="270">
        <f t="shared" si="28"/>
        <v>300850.7942</v>
      </c>
      <c r="AD48" s="252">
        <f t="shared" si="29"/>
        <v>0.3008507942</v>
      </c>
      <c r="AE48" s="175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7"/>
    </row>
    <row r="49" ht="19.5" customHeight="1">
      <c r="A49" s="271" t="s">
        <v>137</v>
      </c>
      <c r="B49" s="272">
        <v>23.74</v>
      </c>
      <c r="C49" s="273">
        <v>26.209999</v>
      </c>
      <c r="D49" s="273">
        <v>21.299999</v>
      </c>
      <c r="E49" s="273">
        <v>23.49</v>
      </c>
      <c r="F49" s="273">
        <v>20.059364</v>
      </c>
      <c r="G49" s="273">
        <v>2.0438102E9</v>
      </c>
      <c r="H49" s="273"/>
      <c r="I49" s="273">
        <f t="shared" ref="I49:N49" si="66">(I50/B50*B49)/B50*B49</f>
        <v>0.8477483756</v>
      </c>
      <c r="J49" s="273">
        <f t="shared" si="66"/>
        <v>1.032450507</v>
      </c>
      <c r="K49" s="273">
        <f t="shared" si="66"/>
        <v>0.6813386215</v>
      </c>
      <c r="L49" s="273">
        <f t="shared" si="66"/>
        <v>0.823690668</v>
      </c>
      <c r="M49" s="273">
        <f t="shared" si="66"/>
        <v>0.7002728058</v>
      </c>
      <c r="N49" s="273">
        <f t="shared" si="66"/>
        <v>92557678.51</v>
      </c>
      <c r="O49" s="273"/>
      <c r="P49" s="249">
        <f t="shared" si="31"/>
        <v>105445.5396</v>
      </c>
      <c r="Q49" s="249">
        <f t="shared" si="60"/>
        <v>20342.64076</v>
      </c>
      <c r="R49" s="249">
        <f t="shared" si="61"/>
        <v>224452.8949</v>
      </c>
      <c r="S49" s="249">
        <f t="shared" si="34"/>
        <v>-53141.68707</v>
      </c>
      <c r="T49" s="249">
        <f t="shared" si="35"/>
        <v>0</v>
      </c>
      <c r="U49" s="267">
        <f t="shared" si="21"/>
        <v>0.4172292499</v>
      </c>
      <c r="V49" s="277"/>
      <c r="W49" s="249">
        <f t="shared" si="22"/>
        <v>-53141.68707</v>
      </c>
      <c r="X49" s="252">
        <f t="shared" si="23"/>
        <v>6.207902924</v>
      </c>
      <c r="Y49" s="249">
        <f t="shared" si="24"/>
        <v>289286.6569</v>
      </c>
      <c r="Z49" s="249">
        <f t="shared" si="25"/>
        <v>236144.9698</v>
      </c>
      <c r="AA49" s="254">
        <f t="shared" si="26"/>
        <v>350241.0753</v>
      </c>
      <c r="AB49" s="253">
        <f t="shared" si="27"/>
        <v>0.3502410753</v>
      </c>
      <c r="AC49" s="270">
        <f t="shared" si="28"/>
        <v>297099.3882</v>
      </c>
      <c r="AD49" s="252">
        <f t="shared" si="29"/>
        <v>0.2970993882</v>
      </c>
      <c r="AE49" s="175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7"/>
    </row>
    <row r="50" ht="19.5" customHeight="1">
      <c r="A50" s="271" t="s">
        <v>138</v>
      </c>
      <c r="B50" s="272">
        <v>23.059999</v>
      </c>
      <c r="C50" s="273">
        <v>24.35</v>
      </c>
      <c r="D50" s="273">
        <v>20.49</v>
      </c>
      <c r="E50" s="273">
        <v>20.719999</v>
      </c>
      <c r="F50" s="273">
        <v>17.693911</v>
      </c>
      <c r="G50" s="273">
        <v>1.6690474E9</v>
      </c>
      <c r="H50" s="273"/>
      <c r="I50" s="273">
        <f t="shared" ref="I50:N50" si="67">(I51/B51*B50)/B51*B50</f>
        <v>0.7998786506</v>
      </c>
      <c r="J50" s="273">
        <f t="shared" si="67"/>
        <v>0.8911137895</v>
      </c>
      <c r="K50" s="273">
        <f t="shared" si="67"/>
        <v>0.6305038723</v>
      </c>
      <c r="L50" s="273">
        <f t="shared" si="67"/>
        <v>0.6408812597</v>
      </c>
      <c r="M50" s="273">
        <f t="shared" si="67"/>
        <v>0.5448545976</v>
      </c>
      <c r="N50" s="273">
        <f t="shared" si="67"/>
        <v>61726076.1</v>
      </c>
      <c r="O50" s="273"/>
      <c r="P50" s="249">
        <f t="shared" si="31"/>
        <v>101435.6436</v>
      </c>
      <c r="Q50" s="249">
        <f t="shared" si="60"/>
        <v>18824.8741</v>
      </c>
      <c r="R50" s="249">
        <f t="shared" si="61"/>
        <v>224920.5051</v>
      </c>
      <c r="S50" s="249">
        <f t="shared" si="34"/>
        <v>-55029.77743</v>
      </c>
      <c r="T50" s="249">
        <f t="shared" si="35"/>
        <v>0</v>
      </c>
      <c r="U50" s="267">
        <f t="shared" si="21"/>
        <v>0.4029346418</v>
      </c>
      <c r="V50" s="277"/>
      <c r="W50" s="249">
        <f t="shared" si="22"/>
        <v>-55029.77743</v>
      </c>
      <c r="X50" s="252">
        <f t="shared" si="23"/>
        <v>5.930537319</v>
      </c>
      <c r="Y50" s="249">
        <f t="shared" si="24"/>
        <v>286928.6354</v>
      </c>
      <c r="Z50" s="249">
        <f t="shared" si="25"/>
        <v>231898.858</v>
      </c>
      <c r="AA50" s="254">
        <f t="shared" si="26"/>
        <v>345181.0228</v>
      </c>
      <c r="AB50" s="253">
        <f t="shared" si="27"/>
        <v>0.3451810228</v>
      </c>
      <c r="AC50" s="270">
        <f t="shared" si="28"/>
        <v>290151.2454</v>
      </c>
      <c r="AD50" s="252">
        <f t="shared" si="29"/>
        <v>0.2901512454</v>
      </c>
      <c r="AE50" s="175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7"/>
    </row>
    <row r="51" ht="19.5" customHeight="1">
      <c r="A51" s="271" t="s">
        <v>139</v>
      </c>
      <c r="B51" s="272">
        <v>20.91</v>
      </c>
      <c r="C51" s="273">
        <v>25.040001</v>
      </c>
      <c r="D51" s="273">
        <v>19.76</v>
      </c>
      <c r="E51" s="273">
        <v>24.549999</v>
      </c>
      <c r="F51" s="273">
        <v>20.96455</v>
      </c>
      <c r="G51" s="273">
        <v>2.1291501E9</v>
      </c>
      <c r="H51" s="273"/>
      <c r="I51" s="273">
        <f t="shared" ref="I51:N51" si="68">(I52/B52*B51)/B52*B51</f>
        <v>0.6576784364</v>
      </c>
      <c r="J51" s="273">
        <f t="shared" si="68"/>
        <v>0.9423319513</v>
      </c>
      <c r="K51" s="273">
        <f t="shared" si="68"/>
        <v>0.5863780729</v>
      </c>
      <c r="L51" s="273">
        <f t="shared" si="68"/>
        <v>0.8997069383</v>
      </c>
      <c r="M51" s="273">
        <f t="shared" si="68"/>
        <v>0.7648988934</v>
      </c>
      <c r="N51" s="273">
        <f t="shared" si="68"/>
        <v>100448599.8</v>
      </c>
      <c r="O51" s="273"/>
      <c r="P51" s="249">
        <f t="shared" si="31"/>
        <v>97821.78218</v>
      </c>
      <c r="Q51" s="249">
        <f t="shared" si="60"/>
        <v>17507.41571</v>
      </c>
      <c r="R51" s="249">
        <f t="shared" si="61"/>
        <v>225389.0895</v>
      </c>
      <c r="S51" s="249">
        <f t="shared" si="34"/>
        <v>-56925.73484</v>
      </c>
      <c r="T51" s="249">
        <f t="shared" si="35"/>
        <v>0</v>
      </c>
      <c r="U51" s="267">
        <f t="shared" si="21"/>
        <v>0.3898722743</v>
      </c>
      <c r="V51" s="277"/>
      <c r="W51" s="249">
        <f t="shared" si="22"/>
        <v>-56925.73484</v>
      </c>
      <c r="X51" s="252">
        <f t="shared" si="23"/>
        <v>5.677763715</v>
      </c>
      <c r="Y51" s="249">
        <f t="shared" si="24"/>
        <v>284848.7735</v>
      </c>
      <c r="Z51" s="249">
        <f t="shared" si="25"/>
        <v>227923.0386</v>
      </c>
      <c r="AA51" s="254">
        <f t="shared" si="26"/>
        <v>340718.2874</v>
      </c>
      <c r="AB51" s="253">
        <f t="shared" si="27"/>
        <v>0.3407182874</v>
      </c>
      <c r="AC51" s="270">
        <f t="shared" si="28"/>
        <v>283792.5526</v>
      </c>
      <c r="AD51" s="252">
        <f t="shared" si="29"/>
        <v>0.2837925526</v>
      </c>
      <c r="AE51" s="175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7"/>
    </row>
    <row r="52" ht="19.5" customHeight="1">
      <c r="A52" s="271" t="s">
        <v>140</v>
      </c>
      <c r="B52" s="272">
        <v>24.370001</v>
      </c>
      <c r="C52" s="273">
        <v>28.290001</v>
      </c>
      <c r="D52" s="273">
        <v>24.139999</v>
      </c>
      <c r="E52" s="273">
        <v>27.719999</v>
      </c>
      <c r="F52" s="273">
        <v>23.671577</v>
      </c>
      <c r="G52" s="273">
        <v>1.6699547E9</v>
      </c>
      <c r="H52" s="273"/>
      <c r="I52" s="273">
        <f t="shared" ref="I52:N52" si="69">(I53/B53*B52)/B53*B52</f>
        <v>0.893339693</v>
      </c>
      <c r="J52" s="273">
        <f t="shared" si="69"/>
        <v>1.202821434</v>
      </c>
      <c r="K52" s="273">
        <f t="shared" si="69"/>
        <v>0.8751416168</v>
      </c>
      <c r="L52" s="273">
        <f t="shared" si="69"/>
        <v>1.147055767</v>
      </c>
      <c r="M52" s="273">
        <f t="shared" si="69"/>
        <v>0.9751857044</v>
      </c>
      <c r="N52" s="273">
        <f t="shared" si="69"/>
        <v>61793203.37</v>
      </c>
      <c r="O52" s="273"/>
      <c r="P52" s="249">
        <f t="shared" si="31"/>
        <v>119504.9455</v>
      </c>
      <c r="Q52" s="249">
        <f t="shared" si="60"/>
        <v>26128.9922</v>
      </c>
      <c r="R52" s="249">
        <f t="shared" si="61"/>
        <v>225858.6501</v>
      </c>
      <c r="S52" s="249">
        <f t="shared" si="34"/>
        <v>-58829.59207</v>
      </c>
      <c r="T52" s="249">
        <f t="shared" si="35"/>
        <v>0</v>
      </c>
      <c r="U52" s="267">
        <f t="shared" si="21"/>
        <v>0.4623589691</v>
      </c>
      <c r="V52" s="277"/>
      <c r="W52" s="249">
        <f t="shared" si="22"/>
        <v>-58829.59207</v>
      </c>
      <c r="X52" s="252">
        <f t="shared" si="23"/>
        <v>5.870576075</v>
      </c>
      <c r="Y52" s="249">
        <f t="shared" si="24"/>
        <v>300477.766</v>
      </c>
      <c r="Z52" s="249">
        <f t="shared" si="25"/>
        <v>241648.1739</v>
      </c>
      <c r="AA52" s="254">
        <f t="shared" si="26"/>
        <v>371492.5879</v>
      </c>
      <c r="AB52" s="253">
        <f t="shared" si="27"/>
        <v>0.3714925879</v>
      </c>
      <c r="AC52" s="270">
        <f t="shared" si="28"/>
        <v>312662.9958</v>
      </c>
      <c r="AD52" s="252">
        <f t="shared" si="29"/>
        <v>0.3126629958</v>
      </c>
      <c r="AE52" s="175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7"/>
    </row>
    <row r="53" ht="19.5" customHeight="1">
      <c r="A53" s="274" t="s">
        <v>141</v>
      </c>
      <c r="B53" s="275">
        <v>28.42</v>
      </c>
      <c r="C53" s="276">
        <v>28.790001</v>
      </c>
      <c r="D53" s="276">
        <v>24.280001</v>
      </c>
      <c r="E53" s="276">
        <v>24.370001</v>
      </c>
      <c r="F53" s="276">
        <v>20.810835</v>
      </c>
      <c r="G53" s="276">
        <v>1.3970558E9</v>
      </c>
      <c r="H53" s="276"/>
      <c r="I53" s="276">
        <f t="shared" ref="I53:N53" si="70">(I54/B54*B53)/B54*B53</f>
        <v>1.214936793</v>
      </c>
      <c r="J53" s="276">
        <f t="shared" si="70"/>
        <v>1.24571471</v>
      </c>
      <c r="K53" s="276">
        <f t="shared" si="70"/>
        <v>0.8853219705</v>
      </c>
      <c r="L53" s="276">
        <f t="shared" si="70"/>
        <v>0.886562191</v>
      </c>
      <c r="M53" s="276">
        <f t="shared" si="70"/>
        <v>0.7537233241</v>
      </c>
      <c r="N53" s="276">
        <f t="shared" si="70"/>
        <v>43247283.59</v>
      </c>
      <c r="O53" s="276"/>
      <c r="P53" s="249">
        <f t="shared" si="31"/>
        <v>120198.0248</v>
      </c>
      <c r="Q53" s="249">
        <f t="shared" si="60"/>
        <v>26432.94572</v>
      </c>
      <c r="R53" s="249">
        <f t="shared" si="61"/>
        <v>226329.189</v>
      </c>
      <c r="S53" s="249">
        <f t="shared" si="34"/>
        <v>-60741.38203</v>
      </c>
      <c r="T53" s="249">
        <f t="shared" si="35"/>
        <v>0</v>
      </c>
      <c r="U53" s="267">
        <f t="shared" si="21"/>
        <v>0.464027891</v>
      </c>
      <c r="V53" s="252">
        <f>(E53-B42)/B42</f>
        <v>-0.3841293657</v>
      </c>
      <c r="W53" s="249">
        <f t="shared" si="22"/>
        <v>-60741.38203</v>
      </c>
      <c r="X53" s="252">
        <f t="shared" si="23"/>
        <v>5.704960969</v>
      </c>
      <c r="Y53" s="249">
        <f t="shared" si="24"/>
        <v>301414.6387</v>
      </c>
      <c r="Z53" s="249">
        <f t="shared" si="25"/>
        <v>240673.2567</v>
      </c>
      <c r="AA53" s="254">
        <f t="shared" si="26"/>
        <v>372960.1594</v>
      </c>
      <c r="AB53" s="253">
        <f t="shared" si="27"/>
        <v>0.3729601594</v>
      </c>
      <c r="AC53" s="270">
        <f t="shared" si="28"/>
        <v>312218.7774</v>
      </c>
      <c r="AD53" s="252">
        <f t="shared" si="29"/>
        <v>0.3122187774</v>
      </c>
      <c r="AE53" s="175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7"/>
    </row>
    <row r="54" ht="19.5" customHeight="1">
      <c r="A54" s="271" t="s">
        <v>142</v>
      </c>
      <c r="B54" s="272">
        <v>24.719999</v>
      </c>
      <c r="C54" s="273">
        <v>27.469999</v>
      </c>
      <c r="D54" s="273">
        <v>24.01</v>
      </c>
      <c r="E54" s="273">
        <v>24.440001</v>
      </c>
      <c r="F54" s="273">
        <v>20.870619</v>
      </c>
      <c r="G54" s="273">
        <v>1.513988E9</v>
      </c>
      <c r="H54" s="273"/>
      <c r="I54" s="273">
        <f t="shared" ref="I54:N54" si="71">(I55/B55*B54)/B55*B54</f>
        <v>0.9191839548</v>
      </c>
      <c r="J54" s="273">
        <f t="shared" si="71"/>
        <v>1.134103055</v>
      </c>
      <c r="K54" s="273">
        <f t="shared" si="71"/>
        <v>0.8657413509</v>
      </c>
      <c r="L54" s="273">
        <f t="shared" si="71"/>
        <v>0.8916625997</v>
      </c>
      <c r="M54" s="273">
        <f t="shared" si="71"/>
        <v>0.758060038</v>
      </c>
      <c r="N54" s="273">
        <f t="shared" si="71"/>
        <v>50789763.98</v>
      </c>
      <c r="O54" s="273"/>
      <c r="P54" s="249">
        <f t="shared" si="31"/>
        <v>118861.3861</v>
      </c>
      <c r="Q54" s="249">
        <f>(Q53+$S$3)*K54/K53</f>
        <v>45405.9907</v>
      </c>
      <c r="R54" s="249">
        <f>R53*(1+($S$5)/2/12)-$S$3</f>
        <v>206800.7081</v>
      </c>
      <c r="S54" s="249">
        <f t="shared" si="34"/>
        <v>-62661.13779</v>
      </c>
      <c r="T54" s="249">
        <f t="shared" si="35"/>
        <v>0</v>
      </c>
      <c r="U54" s="267">
        <f t="shared" si="21"/>
        <v>0.5650536277</v>
      </c>
      <c r="V54" s="277"/>
      <c r="W54" s="249">
        <f t="shared" si="22"/>
        <v>-62661.13779</v>
      </c>
      <c r="X54" s="252">
        <f t="shared" si="23"/>
        <v>5.197194078</v>
      </c>
      <c r="Y54" s="249">
        <f t="shared" si="24"/>
        <v>281731.6501</v>
      </c>
      <c r="Z54" s="249">
        <f t="shared" si="25"/>
        <v>219070.5123</v>
      </c>
      <c r="AA54" s="254">
        <f t="shared" si="26"/>
        <v>371068.085</v>
      </c>
      <c r="AB54" s="253">
        <f t="shared" si="27"/>
        <v>0.371068085</v>
      </c>
      <c r="AC54" s="270">
        <f t="shared" si="28"/>
        <v>308406.9472</v>
      </c>
      <c r="AD54" s="252">
        <f t="shared" si="29"/>
        <v>0.3084069472</v>
      </c>
      <c r="AE54" s="175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7"/>
    </row>
    <row r="55" ht="19.5" customHeight="1">
      <c r="A55" s="271" t="s">
        <v>143</v>
      </c>
      <c r="B55" s="272">
        <v>24.52</v>
      </c>
      <c r="C55" s="273">
        <v>25.370001</v>
      </c>
      <c r="D55" s="273">
        <v>23.32</v>
      </c>
      <c r="E55" s="273">
        <v>25.16</v>
      </c>
      <c r="F55" s="273">
        <v>21.485462</v>
      </c>
      <c r="G55" s="273">
        <v>1.2766225E9</v>
      </c>
      <c r="H55" s="273"/>
      <c r="I55" s="273">
        <f t="shared" ref="I55:N55" si="72">(I56/B56*B55)/B56*B55</f>
        <v>0.9043706692</v>
      </c>
      <c r="J55" s="273">
        <f t="shared" si="72"/>
        <v>0.9673334411</v>
      </c>
      <c r="K55" s="273">
        <f t="shared" si="72"/>
        <v>0.8166969497</v>
      </c>
      <c r="L55" s="273">
        <f t="shared" si="72"/>
        <v>0.944972969</v>
      </c>
      <c r="M55" s="273">
        <f t="shared" si="72"/>
        <v>0.8033824429</v>
      </c>
      <c r="N55" s="273">
        <f t="shared" si="72"/>
        <v>36112397.13</v>
      </c>
      <c r="O55" s="273"/>
      <c r="P55" s="249">
        <f t="shared" si="31"/>
        <v>115445.5446</v>
      </c>
      <c r="Q55" s="249">
        <f t="shared" ref="Q55:Q65" si="74">Q54*K55/K54</f>
        <v>42833.73327</v>
      </c>
      <c r="R55" s="249">
        <f t="shared" ref="R55:R65" si="75">R54*(1+$S$5/2/12)</f>
        <v>207231.5429</v>
      </c>
      <c r="S55" s="249">
        <f t="shared" si="34"/>
        <v>-64588.89253</v>
      </c>
      <c r="T55" s="249">
        <f t="shared" si="35"/>
        <v>0</v>
      </c>
      <c r="U55" s="267">
        <f t="shared" si="21"/>
        <v>0.5502245068</v>
      </c>
      <c r="V55" s="277"/>
      <c r="W55" s="249">
        <f t="shared" si="22"/>
        <v>-64588.89253</v>
      </c>
      <c r="X55" s="252">
        <f t="shared" si="23"/>
        <v>4.995860353</v>
      </c>
      <c r="Y55" s="249">
        <f t="shared" si="24"/>
        <v>279754.1624</v>
      </c>
      <c r="Z55" s="249">
        <f t="shared" si="25"/>
        <v>215165.2699</v>
      </c>
      <c r="AA55" s="254">
        <f t="shared" si="26"/>
        <v>365510.8207</v>
      </c>
      <c r="AB55" s="253">
        <f t="shared" si="27"/>
        <v>0.3655108207</v>
      </c>
      <c r="AC55" s="270">
        <f t="shared" si="28"/>
        <v>300921.9282</v>
      </c>
      <c r="AD55" s="252">
        <f t="shared" si="29"/>
        <v>0.3009219282</v>
      </c>
      <c r="AE55" s="175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7"/>
    </row>
    <row r="56" ht="19.5" customHeight="1">
      <c r="A56" s="271" t="s">
        <v>144</v>
      </c>
      <c r="B56" s="272">
        <v>25.27</v>
      </c>
      <c r="C56" s="273">
        <v>27.379999</v>
      </c>
      <c r="D56" s="273">
        <v>23.540001</v>
      </c>
      <c r="E56" s="273">
        <v>25.25</v>
      </c>
      <c r="F56" s="273">
        <v>21.562315</v>
      </c>
      <c r="G56" s="273">
        <v>1.6707162E9</v>
      </c>
      <c r="H56" s="273"/>
      <c r="I56" s="273">
        <f t="shared" ref="I56:N56" si="73">(I57/B57*B56)/B57*B56</f>
        <v>0.9605412515</v>
      </c>
      <c r="J56" s="273">
        <f t="shared" si="73"/>
        <v>1.126683901</v>
      </c>
      <c r="K56" s="273">
        <f t="shared" si="73"/>
        <v>0.8321790826</v>
      </c>
      <c r="L56" s="273">
        <f t="shared" si="73"/>
        <v>0.9517455985</v>
      </c>
      <c r="M56" s="273">
        <f t="shared" si="73"/>
        <v>0.8091400828</v>
      </c>
      <c r="N56" s="273">
        <f t="shared" si="73"/>
        <v>61849571.67</v>
      </c>
      <c r="O56" s="273"/>
      <c r="P56" s="249">
        <f t="shared" si="31"/>
        <v>116534.6584</v>
      </c>
      <c r="Q56" s="249">
        <f t="shared" si="74"/>
        <v>43645.73281</v>
      </c>
      <c r="R56" s="249">
        <f t="shared" si="75"/>
        <v>207663.2753</v>
      </c>
      <c r="S56" s="249">
        <f t="shared" si="34"/>
        <v>-66524.67959</v>
      </c>
      <c r="T56" s="249">
        <f t="shared" si="35"/>
        <v>0</v>
      </c>
      <c r="U56" s="267">
        <f t="shared" si="21"/>
        <v>0.5541107339</v>
      </c>
      <c r="V56" s="277"/>
      <c r="W56" s="249">
        <f t="shared" si="22"/>
        <v>-66524.67959</v>
      </c>
      <c r="X56" s="252">
        <f t="shared" si="23"/>
        <v>4.873348293</v>
      </c>
      <c r="Y56" s="249">
        <f t="shared" si="24"/>
        <v>280931.0052</v>
      </c>
      <c r="Z56" s="249">
        <f t="shared" si="25"/>
        <v>214406.3256</v>
      </c>
      <c r="AA56" s="254">
        <f t="shared" si="26"/>
        <v>367843.6665</v>
      </c>
      <c r="AB56" s="253">
        <f t="shared" si="27"/>
        <v>0.3678436665</v>
      </c>
      <c r="AC56" s="270">
        <f t="shared" si="28"/>
        <v>301318.9869</v>
      </c>
      <c r="AD56" s="252">
        <f t="shared" si="29"/>
        <v>0.3013189869</v>
      </c>
      <c r="AE56" s="175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7"/>
    </row>
    <row r="57" ht="19.5" customHeight="1">
      <c r="A57" s="271" t="s">
        <v>145</v>
      </c>
      <c r="B57" s="272">
        <v>25.440001</v>
      </c>
      <c r="C57" s="273">
        <v>28.059999</v>
      </c>
      <c r="D57" s="273">
        <v>25.25</v>
      </c>
      <c r="E57" s="273">
        <v>27.450001</v>
      </c>
      <c r="F57" s="273">
        <v>23.44101</v>
      </c>
      <c r="G57" s="273">
        <v>1.4116208E9</v>
      </c>
      <c r="H57" s="273"/>
      <c r="I57" s="273">
        <f t="shared" ref="I57:N57" si="76">(I58/B58*B57)/B58*B57</f>
        <v>0.9735085836</v>
      </c>
      <c r="J57" s="273">
        <f t="shared" si="76"/>
        <v>1.183342699</v>
      </c>
      <c r="K57" s="273">
        <f t="shared" si="76"/>
        <v>0.9574731549</v>
      </c>
      <c r="L57" s="273">
        <f t="shared" si="76"/>
        <v>1.124819512</v>
      </c>
      <c r="M57" s="273">
        <f t="shared" si="76"/>
        <v>0.9562811239</v>
      </c>
      <c r="N57" s="273">
        <f t="shared" si="76"/>
        <v>44153732.97</v>
      </c>
      <c r="O57" s="273"/>
      <c r="P57" s="249">
        <f t="shared" si="31"/>
        <v>125000</v>
      </c>
      <c r="Q57" s="249">
        <f t="shared" si="74"/>
        <v>50217.09674</v>
      </c>
      <c r="R57" s="249">
        <f t="shared" si="75"/>
        <v>208095.9071</v>
      </c>
      <c r="S57" s="249">
        <f t="shared" si="34"/>
        <v>-68468.53242</v>
      </c>
      <c r="T57" s="249">
        <f t="shared" si="35"/>
        <v>0</v>
      </c>
      <c r="U57" s="267">
        <f t="shared" si="21"/>
        <v>0.5881203904</v>
      </c>
      <c r="V57" s="277"/>
      <c r="W57" s="249">
        <f t="shared" si="22"/>
        <v>-68468.53242</v>
      </c>
      <c r="X57" s="252">
        <f t="shared" si="23"/>
        <v>4.864948837</v>
      </c>
      <c r="Y57" s="249">
        <f t="shared" si="24"/>
        <v>287272.0708</v>
      </c>
      <c r="Z57" s="249">
        <f t="shared" si="25"/>
        <v>218803.5384</v>
      </c>
      <c r="AA57" s="254">
        <f t="shared" si="26"/>
        <v>383313.0039</v>
      </c>
      <c r="AB57" s="253">
        <f t="shared" si="27"/>
        <v>0.3833130039</v>
      </c>
      <c r="AC57" s="270">
        <f t="shared" si="28"/>
        <v>314844.4714</v>
      </c>
      <c r="AD57" s="252">
        <f t="shared" si="29"/>
        <v>0.3148444714</v>
      </c>
      <c r="AE57" s="175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7"/>
    </row>
    <row r="58" ht="19.5" customHeight="1">
      <c r="A58" s="271" t="s">
        <v>146</v>
      </c>
      <c r="B58" s="272">
        <v>27.440001</v>
      </c>
      <c r="C58" s="273">
        <v>29.870001</v>
      </c>
      <c r="D58" s="273">
        <v>27.190001</v>
      </c>
      <c r="E58" s="273">
        <v>29.790001</v>
      </c>
      <c r="F58" s="273">
        <v>25.439266</v>
      </c>
      <c r="G58" s="273">
        <v>1.5257083E9</v>
      </c>
      <c r="H58" s="273"/>
      <c r="I58" s="273">
        <f t="shared" ref="I58:N58" si="77">(I59/B59*B58)/B59*B58</f>
        <v>1.132592764</v>
      </c>
      <c r="J58" s="273">
        <f t="shared" si="77"/>
        <v>1.340928766</v>
      </c>
      <c r="K58" s="273">
        <f t="shared" si="77"/>
        <v>1.110253852</v>
      </c>
      <c r="L58" s="273">
        <f t="shared" si="77"/>
        <v>1.324765921</v>
      </c>
      <c r="M58" s="273">
        <f t="shared" si="77"/>
        <v>1.12626891</v>
      </c>
      <c r="N58" s="273">
        <f t="shared" si="77"/>
        <v>51579169.67</v>
      </c>
      <c r="O58" s="273"/>
      <c r="P58" s="249">
        <f t="shared" si="31"/>
        <v>134603.9653</v>
      </c>
      <c r="Q58" s="249">
        <f t="shared" si="74"/>
        <v>58230.06607</v>
      </c>
      <c r="R58" s="249">
        <f t="shared" si="75"/>
        <v>208529.4403</v>
      </c>
      <c r="S58" s="249">
        <f t="shared" si="34"/>
        <v>-70420.48464</v>
      </c>
      <c r="T58" s="249">
        <f t="shared" si="35"/>
        <v>0</v>
      </c>
      <c r="U58" s="267">
        <f t="shared" si="21"/>
        <v>0.6255280194</v>
      </c>
      <c r="V58" s="277"/>
      <c r="W58" s="249">
        <f t="shared" si="22"/>
        <v>-70420.48464</v>
      </c>
      <c r="X58" s="252">
        <f t="shared" si="23"/>
        <v>4.872636242</v>
      </c>
      <c r="Y58" s="249">
        <f t="shared" si="24"/>
        <v>294411.0384</v>
      </c>
      <c r="Z58" s="249">
        <f t="shared" si="25"/>
        <v>223990.5538</v>
      </c>
      <c r="AA58" s="254">
        <f t="shared" si="26"/>
        <v>401363.4717</v>
      </c>
      <c r="AB58" s="253">
        <f t="shared" si="27"/>
        <v>0.4013634717</v>
      </c>
      <c r="AC58" s="270">
        <f t="shared" si="28"/>
        <v>330942.9871</v>
      </c>
      <c r="AD58" s="252">
        <f t="shared" si="29"/>
        <v>0.3309429871</v>
      </c>
      <c r="AE58" s="175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7"/>
    </row>
    <row r="59" ht="19.5" customHeight="1">
      <c r="A59" s="271" t="s">
        <v>147</v>
      </c>
      <c r="B59" s="272">
        <v>30.08</v>
      </c>
      <c r="C59" s="273">
        <v>31.469999</v>
      </c>
      <c r="D59" s="273">
        <v>29.309999</v>
      </c>
      <c r="E59" s="273">
        <v>29.950001</v>
      </c>
      <c r="F59" s="273">
        <v>25.575897</v>
      </c>
      <c r="G59" s="273">
        <v>1.7997557E9</v>
      </c>
      <c r="H59" s="273"/>
      <c r="I59" s="273">
        <f t="shared" ref="I59:N59" si="78">(I60/B60*B59)/B60*B59</f>
        <v>1.361009639</v>
      </c>
      <c r="J59" s="273">
        <f t="shared" si="78"/>
        <v>1.488430947</v>
      </c>
      <c r="K59" s="273">
        <f t="shared" si="78"/>
        <v>1.290135865</v>
      </c>
      <c r="L59" s="273">
        <f t="shared" si="78"/>
        <v>1.339034586</v>
      </c>
      <c r="M59" s="273">
        <f t="shared" si="78"/>
        <v>1.138399487</v>
      </c>
      <c r="N59" s="273">
        <f t="shared" si="78"/>
        <v>71772561.19</v>
      </c>
      <c r="O59" s="273"/>
      <c r="P59" s="249">
        <f t="shared" si="31"/>
        <v>145099.005</v>
      </c>
      <c r="Q59" s="249">
        <f t="shared" si="74"/>
        <v>67664.43239</v>
      </c>
      <c r="R59" s="249">
        <f t="shared" si="75"/>
        <v>208963.8766</v>
      </c>
      <c r="S59" s="249">
        <f t="shared" si="34"/>
        <v>-72380.56999</v>
      </c>
      <c r="T59" s="249">
        <f t="shared" si="35"/>
        <v>0</v>
      </c>
      <c r="U59" s="267">
        <f t="shared" si="21"/>
        <v>0.6649506931</v>
      </c>
      <c r="V59" s="277"/>
      <c r="W59" s="249">
        <f t="shared" si="22"/>
        <v>-72380.56999</v>
      </c>
      <c r="X59" s="252">
        <f t="shared" si="23"/>
        <v>4.891684075</v>
      </c>
      <c r="Y59" s="249">
        <f t="shared" si="24"/>
        <v>302174.625</v>
      </c>
      <c r="Z59" s="249">
        <f t="shared" si="25"/>
        <v>229794.055</v>
      </c>
      <c r="AA59" s="254">
        <f t="shared" si="26"/>
        <v>421727.3139</v>
      </c>
      <c r="AB59" s="253">
        <f t="shared" si="27"/>
        <v>0.4217273139</v>
      </c>
      <c r="AC59" s="270">
        <f t="shared" si="28"/>
        <v>349346.744</v>
      </c>
      <c r="AD59" s="252">
        <f t="shared" si="29"/>
        <v>0.349346744</v>
      </c>
      <c r="AE59" s="175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7"/>
    </row>
    <row r="60" ht="19.5" customHeight="1">
      <c r="A60" s="271" t="s">
        <v>148</v>
      </c>
      <c r="B60" s="272">
        <v>29.700001</v>
      </c>
      <c r="C60" s="273">
        <v>32.75</v>
      </c>
      <c r="D60" s="273">
        <v>29.26</v>
      </c>
      <c r="E60" s="273">
        <v>31.799999</v>
      </c>
      <c r="F60" s="273">
        <v>27.155716</v>
      </c>
      <c r="G60" s="273">
        <v>1.8215102E9</v>
      </c>
      <c r="H60" s="273"/>
      <c r="I60" s="273">
        <f t="shared" ref="I60:N60" si="79">(I61/B61*B60)/B61*B60</f>
        <v>1.326839723</v>
      </c>
      <c r="J60" s="273">
        <f t="shared" si="79"/>
        <v>1.611973291</v>
      </c>
      <c r="K60" s="273">
        <f t="shared" si="79"/>
        <v>1.285738016</v>
      </c>
      <c r="L60" s="273">
        <f t="shared" si="79"/>
        <v>1.509566762</v>
      </c>
      <c r="M60" s="273">
        <f t="shared" si="79"/>
        <v>1.283380568</v>
      </c>
      <c r="N60" s="273">
        <f t="shared" si="79"/>
        <v>73518145.58</v>
      </c>
      <c r="O60" s="273"/>
      <c r="P60" s="249">
        <f t="shared" si="31"/>
        <v>144851.4851</v>
      </c>
      <c r="Q60" s="249">
        <f t="shared" si="74"/>
        <v>67433.77606</v>
      </c>
      <c r="R60" s="249">
        <f t="shared" si="75"/>
        <v>209399.218</v>
      </c>
      <c r="S60" s="249">
        <f t="shared" si="34"/>
        <v>-74348.82236</v>
      </c>
      <c r="T60" s="249">
        <f t="shared" si="35"/>
        <v>0</v>
      </c>
      <c r="U60" s="267">
        <f t="shared" si="21"/>
        <v>0.6633372843</v>
      </c>
      <c r="V60" s="277"/>
      <c r="W60" s="249">
        <f t="shared" si="22"/>
        <v>-74348.82236</v>
      </c>
      <c r="X60" s="252">
        <f t="shared" si="23"/>
        <v>4.764711691</v>
      </c>
      <c r="Y60" s="249">
        <f t="shared" si="24"/>
        <v>302419.2889</v>
      </c>
      <c r="Z60" s="249">
        <f t="shared" si="25"/>
        <v>228070.4665</v>
      </c>
      <c r="AA60" s="254">
        <f t="shared" si="26"/>
        <v>421684.4792</v>
      </c>
      <c r="AB60" s="253">
        <f t="shared" si="27"/>
        <v>0.4216844792</v>
      </c>
      <c r="AC60" s="270">
        <f t="shared" si="28"/>
        <v>347335.6569</v>
      </c>
      <c r="AD60" s="252">
        <f t="shared" si="29"/>
        <v>0.3473356569</v>
      </c>
      <c r="AE60" s="175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7"/>
    </row>
    <row r="61" ht="19.5" customHeight="1">
      <c r="A61" s="271" t="s">
        <v>149</v>
      </c>
      <c r="B61" s="272">
        <v>31.690001</v>
      </c>
      <c r="C61" s="273">
        <v>33.459999</v>
      </c>
      <c r="D61" s="273">
        <v>29.93</v>
      </c>
      <c r="E61" s="273">
        <v>33.389999</v>
      </c>
      <c r="F61" s="273">
        <v>28.513498</v>
      </c>
      <c r="G61" s="273">
        <v>1.4141862E9</v>
      </c>
      <c r="H61" s="273"/>
      <c r="I61" s="273">
        <f t="shared" ref="I61:N61" si="80">(I62/B62*B61)/B62*B61</f>
        <v>1.510601956</v>
      </c>
      <c r="J61" s="273">
        <f t="shared" si="80"/>
        <v>1.682624005</v>
      </c>
      <c r="K61" s="273">
        <f t="shared" si="80"/>
        <v>1.345294216</v>
      </c>
      <c r="L61" s="273">
        <f t="shared" si="80"/>
        <v>1.66429736</v>
      </c>
      <c r="M61" s="273">
        <f t="shared" si="80"/>
        <v>1.414926699</v>
      </c>
      <c r="N61" s="273">
        <f t="shared" si="80"/>
        <v>44314363.8</v>
      </c>
      <c r="O61" s="273"/>
      <c r="P61" s="249">
        <f t="shared" si="31"/>
        <v>148168.3168</v>
      </c>
      <c r="Q61" s="249">
        <f t="shared" si="74"/>
        <v>70557.35135</v>
      </c>
      <c r="R61" s="249">
        <f t="shared" si="75"/>
        <v>209835.4664</v>
      </c>
      <c r="S61" s="249">
        <f t="shared" si="34"/>
        <v>-76325.27579</v>
      </c>
      <c r="T61" s="249">
        <f t="shared" si="35"/>
        <v>0</v>
      </c>
      <c r="U61" s="267">
        <f t="shared" si="21"/>
        <v>0.6750099255</v>
      </c>
      <c r="V61" s="277"/>
      <c r="W61" s="249">
        <f t="shared" si="22"/>
        <v>-76325.27579</v>
      </c>
      <c r="X61" s="252">
        <f t="shared" si="23"/>
        <v>4.69050101</v>
      </c>
      <c r="Y61" s="249">
        <f t="shared" si="24"/>
        <v>305159.8695</v>
      </c>
      <c r="Z61" s="249">
        <f t="shared" si="25"/>
        <v>228834.5937</v>
      </c>
      <c r="AA61" s="254">
        <f t="shared" si="26"/>
        <v>428561.1346</v>
      </c>
      <c r="AB61" s="253">
        <f t="shared" si="27"/>
        <v>0.4285611346</v>
      </c>
      <c r="AC61" s="270">
        <f t="shared" si="28"/>
        <v>352235.8588</v>
      </c>
      <c r="AD61" s="252">
        <f t="shared" si="29"/>
        <v>0.3522358588</v>
      </c>
      <c r="AE61" s="175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7"/>
    </row>
    <row r="62" ht="19.5" customHeight="1">
      <c r="A62" s="271" t="s">
        <v>150</v>
      </c>
      <c r="B62" s="272">
        <v>33.490002</v>
      </c>
      <c r="C62" s="273">
        <v>34.860001</v>
      </c>
      <c r="D62" s="273">
        <v>32.360001</v>
      </c>
      <c r="E62" s="273">
        <v>32.419998</v>
      </c>
      <c r="F62" s="273">
        <v>27.685154</v>
      </c>
      <c r="G62" s="273">
        <v>1.9045651E9</v>
      </c>
      <c r="H62" s="273"/>
      <c r="I62" s="273">
        <f t="shared" ref="I62:N62" si="81">(I63/B63*B62)/B63*B62</f>
        <v>1.687080804</v>
      </c>
      <c r="J62" s="273">
        <f t="shared" si="81"/>
        <v>1.826375293</v>
      </c>
      <c r="K62" s="273">
        <f t="shared" si="81"/>
        <v>1.572609497</v>
      </c>
      <c r="L62" s="273">
        <f t="shared" si="81"/>
        <v>1.569004104</v>
      </c>
      <c r="M62" s="273">
        <f t="shared" si="81"/>
        <v>1.333910927</v>
      </c>
      <c r="N62" s="273">
        <f t="shared" si="81"/>
        <v>80375367.67</v>
      </c>
      <c r="O62" s="273"/>
      <c r="P62" s="249">
        <f t="shared" si="31"/>
        <v>160198.0248</v>
      </c>
      <c r="Q62" s="249">
        <f t="shared" si="74"/>
        <v>82479.47511</v>
      </c>
      <c r="R62" s="249">
        <f t="shared" si="75"/>
        <v>210272.6236</v>
      </c>
      <c r="S62" s="249">
        <f t="shared" si="34"/>
        <v>-78309.96444</v>
      </c>
      <c r="T62" s="249">
        <f t="shared" si="35"/>
        <v>0</v>
      </c>
      <c r="U62" s="267">
        <f t="shared" si="21"/>
        <v>0.7178648556</v>
      </c>
      <c r="V62" s="277"/>
      <c r="W62" s="249">
        <f t="shared" si="22"/>
        <v>-78309.96444</v>
      </c>
      <c r="X62" s="252">
        <f t="shared" si="23"/>
        <v>4.730823861</v>
      </c>
      <c r="Y62" s="249">
        <f t="shared" si="24"/>
        <v>314000.336</v>
      </c>
      <c r="Z62" s="249">
        <f t="shared" si="25"/>
        <v>235690.3715</v>
      </c>
      <c r="AA62" s="254">
        <f t="shared" si="26"/>
        <v>452950.1235</v>
      </c>
      <c r="AB62" s="253">
        <f t="shared" si="27"/>
        <v>0.4529501235</v>
      </c>
      <c r="AC62" s="270">
        <f t="shared" si="28"/>
        <v>374640.159</v>
      </c>
      <c r="AD62" s="252">
        <f t="shared" si="29"/>
        <v>0.374640159</v>
      </c>
      <c r="AE62" s="175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7"/>
    </row>
    <row r="63" ht="19.5" customHeight="1">
      <c r="A63" s="271" t="s">
        <v>151</v>
      </c>
      <c r="B63" s="272">
        <v>32.610001</v>
      </c>
      <c r="C63" s="273">
        <v>36.0</v>
      </c>
      <c r="D63" s="273">
        <v>32.419998</v>
      </c>
      <c r="E63" s="273">
        <v>35.18</v>
      </c>
      <c r="F63" s="273">
        <v>30.04207</v>
      </c>
      <c r="G63" s="273">
        <v>1.9125647E9</v>
      </c>
      <c r="H63" s="273"/>
      <c r="I63" s="273">
        <f t="shared" ref="I63:N63" si="82">(I64/B64*B63)/B64*B63</f>
        <v>1.599584405</v>
      </c>
      <c r="J63" s="273">
        <f t="shared" si="82"/>
        <v>1.947781491</v>
      </c>
      <c r="K63" s="273">
        <f t="shared" si="82"/>
        <v>1.57844629</v>
      </c>
      <c r="L63" s="273">
        <f t="shared" si="82"/>
        <v>1.847522697</v>
      </c>
      <c r="M63" s="273">
        <f t="shared" si="82"/>
        <v>1.570697854</v>
      </c>
      <c r="N63" s="273">
        <f t="shared" si="82"/>
        <v>81051974.74</v>
      </c>
      <c r="O63" s="273"/>
      <c r="P63" s="249">
        <f t="shared" si="31"/>
        <v>160495.0396</v>
      </c>
      <c r="Q63" s="249">
        <f t="shared" si="74"/>
        <v>82785.60047</v>
      </c>
      <c r="R63" s="249">
        <f t="shared" si="75"/>
        <v>210710.6916</v>
      </c>
      <c r="S63" s="249">
        <f t="shared" si="34"/>
        <v>-80302.92262</v>
      </c>
      <c r="T63" s="249">
        <f t="shared" si="35"/>
        <v>0</v>
      </c>
      <c r="U63" s="267">
        <f t="shared" si="21"/>
        <v>0.7182212915</v>
      </c>
      <c r="V63" s="277"/>
      <c r="W63" s="249">
        <f t="shared" si="22"/>
        <v>-80302.92262</v>
      </c>
      <c r="X63" s="252">
        <f t="shared" si="23"/>
        <v>4.622568134</v>
      </c>
      <c r="Y63" s="249">
        <f t="shared" si="24"/>
        <v>314628.7916</v>
      </c>
      <c r="Z63" s="249">
        <f t="shared" si="25"/>
        <v>234325.869</v>
      </c>
      <c r="AA63" s="254">
        <f t="shared" si="26"/>
        <v>453991.3316</v>
      </c>
      <c r="AB63" s="253">
        <f t="shared" si="27"/>
        <v>0.4539913316</v>
      </c>
      <c r="AC63" s="270">
        <f t="shared" si="28"/>
        <v>373688.409</v>
      </c>
      <c r="AD63" s="252">
        <f t="shared" si="29"/>
        <v>0.373688409</v>
      </c>
      <c r="AE63" s="175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7"/>
    </row>
    <row r="64" ht="19.5" customHeight="1">
      <c r="A64" s="271" t="s">
        <v>152</v>
      </c>
      <c r="B64" s="272">
        <v>35.43</v>
      </c>
      <c r="C64" s="273">
        <v>36.18</v>
      </c>
      <c r="D64" s="273">
        <v>33.73</v>
      </c>
      <c r="E64" s="273">
        <v>35.380001</v>
      </c>
      <c r="F64" s="273">
        <v>30.212864</v>
      </c>
      <c r="G64" s="273">
        <v>1.4970104E9</v>
      </c>
      <c r="H64" s="273"/>
      <c r="I64" s="273">
        <f t="shared" ref="I64:N64" si="83">(I65/B65*B64)/B65*B64</f>
        <v>1.888199341</v>
      </c>
      <c r="J64" s="273">
        <f t="shared" si="83"/>
        <v>1.967308001</v>
      </c>
      <c r="K64" s="273">
        <f t="shared" si="83"/>
        <v>1.708584742</v>
      </c>
      <c r="L64" s="273">
        <f t="shared" si="83"/>
        <v>1.868589025</v>
      </c>
      <c r="M64" s="273">
        <f t="shared" si="83"/>
        <v>1.588607961</v>
      </c>
      <c r="N64" s="273">
        <f t="shared" si="83"/>
        <v>49657055.5</v>
      </c>
      <c r="O64" s="273"/>
      <c r="P64" s="249">
        <f t="shared" si="31"/>
        <v>166980.198</v>
      </c>
      <c r="Q64" s="249">
        <f t="shared" si="74"/>
        <v>89611.0401</v>
      </c>
      <c r="R64" s="249">
        <f t="shared" si="75"/>
        <v>211149.6722</v>
      </c>
      <c r="S64" s="249">
        <f t="shared" si="34"/>
        <v>-82304.1848</v>
      </c>
      <c r="T64" s="249">
        <f t="shared" si="35"/>
        <v>0</v>
      </c>
      <c r="U64" s="267">
        <f t="shared" si="21"/>
        <v>0.7401582171</v>
      </c>
      <c r="V64" s="277"/>
      <c r="W64" s="249">
        <f t="shared" si="22"/>
        <v>-82304.1848</v>
      </c>
      <c r="X64" s="252">
        <f t="shared" si="23"/>
        <v>4.594297011</v>
      </c>
      <c r="Y64" s="249">
        <f t="shared" si="24"/>
        <v>319589.8239</v>
      </c>
      <c r="Z64" s="249">
        <f t="shared" si="25"/>
        <v>237285.6391</v>
      </c>
      <c r="AA64" s="254">
        <f t="shared" si="26"/>
        <v>467740.9103</v>
      </c>
      <c r="AB64" s="253">
        <f t="shared" si="27"/>
        <v>0.4677409103</v>
      </c>
      <c r="AC64" s="270">
        <f t="shared" si="28"/>
        <v>385436.7255</v>
      </c>
      <c r="AD64" s="252">
        <f t="shared" si="29"/>
        <v>0.3854367255</v>
      </c>
      <c r="AE64" s="175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7"/>
    </row>
    <row r="65" ht="19.5" customHeight="1">
      <c r="A65" s="274" t="s">
        <v>153</v>
      </c>
      <c r="B65" s="275">
        <v>35.709999</v>
      </c>
      <c r="C65" s="276">
        <v>36.639999</v>
      </c>
      <c r="D65" s="276">
        <v>34.130001</v>
      </c>
      <c r="E65" s="276">
        <v>36.459999</v>
      </c>
      <c r="F65" s="276">
        <v>31.135128</v>
      </c>
      <c r="G65" s="276">
        <v>1.7408286E9</v>
      </c>
      <c r="H65" s="276"/>
      <c r="I65" s="276">
        <f t="shared" ref="I65:N65" si="84">(I66/B66*B65)/B66*B65</f>
        <v>1.918161691</v>
      </c>
      <c r="J65" s="276">
        <f t="shared" si="84"/>
        <v>2.017651429</v>
      </c>
      <c r="K65" s="276">
        <f t="shared" si="84"/>
        <v>1.749348929</v>
      </c>
      <c r="L65" s="276">
        <f t="shared" si="84"/>
        <v>1.984410046</v>
      </c>
      <c r="M65" s="276">
        <f t="shared" si="84"/>
        <v>1.687074472</v>
      </c>
      <c r="N65" s="276">
        <f t="shared" si="84"/>
        <v>67149588.4</v>
      </c>
      <c r="O65" s="276"/>
      <c r="P65" s="249">
        <f t="shared" si="31"/>
        <v>168960.401</v>
      </c>
      <c r="Q65" s="249">
        <f t="shared" si="74"/>
        <v>91749.02078</v>
      </c>
      <c r="R65" s="249">
        <f t="shared" si="75"/>
        <v>211589.5673</v>
      </c>
      <c r="S65" s="249">
        <f t="shared" si="34"/>
        <v>-84313.78557</v>
      </c>
      <c r="T65" s="249">
        <f t="shared" si="35"/>
        <v>0</v>
      </c>
      <c r="U65" s="267">
        <f t="shared" si="21"/>
        <v>0.7462612681</v>
      </c>
      <c r="V65" s="252">
        <f>(E65-B54)/B54</f>
        <v>0.4749191131</v>
      </c>
      <c r="W65" s="249">
        <f t="shared" si="22"/>
        <v>-84313.78557</v>
      </c>
      <c r="X65" s="252">
        <f t="shared" si="23"/>
        <v>4.513496408</v>
      </c>
      <c r="Y65" s="249">
        <f t="shared" si="24"/>
        <v>321398.2653</v>
      </c>
      <c r="Z65" s="249">
        <f t="shared" si="25"/>
        <v>237084.4798</v>
      </c>
      <c r="AA65" s="254">
        <f t="shared" si="26"/>
        <v>472298.9891</v>
      </c>
      <c r="AB65" s="253">
        <f t="shared" si="27"/>
        <v>0.4722989891</v>
      </c>
      <c r="AC65" s="270">
        <f t="shared" si="28"/>
        <v>387985.2035</v>
      </c>
      <c r="AD65" s="252">
        <f t="shared" si="29"/>
        <v>0.3879852035</v>
      </c>
      <c r="AE65" s="175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7"/>
    </row>
    <row r="66" ht="19.5" customHeight="1">
      <c r="A66" s="271" t="s">
        <v>154</v>
      </c>
      <c r="B66" s="272">
        <v>36.66</v>
      </c>
      <c r="C66" s="273">
        <v>39.0</v>
      </c>
      <c r="D66" s="273">
        <v>36.220001</v>
      </c>
      <c r="E66" s="273">
        <v>37.07</v>
      </c>
      <c r="F66" s="273">
        <v>31.668415</v>
      </c>
      <c r="G66" s="273">
        <v>1.7593004E9</v>
      </c>
      <c r="H66" s="273"/>
      <c r="I66" s="273">
        <f t="shared" ref="I66:N66" si="85">(I67/B67*B66)/B67*B66</f>
        <v>2.021577793</v>
      </c>
      <c r="J66" s="273">
        <f t="shared" si="85"/>
        <v>2.285938</v>
      </c>
      <c r="K66" s="273">
        <f t="shared" si="85"/>
        <v>1.970156643</v>
      </c>
      <c r="L66" s="273">
        <f t="shared" si="85"/>
        <v>2.051366619</v>
      </c>
      <c r="M66" s="273">
        <f t="shared" si="85"/>
        <v>1.745362329</v>
      </c>
      <c r="N66" s="273">
        <f t="shared" si="85"/>
        <v>68582187.25</v>
      </c>
      <c r="O66" s="273"/>
      <c r="P66" s="249">
        <f t="shared" si="31"/>
        <v>179306.9356</v>
      </c>
      <c r="Q66" s="249">
        <f>(Q54+(Q65-Q54)*(1-$Q$3))*K66/K65</f>
        <v>77233.5503</v>
      </c>
      <c r="R66" s="249">
        <f>R65*(1+($S$5/2/12))+(Q65-Q54)*($Q$3)</f>
        <v>235201.894</v>
      </c>
      <c r="S66" s="249">
        <f t="shared" si="34"/>
        <v>-86331.75968</v>
      </c>
      <c r="T66" s="249">
        <f t="shared" si="35"/>
        <v>0</v>
      </c>
      <c r="U66" s="267">
        <f t="shared" si="21"/>
        <v>0.6787579226</v>
      </c>
      <c r="V66" s="277"/>
      <c r="W66" s="249">
        <f t="shared" si="22"/>
        <v>-86331.75968</v>
      </c>
      <c r="X66" s="252">
        <f t="shared" si="23"/>
        <v>4.801348092</v>
      </c>
      <c r="Y66" s="249">
        <f t="shared" si="24"/>
        <v>351308.6732</v>
      </c>
      <c r="Z66" s="249">
        <f t="shared" si="25"/>
        <v>264976.9135</v>
      </c>
      <c r="AA66" s="254">
        <f t="shared" si="26"/>
        <v>491742.3799</v>
      </c>
      <c r="AB66" s="253">
        <f t="shared" si="27"/>
        <v>0.4917423799</v>
      </c>
      <c r="AC66" s="270">
        <f t="shared" si="28"/>
        <v>405410.6202</v>
      </c>
      <c r="AD66" s="252">
        <f t="shared" si="29"/>
        <v>0.4054106202</v>
      </c>
      <c r="AE66" s="175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7"/>
    </row>
    <row r="67" ht="19.5" customHeight="1">
      <c r="A67" s="271" t="s">
        <v>155</v>
      </c>
      <c r="B67" s="272">
        <v>37.200001</v>
      </c>
      <c r="C67" s="273">
        <v>37.970001</v>
      </c>
      <c r="D67" s="273">
        <v>36.099998</v>
      </c>
      <c r="E67" s="273">
        <v>36.57</v>
      </c>
      <c r="F67" s="273">
        <v>31.241268</v>
      </c>
      <c r="G67" s="273">
        <v>1.7281108E9</v>
      </c>
      <c r="H67" s="273"/>
      <c r="I67" s="273">
        <f t="shared" ref="I67:N67" si="86">(I68/B68*B67)/B68*B67</f>
        <v>2.081572013</v>
      </c>
      <c r="J67" s="273">
        <f t="shared" si="86"/>
        <v>2.166788142</v>
      </c>
      <c r="K67" s="273">
        <f t="shared" si="86"/>
        <v>1.957123344</v>
      </c>
      <c r="L67" s="273">
        <f t="shared" si="86"/>
        <v>1.996402168</v>
      </c>
      <c r="M67" s="273">
        <f t="shared" si="86"/>
        <v>1.69859659</v>
      </c>
      <c r="N67" s="273">
        <f t="shared" si="86"/>
        <v>66172036.03</v>
      </c>
      <c r="O67" s="273"/>
      <c r="P67" s="249">
        <f t="shared" si="31"/>
        <v>178712.8614</v>
      </c>
      <c r="Q67" s="249">
        <f t="shared" ref="Q67:Q77" si="88">Q66*K67/K66</f>
        <v>76722.62242</v>
      </c>
      <c r="R67" s="249">
        <f t="shared" ref="R67:R77" si="89">R66*(1+$S$5/2/12)</f>
        <v>235691.8979</v>
      </c>
      <c r="S67" s="249">
        <f t="shared" si="34"/>
        <v>-88358.14201</v>
      </c>
      <c r="T67" s="249">
        <f t="shared" si="35"/>
        <v>0</v>
      </c>
      <c r="U67" s="267">
        <f t="shared" si="21"/>
        <v>0.6763176288</v>
      </c>
      <c r="V67" s="277"/>
      <c r="W67" s="249">
        <f t="shared" si="22"/>
        <v>-88358.14201</v>
      </c>
      <c r="X67" s="252">
        <f t="shared" si="23"/>
        <v>4.690057417</v>
      </c>
      <c r="Y67" s="249">
        <f t="shared" si="24"/>
        <v>351363.225</v>
      </c>
      <c r="Z67" s="249">
        <f t="shared" si="25"/>
        <v>263005.083</v>
      </c>
      <c r="AA67" s="254">
        <f t="shared" si="26"/>
        <v>491127.3817</v>
      </c>
      <c r="AB67" s="253">
        <f t="shared" si="27"/>
        <v>0.4911273817</v>
      </c>
      <c r="AC67" s="270">
        <f t="shared" si="28"/>
        <v>402769.2397</v>
      </c>
      <c r="AD67" s="252">
        <f t="shared" si="29"/>
        <v>0.4027692397</v>
      </c>
      <c r="AE67" s="175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7"/>
    </row>
    <row r="68" ht="19.5" customHeight="1">
      <c r="A68" s="271" t="s">
        <v>156</v>
      </c>
      <c r="B68" s="272">
        <v>36.68</v>
      </c>
      <c r="C68" s="273">
        <v>37.18</v>
      </c>
      <c r="D68" s="273">
        <v>34.009998</v>
      </c>
      <c r="E68" s="273">
        <v>35.84</v>
      </c>
      <c r="F68" s="273">
        <v>30.617641</v>
      </c>
      <c r="G68" s="273">
        <v>2.5094653E9</v>
      </c>
      <c r="H68" s="273"/>
      <c r="I68" s="273">
        <f t="shared" ref="I68:N68" si="87">(I69/B69*B68)/B69*B68</f>
        <v>2.023784154</v>
      </c>
      <c r="J68" s="273">
        <f t="shared" si="87"/>
        <v>2.077562052</v>
      </c>
      <c r="K68" s="273">
        <f t="shared" si="87"/>
        <v>1.737068937</v>
      </c>
      <c r="L68" s="273">
        <f t="shared" si="87"/>
        <v>1.917494443</v>
      </c>
      <c r="M68" s="273">
        <f t="shared" si="87"/>
        <v>1.631459872</v>
      </c>
      <c r="N68" s="273">
        <f t="shared" si="87"/>
        <v>139538393.4</v>
      </c>
      <c r="O68" s="273"/>
      <c r="P68" s="249">
        <f t="shared" si="31"/>
        <v>168366.3267</v>
      </c>
      <c r="Q68" s="249">
        <f t="shared" si="88"/>
        <v>68096.10882</v>
      </c>
      <c r="R68" s="249">
        <f t="shared" si="89"/>
        <v>236182.9227</v>
      </c>
      <c r="S68" s="249">
        <f t="shared" si="34"/>
        <v>-90392.9676</v>
      </c>
      <c r="T68" s="249">
        <f t="shared" si="35"/>
        <v>0</v>
      </c>
      <c r="U68" s="267">
        <f t="shared" si="21"/>
        <v>0.6443701161</v>
      </c>
      <c r="V68" s="277"/>
      <c r="W68" s="249">
        <f t="shared" si="22"/>
        <v>-90392.9676</v>
      </c>
      <c r="X68" s="252">
        <f t="shared" si="23"/>
        <v>4.475450471</v>
      </c>
      <c r="Y68" s="249">
        <f t="shared" si="24"/>
        <v>344592.0345</v>
      </c>
      <c r="Z68" s="249">
        <f t="shared" si="25"/>
        <v>254199.0669</v>
      </c>
      <c r="AA68" s="254">
        <f t="shared" si="26"/>
        <v>472645.3582</v>
      </c>
      <c r="AB68" s="253">
        <f t="shared" si="27"/>
        <v>0.4726453582</v>
      </c>
      <c r="AC68" s="270">
        <f t="shared" si="28"/>
        <v>382252.3906</v>
      </c>
      <c r="AD68" s="252">
        <f t="shared" si="29"/>
        <v>0.3822523906</v>
      </c>
      <c r="AE68" s="175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7"/>
    </row>
    <row r="69" ht="19.5" customHeight="1">
      <c r="A69" s="271" t="s">
        <v>157</v>
      </c>
      <c r="B69" s="272">
        <v>35.810001</v>
      </c>
      <c r="C69" s="273">
        <v>37.5</v>
      </c>
      <c r="D69" s="273">
        <v>34.720001</v>
      </c>
      <c r="E69" s="273">
        <v>34.77</v>
      </c>
      <c r="F69" s="273">
        <v>29.703556</v>
      </c>
      <c r="G69" s="273">
        <v>2.2111731E9</v>
      </c>
      <c r="H69" s="273"/>
      <c r="I69" s="273">
        <f t="shared" ref="I69:N69" si="90">(I70/B70*B69)/B70*B69</f>
        <v>1.928919943</v>
      </c>
      <c r="J69" s="273">
        <f t="shared" si="90"/>
        <v>2.11347818</v>
      </c>
      <c r="K69" s="273">
        <f t="shared" si="90"/>
        <v>1.810353139</v>
      </c>
      <c r="L69" s="273">
        <f t="shared" si="90"/>
        <v>1.804710285</v>
      </c>
      <c r="M69" s="273">
        <f t="shared" si="90"/>
        <v>1.53550004</v>
      </c>
      <c r="N69" s="273">
        <f t="shared" si="90"/>
        <v>108337002.1</v>
      </c>
      <c r="O69" s="273"/>
      <c r="P69" s="249">
        <f t="shared" si="31"/>
        <v>171881.1931</v>
      </c>
      <c r="Q69" s="249">
        <f t="shared" si="88"/>
        <v>70968.97637</v>
      </c>
      <c r="R69" s="249">
        <f t="shared" si="89"/>
        <v>236674.9705</v>
      </c>
      <c r="S69" s="249">
        <f t="shared" si="34"/>
        <v>-92436.27163</v>
      </c>
      <c r="T69" s="249">
        <f t="shared" si="35"/>
        <v>0</v>
      </c>
      <c r="U69" s="267">
        <f t="shared" si="21"/>
        <v>0.6544373166</v>
      </c>
      <c r="V69" s="277"/>
      <c r="W69" s="249">
        <f t="shared" si="22"/>
        <v>-92436.27163</v>
      </c>
      <c r="X69" s="252">
        <f t="shared" si="23"/>
        <v>4.419868481</v>
      </c>
      <c r="Y69" s="249">
        <f t="shared" si="24"/>
        <v>347524.8068</v>
      </c>
      <c r="Z69" s="249">
        <f t="shared" si="25"/>
        <v>255088.5351</v>
      </c>
      <c r="AA69" s="254">
        <f t="shared" si="26"/>
        <v>479525.1399</v>
      </c>
      <c r="AB69" s="253">
        <f t="shared" si="27"/>
        <v>0.4795251399</v>
      </c>
      <c r="AC69" s="270">
        <f t="shared" si="28"/>
        <v>387088.8683</v>
      </c>
      <c r="AD69" s="252">
        <f t="shared" si="29"/>
        <v>0.3870888683</v>
      </c>
      <c r="AE69" s="175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7"/>
    </row>
    <row r="70" ht="19.5" customHeight="1">
      <c r="A70" s="271" t="s">
        <v>158</v>
      </c>
      <c r="B70" s="272">
        <v>35.0</v>
      </c>
      <c r="C70" s="273">
        <v>36.549999</v>
      </c>
      <c r="D70" s="273">
        <v>34.110001</v>
      </c>
      <c r="E70" s="273">
        <v>36.549999</v>
      </c>
      <c r="F70" s="273">
        <v>31.22418</v>
      </c>
      <c r="G70" s="273">
        <v>2.4296622E9</v>
      </c>
      <c r="H70" s="273"/>
      <c r="I70" s="273">
        <f t="shared" ref="I70:N70" si="91">(I71/B71*B70)/B71*B70</f>
        <v>1.842644799</v>
      </c>
      <c r="J70" s="273">
        <f t="shared" si="91"/>
        <v>2.007751559</v>
      </c>
      <c r="K70" s="273">
        <f t="shared" si="91"/>
        <v>1.747299311</v>
      </c>
      <c r="L70" s="273">
        <f t="shared" si="91"/>
        <v>1.994219006</v>
      </c>
      <c r="M70" s="273">
        <f t="shared" si="91"/>
        <v>1.696738939</v>
      </c>
      <c r="N70" s="273">
        <f t="shared" si="91"/>
        <v>130804631.9</v>
      </c>
      <c r="O70" s="273"/>
      <c r="P70" s="249">
        <f t="shared" si="31"/>
        <v>168861.3911</v>
      </c>
      <c r="Q70" s="249">
        <f t="shared" si="88"/>
        <v>68497.15718</v>
      </c>
      <c r="R70" s="249">
        <f t="shared" si="89"/>
        <v>237168.0433</v>
      </c>
      <c r="S70" s="249">
        <f t="shared" si="34"/>
        <v>-94488.08943</v>
      </c>
      <c r="T70" s="249">
        <f t="shared" si="35"/>
        <v>0</v>
      </c>
      <c r="U70" s="267">
        <f t="shared" si="21"/>
        <v>0.6445491378</v>
      </c>
      <c r="V70" s="277"/>
      <c r="W70" s="249">
        <f t="shared" si="22"/>
        <v>-94488.08943</v>
      </c>
      <c r="X70" s="252">
        <f t="shared" si="23"/>
        <v>4.297149374</v>
      </c>
      <c r="Y70" s="249">
        <f t="shared" si="24"/>
        <v>345884.2953</v>
      </c>
      <c r="Z70" s="249">
        <f t="shared" si="25"/>
        <v>251396.2059</v>
      </c>
      <c r="AA70" s="254">
        <f t="shared" si="26"/>
        <v>474526.5916</v>
      </c>
      <c r="AB70" s="253">
        <f t="shared" si="27"/>
        <v>0.4745265916</v>
      </c>
      <c r="AC70" s="270">
        <f t="shared" si="28"/>
        <v>380038.5021</v>
      </c>
      <c r="AD70" s="252">
        <f t="shared" si="29"/>
        <v>0.3800385021</v>
      </c>
      <c r="AE70" s="175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7"/>
    </row>
    <row r="71" ht="19.5" customHeight="1">
      <c r="A71" s="271" t="s">
        <v>159</v>
      </c>
      <c r="B71" s="272">
        <v>36.27</v>
      </c>
      <c r="C71" s="273">
        <v>37.900002</v>
      </c>
      <c r="D71" s="273">
        <v>35.82</v>
      </c>
      <c r="E71" s="273">
        <v>37.740002</v>
      </c>
      <c r="F71" s="273">
        <v>32.240784</v>
      </c>
      <c r="G71" s="273">
        <v>1.8110722E9</v>
      </c>
      <c r="H71" s="273"/>
      <c r="I71" s="273">
        <f t="shared" ref="I71:N71" si="92">(I72/B72*B71)/B72*B71</f>
        <v>1.978794289</v>
      </c>
      <c r="J71" s="273">
        <f t="shared" si="92"/>
        <v>2.15880641</v>
      </c>
      <c r="K71" s="273">
        <f t="shared" si="92"/>
        <v>1.926881488</v>
      </c>
      <c r="L71" s="273">
        <f t="shared" si="92"/>
        <v>2.126189406</v>
      </c>
      <c r="M71" s="273">
        <f t="shared" si="92"/>
        <v>1.809023177</v>
      </c>
      <c r="N71" s="273">
        <f t="shared" si="92"/>
        <v>72677981.53</v>
      </c>
      <c r="O71" s="273"/>
      <c r="P71" s="249">
        <f t="shared" si="31"/>
        <v>177326.7327</v>
      </c>
      <c r="Q71" s="249">
        <f t="shared" si="88"/>
        <v>75537.08934</v>
      </c>
      <c r="R71" s="249">
        <f t="shared" si="89"/>
        <v>237662.1434</v>
      </c>
      <c r="S71" s="249">
        <f t="shared" si="34"/>
        <v>-96548.45647</v>
      </c>
      <c r="T71" s="249">
        <f t="shared" si="35"/>
        <v>0</v>
      </c>
      <c r="U71" s="267">
        <f t="shared" si="21"/>
        <v>0.6694873146</v>
      </c>
      <c r="V71" s="277"/>
      <c r="W71" s="249">
        <f t="shared" si="22"/>
        <v>-96548.45647</v>
      </c>
      <c r="X71" s="252">
        <f t="shared" si="23"/>
        <v>4.298244542</v>
      </c>
      <c r="Y71" s="249">
        <f t="shared" si="24"/>
        <v>352284.3705</v>
      </c>
      <c r="Z71" s="249">
        <f t="shared" si="25"/>
        <v>255735.9141</v>
      </c>
      <c r="AA71" s="254">
        <f t="shared" si="26"/>
        <v>490525.9654</v>
      </c>
      <c r="AB71" s="253">
        <f t="shared" si="27"/>
        <v>0.4905259654</v>
      </c>
      <c r="AC71" s="270">
        <f t="shared" si="28"/>
        <v>393977.5089</v>
      </c>
      <c r="AD71" s="252">
        <f t="shared" si="29"/>
        <v>0.3939775089</v>
      </c>
      <c r="AE71" s="175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7"/>
    </row>
    <row r="72" ht="19.5" customHeight="1">
      <c r="A72" s="271" t="s">
        <v>160</v>
      </c>
      <c r="B72" s="272">
        <v>37.66</v>
      </c>
      <c r="C72" s="273">
        <v>37.66</v>
      </c>
      <c r="D72" s="273">
        <v>33.700001</v>
      </c>
      <c r="E72" s="273">
        <v>34.889999</v>
      </c>
      <c r="F72" s="273">
        <v>29.806082</v>
      </c>
      <c r="G72" s="273">
        <v>2.2620481E9</v>
      </c>
      <c r="H72" s="273"/>
      <c r="I72" s="273">
        <f t="shared" ref="I72:N72" si="93">(I73/B73*B72)/B73*B72</f>
        <v>2.133369925</v>
      </c>
      <c r="J72" s="273">
        <f t="shared" si="93"/>
        <v>2.131551669</v>
      </c>
      <c r="K72" s="273">
        <f t="shared" si="93"/>
        <v>1.70554691</v>
      </c>
      <c r="L72" s="273">
        <f t="shared" si="93"/>
        <v>1.817188694</v>
      </c>
      <c r="M72" s="273">
        <f t="shared" si="93"/>
        <v>1.546118322</v>
      </c>
      <c r="N72" s="273">
        <f t="shared" si="93"/>
        <v>113379620.7</v>
      </c>
      <c r="O72" s="273"/>
      <c r="P72" s="249">
        <f t="shared" si="31"/>
        <v>166831.6881</v>
      </c>
      <c r="Q72" s="249">
        <f t="shared" si="88"/>
        <v>66860.39079</v>
      </c>
      <c r="R72" s="249">
        <f t="shared" si="89"/>
        <v>238157.2729</v>
      </c>
      <c r="S72" s="249">
        <f t="shared" si="34"/>
        <v>-98617.40837</v>
      </c>
      <c r="T72" s="249">
        <f t="shared" si="35"/>
        <v>0</v>
      </c>
      <c r="U72" s="267">
        <f t="shared" si="21"/>
        <v>0.6369670077</v>
      </c>
      <c r="V72" s="277"/>
      <c r="W72" s="249">
        <f t="shared" si="22"/>
        <v>-98617.40837</v>
      </c>
      <c r="X72" s="252">
        <f t="shared" si="23"/>
        <v>4.106668059</v>
      </c>
      <c r="Y72" s="249">
        <f t="shared" si="24"/>
        <v>345413.1636</v>
      </c>
      <c r="Z72" s="249">
        <f t="shared" si="25"/>
        <v>246795.7553</v>
      </c>
      <c r="AA72" s="254">
        <f t="shared" si="26"/>
        <v>471849.3518</v>
      </c>
      <c r="AB72" s="253">
        <f t="shared" si="27"/>
        <v>0.4718493518</v>
      </c>
      <c r="AC72" s="270">
        <f t="shared" si="28"/>
        <v>373231.9434</v>
      </c>
      <c r="AD72" s="252">
        <f t="shared" si="29"/>
        <v>0.3732319434</v>
      </c>
      <c r="AE72" s="175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7"/>
    </row>
    <row r="73" ht="19.5" customHeight="1">
      <c r="A73" s="271" t="s">
        <v>161</v>
      </c>
      <c r="B73" s="272">
        <v>34.610001</v>
      </c>
      <c r="C73" s="273">
        <v>35.02</v>
      </c>
      <c r="D73" s="273">
        <v>32.349998</v>
      </c>
      <c r="E73" s="273">
        <v>34.02</v>
      </c>
      <c r="F73" s="273">
        <v>29.062838</v>
      </c>
      <c r="G73" s="273">
        <v>2.012635E9</v>
      </c>
      <c r="H73" s="273"/>
      <c r="I73" s="273">
        <f t="shared" ref="I73:N73" si="94">(I74/B74*B73)/B74*B73</f>
        <v>1.801809037</v>
      </c>
      <c r="J73" s="273">
        <f t="shared" si="94"/>
        <v>1.843179012</v>
      </c>
      <c r="K73" s="273">
        <f t="shared" si="94"/>
        <v>1.571637409</v>
      </c>
      <c r="L73" s="273">
        <f t="shared" si="94"/>
        <v>1.727693625</v>
      </c>
      <c r="M73" s="273">
        <f t="shared" si="94"/>
        <v>1.469971739</v>
      </c>
      <c r="N73" s="273">
        <f t="shared" si="94"/>
        <v>89755561.99</v>
      </c>
      <c r="O73" s="273"/>
      <c r="P73" s="249">
        <f t="shared" si="31"/>
        <v>160148.505</v>
      </c>
      <c r="Q73" s="249">
        <f t="shared" si="88"/>
        <v>61610.9066</v>
      </c>
      <c r="R73" s="249">
        <f t="shared" si="89"/>
        <v>238653.4338</v>
      </c>
      <c r="S73" s="249">
        <f t="shared" si="34"/>
        <v>-100694.9809</v>
      </c>
      <c r="T73" s="249">
        <f t="shared" si="35"/>
        <v>0</v>
      </c>
      <c r="U73" s="267">
        <f t="shared" si="21"/>
        <v>0.6154700526</v>
      </c>
      <c r="V73" s="277"/>
      <c r="W73" s="249">
        <f t="shared" si="22"/>
        <v>-100694.9809</v>
      </c>
      <c r="X73" s="252">
        <f t="shared" si="23"/>
        <v>3.960494706</v>
      </c>
      <c r="Y73" s="249">
        <f t="shared" si="24"/>
        <v>341211.25</v>
      </c>
      <c r="Z73" s="249">
        <f t="shared" si="25"/>
        <v>240516.2691</v>
      </c>
      <c r="AA73" s="254">
        <f t="shared" si="26"/>
        <v>460412.8454</v>
      </c>
      <c r="AB73" s="253">
        <f t="shared" si="27"/>
        <v>0.4604128454</v>
      </c>
      <c r="AC73" s="270">
        <f t="shared" si="28"/>
        <v>359717.8645</v>
      </c>
      <c r="AD73" s="252">
        <f t="shared" si="29"/>
        <v>0.3597178645</v>
      </c>
      <c r="AE73" s="175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7"/>
    </row>
    <row r="74" ht="19.5" customHeight="1">
      <c r="A74" s="271" t="s">
        <v>162</v>
      </c>
      <c r="B74" s="272">
        <v>33.93</v>
      </c>
      <c r="C74" s="273">
        <v>35.849998</v>
      </c>
      <c r="D74" s="273">
        <v>33.799999</v>
      </c>
      <c r="E74" s="273">
        <v>35.139999</v>
      </c>
      <c r="F74" s="273">
        <v>30.019632</v>
      </c>
      <c r="G74" s="273">
        <v>1.9510891E9</v>
      </c>
      <c r="H74" s="273"/>
      <c r="I74" s="273">
        <f t="shared" ref="I74:N74" si="95">(I75/B75*B74)/B75*B74</f>
        <v>1.73170239</v>
      </c>
      <c r="J74" s="273">
        <f t="shared" si="95"/>
        <v>1.931583579</v>
      </c>
      <c r="K74" s="273">
        <f t="shared" si="95"/>
        <v>1.715683664</v>
      </c>
      <c r="L74" s="273">
        <f t="shared" si="95"/>
        <v>1.843323678</v>
      </c>
      <c r="M74" s="273">
        <f t="shared" si="95"/>
        <v>1.568352466</v>
      </c>
      <c r="N74" s="273">
        <f t="shared" si="95"/>
        <v>84350086.87</v>
      </c>
      <c r="O74" s="273"/>
      <c r="P74" s="249">
        <f t="shared" si="31"/>
        <v>167326.7277</v>
      </c>
      <c r="Q74" s="249">
        <f t="shared" si="88"/>
        <v>67257.76911</v>
      </c>
      <c r="R74" s="249">
        <f t="shared" si="89"/>
        <v>239150.6285</v>
      </c>
      <c r="S74" s="249">
        <f t="shared" si="34"/>
        <v>-102781.21</v>
      </c>
      <c r="T74" s="249">
        <f t="shared" si="35"/>
        <v>0</v>
      </c>
      <c r="U74" s="267">
        <f t="shared" si="21"/>
        <v>0.6371540758</v>
      </c>
      <c r="V74" s="277"/>
      <c r="W74" s="249">
        <f t="shared" si="22"/>
        <v>-102781.21</v>
      </c>
      <c r="X74" s="252">
        <f t="shared" si="23"/>
        <v>3.954782749</v>
      </c>
      <c r="Y74" s="249">
        <f t="shared" si="24"/>
        <v>346713.3128</v>
      </c>
      <c r="Z74" s="249">
        <f t="shared" si="25"/>
        <v>243932.1028</v>
      </c>
      <c r="AA74" s="254">
        <f t="shared" si="26"/>
        <v>473735.1253</v>
      </c>
      <c r="AB74" s="253">
        <f t="shared" si="27"/>
        <v>0.4737351253</v>
      </c>
      <c r="AC74" s="270">
        <f t="shared" si="28"/>
        <v>370953.9153</v>
      </c>
      <c r="AD74" s="252">
        <f t="shared" si="29"/>
        <v>0.3709539153</v>
      </c>
      <c r="AE74" s="175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7"/>
    </row>
    <row r="75" ht="19.5" customHeight="1">
      <c r="A75" s="271" t="s">
        <v>163</v>
      </c>
      <c r="B75" s="272">
        <v>35.450001</v>
      </c>
      <c r="C75" s="273">
        <v>37.240002</v>
      </c>
      <c r="D75" s="273">
        <v>35.200001</v>
      </c>
      <c r="E75" s="273">
        <v>36.900002</v>
      </c>
      <c r="F75" s="273">
        <v>31.523178</v>
      </c>
      <c r="G75" s="273">
        <v>2.2591016E9</v>
      </c>
      <c r="H75" s="273"/>
      <c r="I75" s="273">
        <f t="shared" ref="I75:N75" si="96">(I76/B76*B75)/B76*B75</f>
        <v>1.890331801</v>
      </c>
      <c r="J75" s="273">
        <f t="shared" si="96"/>
        <v>2.084273104</v>
      </c>
      <c r="K75" s="273">
        <f t="shared" si="96"/>
        <v>1.860754993</v>
      </c>
      <c r="L75" s="273">
        <f t="shared" si="96"/>
        <v>2.032595181</v>
      </c>
      <c r="M75" s="273">
        <f t="shared" si="96"/>
        <v>1.729389953</v>
      </c>
      <c r="N75" s="273">
        <f t="shared" si="96"/>
        <v>113084440.9</v>
      </c>
      <c r="O75" s="273"/>
      <c r="P75" s="249">
        <f t="shared" si="31"/>
        <v>174257.4307</v>
      </c>
      <c r="Q75" s="249">
        <f t="shared" si="88"/>
        <v>72944.81628</v>
      </c>
      <c r="R75" s="249">
        <f t="shared" si="89"/>
        <v>239648.859</v>
      </c>
      <c r="S75" s="249">
        <f t="shared" si="34"/>
        <v>-104876.1317</v>
      </c>
      <c r="T75" s="249">
        <f t="shared" si="35"/>
        <v>0</v>
      </c>
      <c r="U75" s="267">
        <f t="shared" si="21"/>
        <v>0.6575872158</v>
      </c>
      <c r="V75" s="277"/>
      <c r="W75" s="249">
        <f t="shared" si="22"/>
        <v>-104876.1317</v>
      </c>
      <c r="X75" s="252">
        <f t="shared" si="23"/>
        <v>3.946620484</v>
      </c>
      <c r="Y75" s="249">
        <f t="shared" si="24"/>
        <v>352043.1061</v>
      </c>
      <c r="Z75" s="249">
        <f t="shared" si="25"/>
        <v>247166.9744</v>
      </c>
      <c r="AA75" s="254">
        <f t="shared" si="26"/>
        <v>486851.1059</v>
      </c>
      <c r="AB75" s="253">
        <f t="shared" si="27"/>
        <v>0.4868511059</v>
      </c>
      <c r="AC75" s="270">
        <f t="shared" si="28"/>
        <v>381974.9742</v>
      </c>
      <c r="AD75" s="252">
        <f t="shared" si="29"/>
        <v>0.3819749742</v>
      </c>
      <c r="AE75" s="175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7"/>
    </row>
    <row r="76" ht="19.5" customHeight="1">
      <c r="A76" s="271" t="s">
        <v>164</v>
      </c>
      <c r="B76" s="272">
        <v>36.98</v>
      </c>
      <c r="C76" s="273">
        <v>39.639999</v>
      </c>
      <c r="D76" s="273">
        <v>36.799999</v>
      </c>
      <c r="E76" s="273">
        <v>39.119999</v>
      </c>
      <c r="F76" s="273">
        <v>33.419689</v>
      </c>
      <c r="G76" s="273">
        <v>1.9782253E9</v>
      </c>
      <c r="H76" s="273"/>
      <c r="I76" s="273">
        <f t="shared" ref="I76:N76" si="97">(I77/B77*B76)/B77*B76</f>
        <v>2.057023962</v>
      </c>
      <c r="J76" s="273">
        <f t="shared" si="97"/>
        <v>2.361579133</v>
      </c>
      <c r="K76" s="273">
        <f t="shared" si="97"/>
        <v>2.033758847</v>
      </c>
      <c r="L76" s="273">
        <f t="shared" si="97"/>
        <v>2.284524301</v>
      </c>
      <c r="M76" s="273">
        <f t="shared" si="97"/>
        <v>1.943738116</v>
      </c>
      <c r="N76" s="273">
        <f t="shared" si="97"/>
        <v>86712724.63</v>
      </c>
      <c r="O76" s="273"/>
      <c r="P76" s="249">
        <f t="shared" si="31"/>
        <v>182178.2129</v>
      </c>
      <c r="Q76" s="249">
        <f t="shared" si="88"/>
        <v>79726.86678</v>
      </c>
      <c r="R76" s="249">
        <f t="shared" si="89"/>
        <v>240148.1274</v>
      </c>
      <c r="S76" s="249">
        <f t="shared" si="34"/>
        <v>-106979.7823</v>
      </c>
      <c r="T76" s="249">
        <f t="shared" si="35"/>
        <v>0</v>
      </c>
      <c r="U76" s="267">
        <f t="shared" si="21"/>
        <v>0.6804696028</v>
      </c>
      <c r="V76" s="277"/>
      <c r="W76" s="249">
        <f t="shared" si="22"/>
        <v>-106979.7823</v>
      </c>
      <c r="X76" s="252">
        <f t="shared" si="23"/>
        <v>3.947721069</v>
      </c>
      <c r="Y76" s="249">
        <f t="shared" si="24"/>
        <v>358066.9513</v>
      </c>
      <c r="Z76" s="249">
        <f t="shared" si="25"/>
        <v>251087.1691</v>
      </c>
      <c r="AA76" s="254">
        <f t="shared" si="26"/>
        <v>502053.2071</v>
      </c>
      <c r="AB76" s="253">
        <f t="shared" si="27"/>
        <v>0.5020532071</v>
      </c>
      <c r="AC76" s="270">
        <f t="shared" si="28"/>
        <v>395073.4248</v>
      </c>
      <c r="AD76" s="252">
        <f t="shared" si="29"/>
        <v>0.3950734248</v>
      </c>
      <c r="AE76" s="175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7"/>
    </row>
    <row r="77" ht="19.5" customHeight="1">
      <c r="A77" s="274" t="s">
        <v>165</v>
      </c>
      <c r="B77" s="275">
        <v>39.27</v>
      </c>
      <c r="C77" s="276">
        <v>40.68</v>
      </c>
      <c r="D77" s="276">
        <v>39.09</v>
      </c>
      <c r="E77" s="276">
        <v>39.919998</v>
      </c>
      <c r="F77" s="276">
        <v>34.103149</v>
      </c>
      <c r="G77" s="276">
        <v>1.7794246E9</v>
      </c>
      <c r="H77" s="276"/>
      <c r="I77" s="276">
        <f t="shared" ref="I77:N77" si="98">(I78/B78*B77)/B78*B77</f>
        <v>2.319676055</v>
      </c>
      <c r="J77" s="276">
        <f t="shared" si="98"/>
        <v>2.487122186</v>
      </c>
      <c r="K77" s="276">
        <f t="shared" si="98"/>
        <v>2.294748963</v>
      </c>
      <c r="L77" s="276">
        <f t="shared" si="98"/>
        <v>2.378916145</v>
      </c>
      <c r="M77" s="276">
        <f t="shared" si="98"/>
        <v>2.024053129</v>
      </c>
      <c r="N77" s="276">
        <f t="shared" si="98"/>
        <v>70160150.08</v>
      </c>
      <c r="O77" s="276"/>
      <c r="P77" s="249">
        <f t="shared" si="31"/>
        <v>193514.8515</v>
      </c>
      <c r="Q77" s="249">
        <f t="shared" si="88"/>
        <v>89958.13104</v>
      </c>
      <c r="R77" s="249">
        <f t="shared" si="89"/>
        <v>240648.436</v>
      </c>
      <c r="S77" s="249">
        <f t="shared" si="34"/>
        <v>-109092.198</v>
      </c>
      <c r="T77" s="249">
        <f t="shared" si="35"/>
        <v>0</v>
      </c>
      <c r="U77" s="267">
        <f t="shared" si="21"/>
        <v>0.7124897025</v>
      </c>
      <c r="V77" s="252">
        <f>(E77-B66)/B66</f>
        <v>0.08892520458</v>
      </c>
      <c r="W77" s="249">
        <f t="shared" si="22"/>
        <v>-109092.198</v>
      </c>
      <c r="X77" s="252">
        <f t="shared" si="23"/>
        <v>3.979783114</v>
      </c>
      <c r="Y77" s="249">
        <f t="shared" si="24"/>
        <v>366482.8946</v>
      </c>
      <c r="Z77" s="249">
        <f t="shared" si="25"/>
        <v>257390.6966</v>
      </c>
      <c r="AA77" s="254">
        <f t="shared" si="26"/>
        <v>524121.4186</v>
      </c>
      <c r="AB77" s="253">
        <f t="shared" si="27"/>
        <v>0.5241214186</v>
      </c>
      <c r="AC77" s="270">
        <f t="shared" si="28"/>
        <v>415029.2205</v>
      </c>
      <c r="AD77" s="252">
        <f t="shared" si="29"/>
        <v>0.4150292205</v>
      </c>
      <c r="AE77" s="175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7"/>
    </row>
    <row r="78" ht="19.5" customHeight="1">
      <c r="A78" s="271" t="s">
        <v>166</v>
      </c>
      <c r="B78" s="272">
        <v>40.09</v>
      </c>
      <c r="C78" s="273">
        <v>40.290001</v>
      </c>
      <c r="D78" s="273">
        <v>36.459999</v>
      </c>
      <c r="E78" s="273">
        <v>37.400002</v>
      </c>
      <c r="F78" s="273">
        <v>32.256325</v>
      </c>
      <c r="G78" s="273">
        <v>2.2347732E9</v>
      </c>
      <c r="H78" s="273"/>
      <c r="I78" s="273">
        <f t="shared" ref="I78:N78" si="99">(I79/B79*B78)/B79*B78</f>
        <v>2.417562161</v>
      </c>
      <c r="J78" s="273">
        <f t="shared" si="99"/>
        <v>2.439662717</v>
      </c>
      <c r="K78" s="273">
        <f t="shared" si="99"/>
        <v>1.996352124</v>
      </c>
      <c r="L78" s="273">
        <f t="shared" si="99"/>
        <v>2.088052255</v>
      </c>
      <c r="M78" s="273">
        <f t="shared" si="99"/>
        <v>1.810767601</v>
      </c>
      <c r="N78" s="273">
        <f t="shared" si="99"/>
        <v>110661929.4</v>
      </c>
      <c r="O78" s="273"/>
      <c r="P78" s="249">
        <f t="shared" si="31"/>
        <v>180495.0446</v>
      </c>
      <c r="Q78" s="249">
        <f>(Q66+(Q77-Q66)*(1-$Q$3))*K78/K77</f>
        <v>72725.48622</v>
      </c>
      <c r="R78" s="249">
        <f>R77*(1+($S$5/2/12))+(Q77-Q66)*($Q$3)</f>
        <v>247512.0773</v>
      </c>
      <c r="S78" s="249">
        <f t="shared" si="34"/>
        <v>-111213.4155</v>
      </c>
      <c r="T78" s="249">
        <f t="shared" si="35"/>
        <v>0</v>
      </c>
      <c r="U78" s="267">
        <f t="shared" si="21"/>
        <v>0.6509382687</v>
      </c>
      <c r="V78" s="277"/>
      <c r="W78" s="249">
        <f t="shared" si="22"/>
        <v>-111213.4155</v>
      </c>
      <c r="X78" s="252">
        <f t="shared" si="23"/>
        <v>3.848520612</v>
      </c>
      <c r="Y78" s="249">
        <f t="shared" si="24"/>
        <v>363958.1254</v>
      </c>
      <c r="Z78" s="249">
        <f t="shared" si="25"/>
        <v>252744.7099</v>
      </c>
      <c r="AA78" s="254">
        <f t="shared" si="26"/>
        <v>500732.6081</v>
      </c>
      <c r="AB78" s="253">
        <f t="shared" si="27"/>
        <v>0.5007326081</v>
      </c>
      <c r="AC78" s="270">
        <f t="shared" si="28"/>
        <v>389519.1926</v>
      </c>
      <c r="AD78" s="252">
        <f t="shared" si="29"/>
        <v>0.3895191926</v>
      </c>
      <c r="AE78" s="175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7"/>
    </row>
    <row r="79" ht="19.5" customHeight="1">
      <c r="A79" s="271" t="s">
        <v>167</v>
      </c>
      <c r="B79" s="272">
        <v>37.490002</v>
      </c>
      <c r="C79" s="273">
        <v>38.48</v>
      </c>
      <c r="D79" s="273">
        <v>36.700001</v>
      </c>
      <c r="E79" s="273">
        <v>37.220001</v>
      </c>
      <c r="F79" s="273">
        <v>32.101101</v>
      </c>
      <c r="G79" s="273">
        <v>1.7656106E9</v>
      </c>
      <c r="H79" s="273"/>
      <c r="I79" s="273">
        <f t="shared" ref="I79:N79" si="100">(I80/B80*B79)/B80*B79</f>
        <v>2.114153246</v>
      </c>
      <c r="J79" s="273">
        <f t="shared" si="100"/>
        <v>2.225386042</v>
      </c>
      <c r="K79" s="273">
        <f t="shared" si="100"/>
        <v>2.022721047</v>
      </c>
      <c r="L79" s="273">
        <f t="shared" si="100"/>
        <v>2.068001612</v>
      </c>
      <c r="M79" s="273">
        <f t="shared" si="100"/>
        <v>1.79338197</v>
      </c>
      <c r="N79" s="273">
        <f t="shared" si="100"/>
        <v>69075046.16</v>
      </c>
      <c r="O79" s="273"/>
      <c r="P79" s="249">
        <f t="shared" si="31"/>
        <v>181683.1733</v>
      </c>
      <c r="Q79" s="249">
        <f t="shared" ref="Q79:Q89" si="102">Q78*K79/K78</f>
        <v>73686.08468</v>
      </c>
      <c r="R79" s="249">
        <f t="shared" ref="R79:R89" si="103">R78*(1+$S$5/2/12)</f>
        <v>248027.7275</v>
      </c>
      <c r="S79" s="249">
        <f t="shared" si="34"/>
        <v>-113343.4714</v>
      </c>
      <c r="T79" s="249">
        <f t="shared" si="35"/>
        <v>0</v>
      </c>
      <c r="U79" s="267">
        <f t="shared" si="21"/>
        <v>0.6536696726</v>
      </c>
      <c r="V79" s="277"/>
      <c r="W79" s="249">
        <f t="shared" si="22"/>
        <v>-113343.4714</v>
      </c>
      <c r="X79" s="252">
        <f t="shared" si="23"/>
        <v>3.791227633</v>
      </c>
      <c r="Y79" s="249">
        <f t="shared" si="24"/>
        <v>365284.8397</v>
      </c>
      <c r="Z79" s="249">
        <f t="shared" si="25"/>
        <v>251941.3683</v>
      </c>
      <c r="AA79" s="254">
        <f t="shared" si="26"/>
        <v>503396.9854</v>
      </c>
      <c r="AB79" s="253">
        <f t="shared" si="27"/>
        <v>0.5033969854</v>
      </c>
      <c r="AC79" s="270">
        <f t="shared" si="28"/>
        <v>390053.514</v>
      </c>
      <c r="AD79" s="252">
        <f t="shared" si="29"/>
        <v>0.390053514</v>
      </c>
      <c r="AE79" s="175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7"/>
    </row>
    <row r="80" ht="19.5" customHeight="1">
      <c r="A80" s="271" t="s">
        <v>168</v>
      </c>
      <c r="B80" s="272">
        <v>37.369999</v>
      </c>
      <c r="C80" s="273">
        <v>38.290001</v>
      </c>
      <c r="D80" s="273">
        <v>35.939999</v>
      </c>
      <c r="E80" s="273">
        <v>36.57</v>
      </c>
      <c r="F80" s="273">
        <v>31.540487</v>
      </c>
      <c r="G80" s="273">
        <v>2.1339737E9</v>
      </c>
      <c r="H80" s="273"/>
      <c r="I80" s="273">
        <f t="shared" ref="I80:N80" si="101">(I81/B81*B80)/B81*B80</f>
        <v>2.10064038</v>
      </c>
      <c r="J80" s="273">
        <f t="shared" si="101"/>
        <v>2.203464147</v>
      </c>
      <c r="K80" s="273">
        <f t="shared" si="101"/>
        <v>1.939813434</v>
      </c>
      <c r="L80" s="273">
        <f t="shared" si="101"/>
        <v>1.996402168</v>
      </c>
      <c r="M80" s="273">
        <f t="shared" si="101"/>
        <v>1.731289649</v>
      </c>
      <c r="N80" s="273">
        <f t="shared" si="101"/>
        <v>100904248.9</v>
      </c>
      <c r="O80" s="273"/>
      <c r="P80" s="249">
        <f t="shared" si="31"/>
        <v>177920.7871</v>
      </c>
      <c r="Q80" s="249">
        <f t="shared" si="102"/>
        <v>70665.82769</v>
      </c>
      <c r="R80" s="249">
        <f t="shared" si="103"/>
        <v>248544.4519</v>
      </c>
      <c r="S80" s="249">
        <f t="shared" si="34"/>
        <v>-115482.4025</v>
      </c>
      <c r="T80" s="249">
        <f t="shared" si="35"/>
        <v>0</v>
      </c>
      <c r="U80" s="267">
        <f t="shared" si="21"/>
        <v>0.6421896837</v>
      </c>
      <c r="V80" s="277"/>
      <c r="W80" s="249">
        <f t="shared" si="22"/>
        <v>-115482.4025</v>
      </c>
      <c r="X80" s="252">
        <f t="shared" si="23"/>
        <v>3.692902379</v>
      </c>
      <c r="Y80" s="249">
        <f t="shared" si="24"/>
        <v>363147.2248</v>
      </c>
      <c r="Z80" s="249">
        <f t="shared" si="25"/>
        <v>247664.8223</v>
      </c>
      <c r="AA80" s="254">
        <f t="shared" si="26"/>
        <v>497131.0667</v>
      </c>
      <c r="AB80" s="253">
        <f t="shared" si="27"/>
        <v>0.4971310667</v>
      </c>
      <c r="AC80" s="270">
        <f t="shared" si="28"/>
        <v>381648.6642</v>
      </c>
      <c r="AD80" s="252">
        <f t="shared" si="29"/>
        <v>0.3816486642</v>
      </c>
      <c r="AE80" s="175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7"/>
    </row>
    <row r="81" ht="19.5" customHeight="1">
      <c r="A81" s="271" t="s">
        <v>169</v>
      </c>
      <c r="B81" s="272">
        <v>36.82</v>
      </c>
      <c r="C81" s="273">
        <v>37.07</v>
      </c>
      <c r="D81" s="273">
        <v>34.349998</v>
      </c>
      <c r="E81" s="273">
        <v>34.98</v>
      </c>
      <c r="F81" s="273">
        <v>30.169159</v>
      </c>
      <c r="G81" s="273">
        <v>2.3454336E9</v>
      </c>
      <c r="H81" s="273"/>
      <c r="I81" s="273">
        <f t="shared" ref="I81:N81" si="104">(I82/B82*B81)/B82*B81</f>
        <v>2.03926237</v>
      </c>
      <c r="J81" s="273">
        <f t="shared" si="104"/>
        <v>2.06528697</v>
      </c>
      <c r="K81" s="273">
        <f t="shared" si="104"/>
        <v>1.771973708</v>
      </c>
      <c r="L81" s="273">
        <f t="shared" si="104"/>
        <v>1.826575897</v>
      </c>
      <c r="M81" s="273">
        <f t="shared" si="104"/>
        <v>1.584015222</v>
      </c>
      <c r="N81" s="273">
        <f t="shared" si="104"/>
        <v>121892676.6</v>
      </c>
      <c r="O81" s="273"/>
      <c r="P81" s="249">
        <f t="shared" si="31"/>
        <v>170049.495</v>
      </c>
      <c r="Q81" s="249">
        <f t="shared" si="102"/>
        <v>64551.56278</v>
      </c>
      <c r="R81" s="249">
        <f t="shared" si="103"/>
        <v>249062.2528</v>
      </c>
      <c r="S81" s="249">
        <f t="shared" si="34"/>
        <v>-117630.2459</v>
      </c>
      <c r="T81" s="249">
        <f t="shared" si="35"/>
        <v>0</v>
      </c>
      <c r="U81" s="267">
        <f t="shared" si="21"/>
        <v>0.6185141895</v>
      </c>
      <c r="V81" s="277"/>
      <c r="W81" s="249">
        <f t="shared" si="22"/>
        <v>-117630.2459</v>
      </c>
      <c r="X81" s="252">
        <f t="shared" si="23"/>
        <v>3.56295904</v>
      </c>
      <c r="Y81" s="249">
        <f t="shared" si="24"/>
        <v>358134.4093</v>
      </c>
      <c r="Z81" s="249">
        <f t="shared" si="25"/>
        <v>240504.1634</v>
      </c>
      <c r="AA81" s="254">
        <f t="shared" si="26"/>
        <v>483663.3107</v>
      </c>
      <c r="AB81" s="253">
        <f t="shared" si="27"/>
        <v>0.4836633107</v>
      </c>
      <c r="AC81" s="270">
        <f t="shared" si="28"/>
        <v>366033.0648</v>
      </c>
      <c r="AD81" s="252">
        <f t="shared" si="29"/>
        <v>0.3660330648</v>
      </c>
      <c r="AE81" s="175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7"/>
    </row>
    <row r="82" ht="19.5" customHeight="1">
      <c r="A82" s="271" t="s">
        <v>170</v>
      </c>
      <c r="B82" s="272">
        <v>35.099998</v>
      </c>
      <c r="C82" s="273">
        <v>38.27</v>
      </c>
      <c r="D82" s="273">
        <v>34.889999</v>
      </c>
      <c r="E82" s="273">
        <v>38.080002</v>
      </c>
      <c r="F82" s="273">
        <v>32.842834</v>
      </c>
      <c r="G82" s="273">
        <v>1.88134E9</v>
      </c>
      <c r="H82" s="273"/>
      <c r="I82" s="273">
        <f t="shared" ref="I82:N82" si="105">(I83/B83*B82)/B83*B82</f>
        <v>1.853189029</v>
      </c>
      <c r="J82" s="273">
        <f t="shared" si="105"/>
        <v>2.201162764</v>
      </c>
      <c r="K82" s="273">
        <f t="shared" si="105"/>
        <v>1.828124443</v>
      </c>
      <c r="L82" s="273">
        <f t="shared" si="105"/>
        <v>2.164671689</v>
      </c>
      <c r="M82" s="273">
        <f t="shared" si="105"/>
        <v>1.877215768</v>
      </c>
      <c r="N82" s="273">
        <f t="shared" si="105"/>
        <v>78427055.05</v>
      </c>
      <c r="O82" s="273"/>
      <c r="P82" s="249">
        <f t="shared" si="31"/>
        <v>172722.7673</v>
      </c>
      <c r="Q82" s="249">
        <f t="shared" si="102"/>
        <v>66597.08845</v>
      </c>
      <c r="R82" s="249">
        <f t="shared" si="103"/>
        <v>249581.1325</v>
      </c>
      <c r="S82" s="249">
        <f t="shared" si="34"/>
        <v>-119787.0386</v>
      </c>
      <c r="T82" s="249">
        <f t="shared" si="35"/>
        <v>0</v>
      </c>
      <c r="U82" s="267">
        <f t="shared" si="21"/>
        <v>0.6257237182</v>
      </c>
      <c r="V82" s="277"/>
      <c r="W82" s="249">
        <f t="shared" si="22"/>
        <v>-119787.0386</v>
      </c>
      <c r="X82" s="252">
        <f t="shared" si="23"/>
        <v>3.525455716</v>
      </c>
      <c r="Y82" s="249">
        <f t="shared" si="24"/>
        <v>360503.8244</v>
      </c>
      <c r="Z82" s="249">
        <f t="shared" si="25"/>
        <v>240716.7858</v>
      </c>
      <c r="AA82" s="254">
        <f t="shared" si="26"/>
        <v>488900.9883</v>
      </c>
      <c r="AB82" s="253">
        <f t="shared" si="27"/>
        <v>0.4889009883</v>
      </c>
      <c r="AC82" s="270">
        <f t="shared" si="28"/>
        <v>369113.9497</v>
      </c>
      <c r="AD82" s="252">
        <f t="shared" si="29"/>
        <v>0.3691139497</v>
      </c>
      <c r="AE82" s="175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7"/>
    </row>
    <row r="83" ht="19.5" customHeight="1">
      <c r="A83" s="271" t="s">
        <v>171</v>
      </c>
      <c r="B83" s="272">
        <v>38.029999</v>
      </c>
      <c r="C83" s="273">
        <v>38.68</v>
      </c>
      <c r="D83" s="273">
        <v>36.700001</v>
      </c>
      <c r="E83" s="273">
        <v>36.779999</v>
      </c>
      <c r="F83" s="273">
        <v>31.721611</v>
      </c>
      <c r="G83" s="273">
        <v>1.9436275E9</v>
      </c>
      <c r="H83" s="273"/>
      <c r="I83" s="273">
        <f t="shared" ref="I83:N83" si="106">(I84/B84*B83)/B84*B83</f>
        <v>2.175495378</v>
      </c>
      <c r="J83" s="273">
        <f t="shared" si="106"/>
        <v>2.24857907</v>
      </c>
      <c r="K83" s="273">
        <f t="shared" si="106"/>
        <v>2.022721047</v>
      </c>
      <c r="L83" s="273">
        <f t="shared" si="106"/>
        <v>2.019396217</v>
      </c>
      <c r="M83" s="273">
        <f t="shared" si="106"/>
        <v>1.751230906</v>
      </c>
      <c r="N83" s="273">
        <f t="shared" si="106"/>
        <v>83706156.14</v>
      </c>
      <c r="O83" s="273"/>
      <c r="P83" s="249">
        <f t="shared" si="31"/>
        <v>181683.1733</v>
      </c>
      <c r="Q83" s="249">
        <f t="shared" si="102"/>
        <v>73686.08468</v>
      </c>
      <c r="R83" s="249">
        <f t="shared" si="103"/>
        <v>250101.0932</v>
      </c>
      <c r="S83" s="249">
        <f t="shared" si="34"/>
        <v>-121952.8179</v>
      </c>
      <c r="T83" s="249">
        <f t="shared" si="35"/>
        <v>0</v>
      </c>
      <c r="U83" s="267">
        <f t="shared" si="21"/>
        <v>0.6509884148</v>
      </c>
      <c r="V83" s="277"/>
      <c r="W83" s="249">
        <f t="shared" si="22"/>
        <v>-121952.8179</v>
      </c>
      <c r="X83" s="252">
        <f t="shared" si="23"/>
        <v>3.54058458</v>
      </c>
      <c r="Y83" s="249">
        <f t="shared" si="24"/>
        <v>367275.2708</v>
      </c>
      <c r="Z83" s="249">
        <f t="shared" si="25"/>
        <v>245322.4529</v>
      </c>
      <c r="AA83" s="254">
        <f t="shared" si="26"/>
        <v>505470.3512</v>
      </c>
      <c r="AB83" s="253">
        <f t="shared" si="27"/>
        <v>0.5054703512</v>
      </c>
      <c r="AC83" s="270">
        <f t="shared" si="28"/>
        <v>383517.5333</v>
      </c>
      <c r="AD83" s="252">
        <f t="shared" si="29"/>
        <v>0.3835175333</v>
      </c>
      <c r="AE83" s="175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7"/>
    </row>
    <row r="84" ht="19.5" customHeight="1">
      <c r="A84" s="271" t="s">
        <v>172</v>
      </c>
      <c r="B84" s="272">
        <v>36.860001</v>
      </c>
      <c r="C84" s="273">
        <v>39.919998</v>
      </c>
      <c r="D84" s="273">
        <v>36.549999</v>
      </c>
      <c r="E84" s="273">
        <v>39.580002</v>
      </c>
      <c r="F84" s="273">
        <v>34.168079</v>
      </c>
      <c r="G84" s="273">
        <v>1.620613E9</v>
      </c>
      <c r="H84" s="273"/>
      <c r="I84" s="273">
        <f t="shared" ref="I84:N84" si="107">(I85/B85*B84)/B85*B84</f>
        <v>2.043695659</v>
      </c>
      <c r="J84" s="273">
        <f t="shared" si="107"/>
        <v>2.395059212</v>
      </c>
      <c r="K84" s="273">
        <f t="shared" si="107"/>
        <v>2.006220114</v>
      </c>
      <c r="L84" s="273">
        <f t="shared" si="107"/>
        <v>2.338566563</v>
      </c>
      <c r="M84" s="273">
        <f t="shared" si="107"/>
        <v>2.031767776</v>
      </c>
      <c r="N84" s="273">
        <f t="shared" si="107"/>
        <v>58195575.26</v>
      </c>
      <c r="O84" s="273"/>
      <c r="P84" s="249">
        <f t="shared" si="31"/>
        <v>180940.5891</v>
      </c>
      <c r="Q84" s="249">
        <f t="shared" si="102"/>
        <v>73084.96907</v>
      </c>
      <c r="R84" s="249">
        <f t="shared" si="103"/>
        <v>250622.1372</v>
      </c>
      <c r="S84" s="249">
        <f t="shared" si="34"/>
        <v>-124127.6213</v>
      </c>
      <c r="T84" s="249">
        <f t="shared" si="35"/>
        <v>0</v>
      </c>
      <c r="U84" s="267">
        <f t="shared" si="21"/>
        <v>0.6481958211</v>
      </c>
      <c r="V84" s="277"/>
      <c r="W84" s="249">
        <f t="shared" si="22"/>
        <v>-124127.6213</v>
      </c>
      <c r="X84" s="252">
        <f t="shared" si="23"/>
        <v>3.476766265</v>
      </c>
      <c r="Y84" s="249">
        <f t="shared" si="24"/>
        <v>367255.6641</v>
      </c>
      <c r="Z84" s="249">
        <f t="shared" si="25"/>
        <v>243128.0428</v>
      </c>
      <c r="AA84" s="254">
        <f t="shared" si="26"/>
        <v>504647.6954</v>
      </c>
      <c r="AB84" s="253">
        <f t="shared" si="27"/>
        <v>0.5046476954</v>
      </c>
      <c r="AC84" s="270">
        <f t="shared" si="28"/>
        <v>380520.0741</v>
      </c>
      <c r="AD84" s="252">
        <f t="shared" si="29"/>
        <v>0.3805200741</v>
      </c>
      <c r="AE84" s="175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7"/>
    </row>
    <row r="85" ht="19.5" customHeight="1">
      <c r="A85" s="271" t="s">
        <v>173</v>
      </c>
      <c r="B85" s="272">
        <v>39.639999</v>
      </c>
      <c r="C85" s="273">
        <v>40.139999</v>
      </c>
      <c r="D85" s="273">
        <v>38.259998</v>
      </c>
      <c r="E85" s="273">
        <v>38.98</v>
      </c>
      <c r="F85" s="273">
        <v>33.650127</v>
      </c>
      <c r="G85" s="273">
        <v>1.7148903E9</v>
      </c>
      <c r="H85" s="273"/>
      <c r="I85" s="273">
        <f t="shared" ref="I85:N85" si="108">(I86/B86*B85)/B86*B85</f>
        <v>2.363593608</v>
      </c>
      <c r="J85" s="273">
        <f t="shared" si="108"/>
        <v>2.421530524</v>
      </c>
      <c r="K85" s="273">
        <f t="shared" si="108"/>
        <v>2.198334256</v>
      </c>
      <c r="L85" s="273">
        <f t="shared" si="108"/>
        <v>2.268202275</v>
      </c>
      <c r="M85" s="273">
        <f t="shared" si="108"/>
        <v>1.970635755</v>
      </c>
      <c r="N85" s="273">
        <f t="shared" si="108"/>
        <v>65163442.06</v>
      </c>
      <c r="O85" s="273"/>
      <c r="P85" s="249">
        <f t="shared" si="31"/>
        <v>189405.9307</v>
      </c>
      <c r="Q85" s="249">
        <f t="shared" si="102"/>
        <v>80083.5312</v>
      </c>
      <c r="R85" s="249">
        <f t="shared" si="103"/>
        <v>251144.2666</v>
      </c>
      <c r="S85" s="249">
        <f t="shared" si="34"/>
        <v>-126311.4864</v>
      </c>
      <c r="T85" s="249">
        <f t="shared" si="35"/>
        <v>0</v>
      </c>
      <c r="U85" s="267">
        <f t="shared" si="21"/>
        <v>0.6714374693</v>
      </c>
      <c r="V85" s="277"/>
      <c r="W85" s="249">
        <f t="shared" si="22"/>
        <v>-126311.4864</v>
      </c>
      <c r="X85" s="252">
        <f t="shared" si="23"/>
        <v>3.487807878</v>
      </c>
      <c r="Y85" s="249">
        <f t="shared" si="24"/>
        <v>373682.6475</v>
      </c>
      <c r="Z85" s="249">
        <f t="shared" si="25"/>
        <v>247371.1611</v>
      </c>
      <c r="AA85" s="254">
        <f t="shared" si="26"/>
        <v>520633.7285</v>
      </c>
      <c r="AB85" s="253">
        <f t="shared" si="27"/>
        <v>0.5206337285</v>
      </c>
      <c r="AC85" s="270">
        <f t="shared" si="28"/>
        <v>394322.2421</v>
      </c>
      <c r="AD85" s="252">
        <f t="shared" si="29"/>
        <v>0.3943222421</v>
      </c>
      <c r="AE85" s="175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7"/>
    </row>
    <row r="86" ht="19.5" customHeight="1">
      <c r="A86" s="271" t="s">
        <v>174</v>
      </c>
      <c r="B86" s="272">
        <v>39.0</v>
      </c>
      <c r="C86" s="273">
        <v>39.91</v>
      </c>
      <c r="D86" s="273">
        <v>38.240002</v>
      </c>
      <c r="E86" s="273">
        <v>39.459999</v>
      </c>
      <c r="F86" s="273">
        <v>34.064476</v>
      </c>
      <c r="G86" s="273">
        <v>1.6766625E9</v>
      </c>
      <c r="H86" s="273"/>
      <c r="I86" s="273">
        <f t="shared" ref="I86:N86" si="109">(I87/B87*B86)/B87*B86</f>
        <v>2.287887951</v>
      </c>
      <c r="J86" s="273">
        <f t="shared" si="109"/>
        <v>2.393859673</v>
      </c>
      <c r="K86" s="273">
        <f t="shared" si="109"/>
        <v>2.196037005</v>
      </c>
      <c r="L86" s="273">
        <f t="shared" si="109"/>
        <v>2.324407414</v>
      </c>
      <c r="M86" s="273">
        <f t="shared" si="109"/>
        <v>2.019465176</v>
      </c>
      <c r="N86" s="273">
        <f t="shared" si="109"/>
        <v>62290616.76</v>
      </c>
      <c r="O86" s="273"/>
      <c r="P86" s="249">
        <f t="shared" si="31"/>
        <v>189306.9406</v>
      </c>
      <c r="Q86" s="249">
        <f t="shared" si="102"/>
        <v>79999.84422</v>
      </c>
      <c r="R86" s="249">
        <f t="shared" si="103"/>
        <v>251667.4839</v>
      </c>
      <c r="S86" s="249">
        <f t="shared" si="34"/>
        <v>-128504.4509</v>
      </c>
      <c r="T86" s="249">
        <f t="shared" si="35"/>
        <v>0</v>
      </c>
      <c r="U86" s="267">
        <f t="shared" si="21"/>
        <v>0.6704872967</v>
      </c>
      <c r="V86" s="277"/>
      <c r="W86" s="249">
        <f t="shared" si="22"/>
        <v>-128504.4509</v>
      </c>
      <c r="X86" s="252">
        <f t="shared" si="23"/>
        <v>3.431588722</v>
      </c>
      <c r="Y86" s="249">
        <f t="shared" si="24"/>
        <v>374115.6429</v>
      </c>
      <c r="Z86" s="249">
        <f t="shared" si="25"/>
        <v>245611.192</v>
      </c>
      <c r="AA86" s="254">
        <f t="shared" si="26"/>
        <v>520974.2687</v>
      </c>
      <c r="AB86" s="253">
        <f t="shared" si="27"/>
        <v>0.5209742687</v>
      </c>
      <c r="AC86" s="270">
        <f t="shared" si="28"/>
        <v>392469.8178</v>
      </c>
      <c r="AD86" s="252">
        <f t="shared" si="29"/>
        <v>0.3924698178</v>
      </c>
      <c r="AE86" s="175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7"/>
    </row>
    <row r="87" ht="19.5" customHeight="1">
      <c r="A87" s="271" t="s">
        <v>175</v>
      </c>
      <c r="B87" s="272">
        <v>39.540001</v>
      </c>
      <c r="C87" s="273">
        <v>39.880001</v>
      </c>
      <c r="D87" s="273">
        <v>37.330002</v>
      </c>
      <c r="E87" s="273">
        <v>38.869999</v>
      </c>
      <c r="F87" s="273">
        <v>33.555145</v>
      </c>
      <c r="G87" s="273">
        <v>2.2791697E9</v>
      </c>
      <c r="H87" s="273"/>
      <c r="I87" s="273">
        <f t="shared" ref="I87:N87" si="110">(I88/B88*B87)/B88*B87</f>
        <v>2.351683591</v>
      </c>
      <c r="J87" s="273">
        <f t="shared" si="110"/>
        <v>2.390262258</v>
      </c>
      <c r="K87" s="273">
        <f t="shared" si="110"/>
        <v>2.09276213</v>
      </c>
      <c r="L87" s="273">
        <f t="shared" si="110"/>
        <v>2.255418669</v>
      </c>
      <c r="M87" s="273">
        <f t="shared" si="110"/>
        <v>1.959526688</v>
      </c>
      <c r="N87" s="273">
        <f t="shared" si="110"/>
        <v>115102472.8</v>
      </c>
      <c r="O87" s="273"/>
      <c r="P87" s="249">
        <f t="shared" si="31"/>
        <v>184801.9901</v>
      </c>
      <c r="Q87" s="249">
        <f t="shared" si="102"/>
        <v>76237.62441</v>
      </c>
      <c r="R87" s="249">
        <f t="shared" si="103"/>
        <v>252191.7911</v>
      </c>
      <c r="S87" s="249">
        <f t="shared" si="34"/>
        <v>-130706.5528</v>
      </c>
      <c r="T87" s="249">
        <f t="shared" si="35"/>
        <v>0</v>
      </c>
      <c r="U87" s="267">
        <f t="shared" si="21"/>
        <v>0.6571640691</v>
      </c>
      <c r="V87" s="277"/>
      <c r="W87" s="249">
        <f t="shared" si="22"/>
        <v>-130706.5528</v>
      </c>
      <c r="X87" s="252">
        <f t="shared" si="23"/>
        <v>3.343319611</v>
      </c>
      <c r="Y87" s="249">
        <f t="shared" si="24"/>
        <v>371465.5125</v>
      </c>
      <c r="Z87" s="249">
        <f t="shared" si="25"/>
        <v>240758.9597</v>
      </c>
      <c r="AA87" s="254">
        <f t="shared" si="26"/>
        <v>513231.4056</v>
      </c>
      <c r="AB87" s="253">
        <f t="shared" si="27"/>
        <v>0.5132314056</v>
      </c>
      <c r="AC87" s="270">
        <f t="shared" si="28"/>
        <v>382524.8528</v>
      </c>
      <c r="AD87" s="252">
        <f t="shared" si="29"/>
        <v>0.3825248528</v>
      </c>
      <c r="AE87" s="175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  <c r="AU87" s="176"/>
      <c r="AV87" s="176"/>
      <c r="AW87" s="177"/>
    </row>
    <row r="88" ht="19.5" customHeight="1">
      <c r="A88" s="271" t="s">
        <v>176</v>
      </c>
      <c r="B88" s="272">
        <v>38.779999</v>
      </c>
      <c r="C88" s="273">
        <v>42.02</v>
      </c>
      <c r="D88" s="273">
        <v>38.709999</v>
      </c>
      <c r="E88" s="273">
        <v>41.240002</v>
      </c>
      <c r="F88" s="273">
        <v>35.601101</v>
      </c>
      <c r="G88" s="273">
        <v>1.7184917E9</v>
      </c>
      <c r="H88" s="273"/>
      <c r="I88" s="273">
        <f t="shared" ref="I88:N88" si="111">(I89/B89*B88)/B89*B88</f>
        <v>2.262148568</v>
      </c>
      <c r="J88" s="273">
        <f t="shared" si="111"/>
        <v>2.653672533</v>
      </c>
      <c r="K88" s="273">
        <f t="shared" si="111"/>
        <v>2.250350476</v>
      </c>
      <c r="L88" s="273">
        <f t="shared" si="111"/>
        <v>2.538840791</v>
      </c>
      <c r="M88" s="273">
        <f t="shared" si="111"/>
        <v>2.205767845</v>
      </c>
      <c r="N88" s="273">
        <f t="shared" si="111"/>
        <v>65437425.81</v>
      </c>
      <c r="O88" s="273"/>
      <c r="P88" s="249">
        <f t="shared" si="31"/>
        <v>191633.6584</v>
      </c>
      <c r="Q88" s="249">
        <f t="shared" si="102"/>
        <v>81978.43985</v>
      </c>
      <c r="R88" s="249">
        <f t="shared" si="103"/>
        <v>252717.1907</v>
      </c>
      <c r="S88" s="249">
        <f t="shared" si="34"/>
        <v>-132917.8301</v>
      </c>
      <c r="T88" s="249">
        <f t="shared" si="35"/>
        <v>0</v>
      </c>
      <c r="U88" s="267">
        <f t="shared" si="21"/>
        <v>0.6756046938</v>
      </c>
      <c r="V88" s="277"/>
      <c r="W88" s="249">
        <f t="shared" si="22"/>
        <v>-132917.8301</v>
      </c>
      <c r="X88" s="252">
        <f t="shared" si="23"/>
        <v>3.343049226</v>
      </c>
      <c r="Y88" s="249">
        <f t="shared" si="24"/>
        <v>376752.0639</v>
      </c>
      <c r="Z88" s="249">
        <f t="shared" si="25"/>
        <v>243834.2338</v>
      </c>
      <c r="AA88" s="254">
        <f t="shared" si="26"/>
        <v>526329.2889</v>
      </c>
      <c r="AB88" s="253">
        <f t="shared" si="27"/>
        <v>0.5263292889</v>
      </c>
      <c r="AC88" s="270">
        <f t="shared" si="28"/>
        <v>393411.4588</v>
      </c>
      <c r="AD88" s="252">
        <f t="shared" si="29"/>
        <v>0.3934114588</v>
      </c>
      <c r="AE88" s="175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7"/>
    </row>
    <row r="89" ht="19.5" customHeight="1">
      <c r="A89" s="274" t="s">
        <v>177</v>
      </c>
      <c r="B89" s="275">
        <v>41.509998</v>
      </c>
      <c r="C89" s="276">
        <v>42.310001</v>
      </c>
      <c r="D89" s="276">
        <v>40.360001</v>
      </c>
      <c r="E89" s="276">
        <v>40.41</v>
      </c>
      <c r="F89" s="276">
        <v>34.884583</v>
      </c>
      <c r="G89" s="276">
        <v>1.4167064E9</v>
      </c>
      <c r="H89" s="276"/>
      <c r="I89" s="276">
        <f t="shared" ref="I89:N89" si="112">(I90/B90*B89)/B90*B89</f>
        <v>2.591856554</v>
      </c>
      <c r="J89" s="276">
        <f t="shared" si="112"/>
        <v>2.690427567</v>
      </c>
      <c r="K89" s="276">
        <f t="shared" si="112"/>
        <v>2.446280075</v>
      </c>
      <c r="L89" s="276">
        <f t="shared" si="112"/>
        <v>2.437675054</v>
      </c>
      <c r="M89" s="276">
        <f t="shared" si="112"/>
        <v>2.117873493</v>
      </c>
      <c r="N89" s="276">
        <f t="shared" si="112"/>
        <v>44472448.46</v>
      </c>
      <c r="O89" s="276"/>
      <c r="P89" s="249">
        <f t="shared" si="31"/>
        <v>199801.9851</v>
      </c>
      <c r="Q89" s="249">
        <f t="shared" si="102"/>
        <v>89115.996</v>
      </c>
      <c r="R89" s="249">
        <f t="shared" si="103"/>
        <v>253243.6848</v>
      </c>
      <c r="S89" s="249">
        <f t="shared" si="34"/>
        <v>-135138.3211</v>
      </c>
      <c r="T89" s="249">
        <f t="shared" si="35"/>
        <v>0</v>
      </c>
      <c r="U89" s="267">
        <f t="shared" si="21"/>
        <v>0.6972716827</v>
      </c>
      <c r="V89" s="252">
        <f>(E89-B78)/B78</f>
        <v>0.007982040409</v>
      </c>
      <c r="W89" s="249">
        <f t="shared" si="22"/>
        <v>-135138.3211</v>
      </c>
      <c r="X89" s="252">
        <f t="shared" si="23"/>
        <v>3.352458921</v>
      </c>
      <c r="Y89" s="249">
        <f t="shared" si="24"/>
        <v>382975.327</v>
      </c>
      <c r="Z89" s="249">
        <f t="shared" si="25"/>
        <v>247837.006</v>
      </c>
      <c r="AA89" s="254">
        <f t="shared" si="26"/>
        <v>542161.666</v>
      </c>
      <c r="AB89" s="253">
        <f t="shared" si="27"/>
        <v>0.542161666</v>
      </c>
      <c r="AC89" s="270">
        <f t="shared" si="28"/>
        <v>407023.3449</v>
      </c>
      <c r="AD89" s="252">
        <f t="shared" si="29"/>
        <v>0.4070233449</v>
      </c>
      <c r="AE89" s="175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7"/>
    </row>
    <row r="90" ht="19.5" customHeight="1">
      <c r="A90" s="271" t="s">
        <v>178</v>
      </c>
      <c r="B90" s="272">
        <v>40.650002</v>
      </c>
      <c r="C90" s="273">
        <v>43.310001</v>
      </c>
      <c r="D90" s="273">
        <v>40.16</v>
      </c>
      <c r="E90" s="273">
        <v>42.0</v>
      </c>
      <c r="F90" s="273">
        <v>36.344654</v>
      </c>
      <c r="G90" s="273">
        <v>1.9689058E9</v>
      </c>
      <c r="H90" s="273"/>
      <c r="I90" s="273">
        <f t="shared" ref="I90:N90" si="113">(I91/B91*B90)/B91*B90</f>
        <v>2.485573898</v>
      </c>
      <c r="J90" s="273">
        <f t="shared" si="113"/>
        <v>2.819107394</v>
      </c>
      <c r="K90" s="273">
        <f t="shared" si="113"/>
        <v>2.422095427</v>
      </c>
      <c r="L90" s="273">
        <f t="shared" si="113"/>
        <v>2.633277892</v>
      </c>
      <c r="M90" s="273">
        <f t="shared" si="113"/>
        <v>2.298867923</v>
      </c>
      <c r="N90" s="273">
        <f t="shared" si="113"/>
        <v>85897634.76</v>
      </c>
      <c r="O90" s="273"/>
      <c r="P90" s="249">
        <f t="shared" si="31"/>
        <v>198811.8812</v>
      </c>
      <c r="Q90" s="249">
        <f>(Q78+(Q89-Q78)*(1-$Q$3))*K90/K89</f>
        <v>80120.73473</v>
      </c>
      <c r="R90" s="249">
        <f>R89*(1+($S$5/2/12))+(Q89-Q78)*($Q$3)</f>
        <v>261966.5307</v>
      </c>
      <c r="S90" s="249">
        <f t="shared" si="34"/>
        <v>-137368.0641</v>
      </c>
      <c r="T90" s="249">
        <f t="shared" si="35"/>
        <v>0</v>
      </c>
      <c r="U90" s="267">
        <f t="shared" si="21"/>
        <v>0.6638083141</v>
      </c>
      <c r="V90" s="277"/>
      <c r="W90" s="249">
        <f t="shared" si="22"/>
        <v>-137368.0641</v>
      </c>
      <c r="X90" s="252">
        <f t="shared" si="23"/>
        <v>3.354334321</v>
      </c>
      <c r="Y90" s="249">
        <f t="shared" si="24"/>
        <v>390656.1863</v>
      </c>
      <c r="Z90" s="249">
        <f t="shared" si="25"/>
        <v>253288.1223</v>
      </c>
      <c r="AA90" s="254">
        <f t="shared" si="26"/>
        <v>540899.1466</v>
      </c>
      <c r="AB90" s="253">
        <f t="shared" si="27"/>
        <v>0.5408991466</v>
      </c>
      <c r="AC90" s="270">
        <f t="shared" si="28"/>
        <v>403531.0826</v>
      </c>
      <c r="AD90" s="252">
        <f t="shared" si="29"/>
        <v>0.4035310826</v>
      </c>
      <c r="AE90" s="175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7"/>
    </row>
    <row r="91" ht="19.5" customHeight="1">
      <c r="A91" s="271" t="s">
        <v>179</v>
      </c>
      <c r="B91" s="272">
        <v>41.740002</v>
      </c>
      <c r="C91" s="273">
        <v>42.169998</v>
      </c>
      <c r="D91" s="273">
        <v>40.259998</v>
      </c>
      <c r="E91" s="273">
        <v>41.099998</v>
      </c>
      <c r="F91" s="273">
        <v>35.565819</v>
      </c>
      <c r="G91" s="273">
        <v>1.6465621E9</v>
      </c>
      <c r="H91" s="273"/>
      <c r="I91" s="273">
        <f t="shared" ref="I91:N91" si="114">(I92/B92*B91)/B92*B91</f>
        <v>2.620658722</v>
      </c>
      <c r="J91" s="273">
        <f t="shared" si="114"/>
        <v>2.672651877</v>
      </c>
      <c r="K91" s="273">
        <f t="shared" si="114"/>
        <v>2.434172431</v>
      </c>
      <c r="L91" s="273">
        <f t="shared" si="114"/>
        <v>2.521632038</v>
      </c>
      <c r="M91" s="273">
        <f t="shared" si="114"/>
        <v>2.201398017</v>
      </c>
      <c r="N91" s="273">
        <f t="shared" si="114"/>
        <v>60074139.45</v>
      </c>
      <c r="O91" s="273"/>
      <c r="P91" s="249">
        <f t="shared" si="31"/>
        <v>199306.9208</v>
      </c>
      <c r="Q91" s="249">
        <f t="shared" ref="Q91:Q101" si="116">Q90*K91/K90</f>
        <v>80520.23114</v>
      </c>
      <c r="R91" s="249">
        <f t="shared" ref="R91:R101" si="117">R90*(1+$S$5/2/12)</f>
        <v>262512.2943</v>
      </c>
      <c r="S91" s="249">
        <f t="shared" si="34"/>
        <v>-139607.0977</v>
      </c>
      <c r="T91" s="249">
        <f t="shared" si="35"/>
        <v>0</v>
      </c>
      <c r="U91" s="267">
        <f t="shared" si="21"/>
        <v>0.6644314471</v>
      </c>
      <c r="V91" s="277"/>
      <c r="W91" s="249">
        <f t="shared" si="22"/>
        <v>-139607.0977</v>
      </c>
      <c r="X91" s="252">
        <f t="shared" si="23"/>
        <v>3.307992379</v>
      </c>
      <c r="Y91" s="249">
        <f t="shared" si="24"/>
        <v>391526.6471</v>
      </c>
      <c r="Z91" s="249">
        <f t="shared" si="25"/>
        <v>251919.5494</v>
      </c>
      <c r="AA91" s="254">
        <f t="shared" si="26"/>
        <v>542339.4463</v>
      </c>
      <c r="AB91" s="253">
        <f t="shared" si="27"/>
        <v>0.5423394463</v>
      </c>
      <c r="AC91" s="270">
        <f t="shared" si="28"/>
        <v>402732.3486</v>
      </c>
      <c r="AD91" s="252">
        <f t="shared" si="29"/>
        <v>0.4027323486</v>
      </c>
      <c r="AE91" s="175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7"/>
    </row>
    <row r="92" ht="19.5" customHeight="1">
      <c r="A92" s="271" t="s">
        <v>180</v>
      </c>
      <c r="B92" s="272">
        <v>41.23</v>
      </c>
      <c r="C92" s="273">
        <v>42.299999</v>
      </c>
      <c r="D92" s="273">
        <v>40.189999</v>
      </c>
      <c r="E92" s="273">
        <v>41.93</v>
      </c>
      <c r="F92" s="273">
        <v>36.284084</v>
      </c>
      <c r="G92" s="273">
        <v>2.1858623E9</v>
      </c>
      <c r="H92" s="273"/>
      <c r="I92" s="273">
        <f t="shared" ref="I92:N92" si="115">(I93/B93*B92)/B93*B92</f>
        <v>2.557008706</v>
      </c>
      <c r="J92" s="273">
        <f t="shared" si="115"/>
        <v>2.689155694</v>
      </c>
      <c r="K92" s="273">
        <f t="shared" si="115"/>
        <v>2.425715326</v>
      </c>
      <c r="L92" s="273">
        <f t="shared" si="115"/>
        <v>2.624507613</v>
      </c>
      <c r="M92" s="273">
        <f t="shared" si="115"/>
        <v>2.291211975</v>
      </c>
      <c r="N92" s="273">
        <f t="shared" si="115"/>
        <v>105870978.8</v>
      </c>
      <c r="O92" s="273"/>
      <c r="P92" s="249">
        <f t="shared" si="31"/>
        <v>198960.3911</v>
      </c>
      <c r="Q92" s="249">
        <f t="shared" si="116"/>
        <v>80240.47774</v>
      </c>
      <c r="R92" s="249">
        <f t="shared" si="117"/>
        <v>263059.1949</v>
      </c>
      <c r="S92" s="249">
        <f t="shared" si="34"/>
        <v>-141855.4606</v>
      </c>
      <c r="T92" s="249">
        <f t="shared" si="35"/>
        <v>0</v>
      </c>
      <c r="U92" s="267">
        <f t="shared" si="21"/>
        <v>0.6628578621</v>
      </c>
      <c r="V92" s="277"/>
      <c r="W92" s="249">
        <f t="shared" si="22"/>
        <v>-141855.4606</v>
      </c>
      <c r="X92" s="252">
        <f t="shared" si="23"/>
        <v>3.256974276</v>
      </c>
      <c r="Y92" s="249">
        <f t="shared" si="24"/>
        <v>391809.1009</v>
      </c>
      <c r="Z92" s="249">
        <f t="shared" si="25"/>
        <v>249953.6403</v>
      </c>
      <c r="AA92" s="254">
        <f t="shared" si="26"/>
        <v>542260.0638</v>
      </c>
      <c r="AB92" s="253">
        <f t="shared" si="27"/>
        <v>0.5422600638</v>
      </c>
      <c r="AC92" s="270">
        <f t="shared" si="28"/>
        <v>400404.6032</v>
      </c>
      <c r="AD92" s="252">
        <f t="shared" si="29"/>
        <v>0.4004046032</v>
      </c>
      <c r="AE92" s="175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7"/>
    </row>
    <row r="93" ht="19.5" customHeight="1">
      <c r="A93" s="271" t="s">
        <v>181</v>
      </c>
      <c r="B93" s="272">
        <v>42.150002</v>
      </c>
      <c r="C93" s="273">
        <v>43.049999</v>
      </c>
      <c r="D93" s="273">
        <v>41.389999</v>
      </c>
      <c r="E93" s="273">
        <v>41.849998</v>
      </c>
      <c r="F93" s="273">
        <v>36.240246</v>
      </c>
      <c r="G93" s="273">
        <v>1.7639047E9</v>
      </c>
      <c r="H93" s="273"/>
      <c r="I93" s="273">
        <f t="shared" ref="I93:N93" si="118">(I94/B94*B93)/B94*B93</f>
        <v>2.672395527</v>
      </c>
      <c r="J93" s="273">
        <f t="shared" si="118"/>
        <v>2.785361219</v>
      </c>
      <c r="K93" s="273">
        <f t="shared" si="118"/>
        <v>2.572732739</v>
      </c>
      <c r="L93" s="273">
        <f t="shared" si="118"/>
        <v>2.614502102</v>
      </c>
      <c r="M93" s="273">
        <f t="shared" si="118"/>
        <v>2.285678889</v>
      </c>
      <c r="N93" s="273">
        <f t="shared" si="118"/>
        <v>68941632.6</v>
      </c>
      <c r="O93" s="273"/>
      <c r="P93" s="249">
        <f t="shared" si="31"/>
        <v>204900.9851</v>
      </c>
      <c r="Q93" s="249">
        <f t="shared" si="116"/>
        <v>85103.68133</v>
      </c>
      <c r="R93" s="249">
        <f t="shared" si="117"/>
        <v>263607.2349</v>
      </c>
      <c r="S93" s="249">
        <f t="shared" si="34"/>
        <v>-144113.1917</v>
      </c>
      <c r="T93" s="249">
        <f t="shared" si="35"/>
        <v>0</v>
      </c>
      <c r="U93" s="267">
        <f t="shared" si="21"/>
        <v>0.6775655416</v>
      </c>
      <c r="V93" s="277"/>
      <c r="W93" s="249">
        <f t="shared" si="22"/>
        <v>-144113.1917</v>
      </c>
      <c r="X93" s="252">
        <f t="shared" si="23"/>
        <v>3.250973868</v>
      </c>
      <c r="Y93" s="249">
        <f t="shared" si="24"/>
        <v>396493.6351</v>
      </c>
      <c r="Z93" s="249">
        <f t="shared" si="25"/>
        <v>252380.4435</v>
      </c>
      <c r="AA93" s="254">
        <f t="shared" si="26"/>
        <v>553611.9014</v>
      </c>
      <c r="AB93" s="253">
        <f t="shared" si="27"/>
        <v>0.5536119014</v>
      </c>
      <c r="AC93" s="270">
        <f t="shared" si="28"/>
        <v>409498.7098</v>
      </c>
      <c r="AD93" s="252">
        <f t="shared" si="29"/>
        <v>0.4094987098</v>
      </c>
      <c r="AE93" s="175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76"/>
      <c r="AU93" s="176"/>
      <c r="AV93" s="176"/>
      <c r="AW93" s="177"/>
    </row>
    <row r="94" ht="19.5" customHeight="1">
      <c r="A94" s="271" t="s">
        <v>182</v>
      </c>
      <c r="B94" s="272">
        <v>41.919998</v>
      </c>
      <c r="C94" s="273">
        <v>42.279999</v>
      </c>
      <c r="D94" s="273">
        <v>38.23</v>
      </c>
      <c r="E94" s="273">
        <v>38.82</v>
      </c>
      <c r="F94" s="273">
        <v>33.61639</v>
      </c>
      <c r="G94" s="273">
        <v>2.7095353E9</v>
      </c>
      <c r="H94" s="273"/>
      <c r="I94" s="273">
        <f t="shared" ref="I94:N94" si="119">(I95/B95*B94)/B95*B94</f>
        <v>2.643309663</v>
      </c>
      <c r="J94" s="273">
        <f t="shared" si="119"/>
        <v>2.686613358</v>
      </c>
      <c r="K94" s="273">
        <f t="shared" si="119"/>
        <v>2.19488837</v>
      </c>
      <c r="L94" s="273">
        <f t="shared" si="119"/>
        <v>2.249620051</v>
      </c>
      <c r="M94" s="273">
        <f t="shared" si="119"/>
        <v>1.966686289</v>
      </c>
      <c r="N94" s="273">
        <f t="shared" si="119"/>
        <v>162675052.5</v>
      </c>
      <c r="O94" s="273"/>
      <c r="P94" s="249">
        <f t="shared" si="31"/>
        <v>189257.4257</v>
      </c>
      <c r="Q94" s="249">
        <f t="shared" si="116"/>
        <v>72604.92999</v>
      </c>
      <c r="R94" s="249">
        <f t="shared" si="117"/>
        <v>264156.4167</v>
      </c>
      <c r="S94" s="249">
        <f t="shared" si="34"/>
        <v>-146380.33</v>
      </c>
      <c r="T94" s="249">
        <f t="shared" si="35"/>
        <v>0</v>
      </c>
      <c r="U94" s="267">
        <f t="shared" si="21"/>
        <v>0.6358466718</v>
      </c>
      <c r="V94" s="277"/>
      <c r="W94" s="249">
        <f t="shared" si="22"/>
        <v>-146380.33</v>
      </c>
      <c r="X94" s="252">
        <f t="shared" si="23"/>
        <v>3.097505263</v>
      </c>
      <c r="Y94" s="249">
        <f t="shared" si="24"/>
        <v>386070.358</v>
      </c>
      <c r="Z94" s="249">
        <f t="shared" si="25"/>
        <v>239690.0281</v>
      </c>
      <c r="AA94" s="254">
        <f t="shared" si="26"/>
        <v>526018.7724</v>
      </c>
      <c r="AB94" s="253">
        <f t="shared" si="27"/>
        <v>0.5260187724</v>
      </c>
      <c r="AC94" s="270">
        <f t="shared" si="28"/>
        <v>379638.4425</v>
      </c>
      <c r="AD94" s="252">
        <f t="shared" si="29"/>
        <v>0.3796384425</v>
      </c>
      <c r="AE94" s="175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7"/>
    </row>
    <row r="95" ht="19.5" customHeight="1">
      <c r="A95" s="271" t="s">
        <v>183</v>
      </c>
      <c r="B95" s="272">
        <v>38.93</v>
      </c>
      <c r="C95" s="273">
        <v>40.0</v>
      </c>
      <c r="D95" s="273">
        <v>37.16</v>
      </c>
      <c r="E95" s="273">
        <v>38.77</v>
      </c>
      <c r="F95" s="273">
        <v>33.573109</v>
      </c>
      <c r="G95" s="273">
        <v>3.052135E9</v>
      </c>
      <c r="H95" s="273"/>
      <c r="I95" s="273">
        <f t="shared" ref="I95:N95" si="120">(I96/B96*B95)/B96*B95</f>
        <v>2.27968239</v>
      </c>
      <c r="J95" s="273">
        <f t="shared" si="120"/>
        <v>2.404668508</v>
      </c>
      <c r="K95" s="273">
        <f t="shared" si="120"/>
        <v>2.073744523</v>
      </c>
      <c r="L95" s="273">
        <f t="shared" si="120"/>
        <v>2.24382878</v>
      </c>
      <c r="M95" s="273">
        <f t="shared" si="120"/>
        <v>1.961625344</v>
      </c>
      <c r="N95" s="273">
        <f t="shared" si="120"/>
        <v>206413837.1</v>
      </c>
      <c r="O95" s="273"/>
      <c r="P95" s="249">
        <f t="shared" si="31"/>
        <v>183960.396</v>
      </c>
      <c r="Q95" s="249">
        <f t="shared" si="116"/>
        <v>68597.60065</v>
      </c>
      <c r="R95" s="249">
        <f t="shared" si="117"/>
        <v>264706.7425</v>
      </c>
      <c r="S95" s="249">
        <f t="shared" si="34"/>
        <v>-148656.9147</v>
      </c>
      <c r="T95" s="249">
        <f t="shared" si="35"/>
        <v>0</v>
      </c>
      <c r="U95" s="267">
        <f t="shared" si="21"/>
        <v>0.6208727814</v>
      </c>
      <c r="V95" s="277"/>
      <c r="W95" s="249">
        <f t="shared" si="22"/>
        <v>-148656.9147</v>
      </c>
      <c r="X95" s="252">
        <f t="shared" si="23"/>
        <v>3.018138373</v>
      </c>
      <c r="Y95" s="249">
        <f t="shared" si="24"/>
        <v>382890.7501</v>
      </c>
      <c r="Z95" s="249">
        <f t="shared" si="25"/>
        <v>234233.8354</v>
      </c>
      <c r="AA95" s="254">
        <f t="shared" si="26"/>
        <v>517264.7392</v>
      </c>
      <c r="AB95" s="253">
        <f t="shared" si="27"/>
        <v>0.5172647392</v>
      </c>
      <c r="AC95" s="270">
        <f t="shared" si="28"/>
        <v>368607.8246</v>
      </c>
      <c r="AD95" s="252">
        <f t="shared" si="29"/>
        <v>0.3686078246</v>
      </c>
      <c r="AE95" s="175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7"/>
    </row>
    <row r="96" ht="19.5" customHeight="1">
      <c r="A96" s="271" t="s">
        <v>184</v>
      </c>
      <c r="B96" s="272">
        <v>38.889999</v>
      </c>
      <c r="C96" s="273">
        <v>39.0</v>
      </c>
      <c r="D96" s="273">
        <v>35.540001</v>
      </c>
      <c r="E96" s="273">
        <v>37.099998</v>
      </c>
      <c r="F96" s="273">
        <v>32.14859</v>
      </c>
      <c r="G96" s="273">
        <v>2.462886E9</v>
      </c>
      <c r="H96" s="278" t="s">
        <v>184</v>
      </c>
      <c r="I96" s="273">
        <v>2.275</v>
      </c>
      <c r="J96" s="273">
        <v>2.285938</v>
      </c>
      <c r="K96" s="273">
        <v>1.896875</v>
      </c>
      <c r="L96" s="273">
        <v>2.054688</v>
      </c>
      <c r="M96" s="273">
        <v>1.798692</v>
      </c>
      <c r="N96" s="273">
        <v>1.344064E8</v>
      </c>
      <c r="O96" s="273"/>
      <c r="P96" s="249">
        <f t="shared" si="31"/>
        <v>175940.599</v>
      </c>
      <c r="Q96" s="249">
        <f t="shared" si="116"/>
        <v>62746.91617</v>
      </c>
      <c r="R96" s="249">
        <f t="shared" si="117"/>
        <v>265258.2149</v>
      </c>
      <c r="S96" s="249">
        <f t="shared" si="34"/>
        <v>-150942.9851</v>
      </c>
      <c r="T96" s="249">
        <f t="shared" si="35"/>
        <v>0</v>
      </c>
      <c r="U96" s="267">
        <f t="shared" si="21"/>
        <v>0.5981485968</v>
      </c>
      <c r="V96" s="277"/>
      <c r="W96" s="249">
        <f t="shared" si="22"/>
        <v>-150942.9851</v>
      </c>
      <c r="X96" s="252">
        <f t="shared" si="23"/>
        <v>2.922950103</v>
      </c>
      <c r="Y96" s="249">
        <f t="shared" si="24"/>
        <v>377806.3056</v>
      </c>
      <c r="Z96" s="249">
        <f t="shared" si="25"/>
        <v>226863.3205</v>
      </c>
      <c r="AA96" s="254">
        <f t="shared" si="26"/>
        <v>503945.7301</v>
      </c>
      <c r="AB96" s="253">
        <f t="shared" si="27"/>
        <v>0.5039457301</v>
      </c>
      <c r="AC96" s="270">
        <f t="shared" si="28"/>
        <v>353002.745</v>
      </c>
      <c r="AD96" s="252">
        <f t="shared" si="29"/>
        <v>0.353002745</v>
      </c>
      <c r="AE96" s="175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  <c r="AU96" s="176"/>
      <c r="AV96" s="176"/>
      <c r="AW96" s="177"/>
    </row>
    <row r="97" ht="19.5" customHeight="1">
      <c r="A97" s="271" t="s">
        <v>185</v>
      </c>
      <c r="B97" s="272">
        <v>36.77</v>
      </c>
      <c r="C97" s="273">
        <v>39.029999</v>
      </c>
      <c r="D97" s="273">
        <v>36.259998</v>
      </c>
      <c r="E97" s="273">
        <v>38.869999</v>
      </c>
      <c r="F97" s="273">
        <v>33.682358</v>
      </c>
      <c r="G97" s="273">
        <v>2.2819291E9</v>
      </c>
      <c r="H97" s="278" t="s">
        <v>185</v>
      </c>
      <c r="I97" s="273">
        <v>2.017188</v>
      </c>
      <c r="J97" s="273">
        <v>2.259375</v>
      </c>
      <c r="K97" s="273">
        <v>1.9625</v>
      </c>
      <c r="L97" s="273">
        <v>2.240625</v>
      </c>
      <c r="M97" s="273">
        <v>1.961462</v>
      </c>
      <c r="N97" s="273">
        <v>2.36656E8</v>
      </c>
      <c r="O97" s="273"/>
      <c r="P97" s="249">
        <f t="shared" si="31"/>
        <v>179504.9406</v>
      </c>
      <c r="Q97" s="249">
        <f t="shared" si="116"/>
        <v>64917.73205</v>
      </c>
      <c r="R97" s="249">
        <f t="shared" si="117"/>
        <v>265810.8362</v>
      </c>
      <c r="S97" s="249">
        <f t="shared" si="34"/>
        <v>-153238.5809</v>
      </c>
      <c r="T97" s="249">
        <f t="shared" si="35"/>
        <v>0</v>
      </c>
      <c r="U97" s="267">
        <f t="shared" si="21"/>
        <v>0.606272225</v>
      </c>
      <c r="V97" s="277"/>
      <c r="W97" s="249">
        <f t="shared" si="22"/>
        <v>-153238.5809</v>
      </c>
      <c r="X97" s="252">
        <f t="shared" si="23"/>
        <v>2.906029109</v>
      </c>
      <c r="Y97" s="249">
        <f t="shared" si="24"/>
        <v>380831.8612</v>
      </c>
      <c r="Z97" s="249">
        <f t="shared" si="25"/>
        <v>227593.2803</v>
      </c>
      <c r="AA97" s="254">
        <f t="shared" si="26"/>
        <v>510233.5088</v>
      </c>
      <c r="AB97" s="253">
        <f t="shared" si="27"/>
        <v>0.5102335088</v>
      </c>
      <c r="AC97" s="270">
        <f t="shared" si="28"/>
        <v>356994.9279</v>
      </c>
      <c r="AD97" s="252">
        <f t="shared" si="29"/>
        <v>0.3569949279</v>
      </c>
      <c r="AE97" s="175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7"/>
    </row>
    <row r="98" ht="19.5" customHeight="1">
      <c r="A98" s="271" t="s">
        <v>186</v>
      </c>
      <c r="B98" s="272">
        <v>39.080002</v>
      </c>
      <c r="C98" s="273">
        <v>40.950001</v>
      </c>
      <c r="D98" s="273">
        <v>38.32</v>
      </c>
      <c r="E98" s="273">
        <v>40.650002</v>
      </c>
      <c r="F98" s="273">
        <v>35.224796</v>
      </c>
      <c r="G98" s="273">
        <v>2.234461E9</v>
      </c>
      <c r="H98" s="278" t="s">
        <v>186</v>
      </c>
      <c r="I98" s="273">
        <v>2.271875</v>
      </c>
      <c r="J98" s="273">
        <v>2.550938</v>
      </c>
      <c r="K98" s="273">
        <v>2.16875</v>
      </c>
      <c r="L98" s="273">
        <v>2.434375</v>
      </c>
      <c r="M98" s="273">
        <v>2.131073</v>
      </c>
      <c r="N98" s="273">
        <v>2.230688E8</v>
      </c>
      <c r="O98" s="273"/>
      <c r="P98" s="249">
        <f t="shared" si="31"/>
        <v>189702.9703</v>
      </c>
      <c r="Q98" s="249">
        <f t="shared" si="116"/>
        <v>71740.29624</v>
      </c>
      <c r="R98" s="249">
        <f t="shared" si="117"/>
        <v>266364.6088</v>
      </c>
      <c r="S98" s="249">
        <f t="shared" si="34"/>
        <v>-155543.7417</v>
      </c>
      <c r="T98" s="249">
        <f t="shared" si="35"/>
        <v>0</v>
      </c>
      <c r="U98" s="267">
        <f t="shared" si="21"/>
        <v>0.6312591728</v>
      </c>
      <c r="V98" s="277"/>
      <c r="W98" s="249">
        <f t="shared" si="22"/>
        <v>-155543.7417</v>
      </c>
      <c r="X98" s="252">
        <f t="shared" si="23"/>
        <v>2.93208569</v>
      </c>
      <c r="Y98" s="249">
        <f t="shared" si="24"/>
        <v>388502.1036</v>
      </c>
      <c r="Z98" s="249">
        <f t="shared" si="25"/>
        <v>232958.362</v>
      </c>
      <c r="AA98" s="254">
        <f t="shared" si="26"/>
        <v>527807.8753</v>
      </c>
      <c r="AB98" s="253">
        <f t="shared" si="27"/>
        <v>0.5278078753</v>
      </c>
      <c r="AC98" s="270">
        <f t="shared" si="28"/>
        <v>372264.1337</v>
      </c>
      <c r="AD98" s="252">
        <f t="shared" si="29"/>
        <v>0.3722641337</v>
      </c>
      <c r="AE98" s="175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7"/>
    </row>
    <row r="99" ht="19.5" customHeight="1">
      <c r="A99" s="271" t="s">
        <v>187</v>
      </c>
      <c r="B99" s="272">
        <v>40.599998</v>
      </c>
      <c r="C99" s="273">
        <v>42.919998</v>
      </c>
      <c r="D99" s="273">
        <v>39.880001</v>
      </c>
      <c r="E99" s="273">
        <v>42.580002</v>
      </c>
      <c r="F99" s="273">
        <v>36.918461</v>
      </c>
      <c r="G99" s="273">
        <v>2.410484E9</v>
      </c>
      <c r="H99" s="278" t="s">
        <v>187</v>
      </c>
      <c r="I99" s="273">
        <v>2.423438</v>
      </c>
      <c r="J99" s="273">
        <v>2.697188</v>
      </c>
      <c r="K99" s="273">
        <v>2.33875</v>
      </c>
      <c r="L99" s="273">
        <v>2.653125</v>
      </c>
      <c r="M99" s="273">
        <v>2.322569</v>
      </c>
      <c r="N99" s="273">
        <v>2.854912E8</v>
      </c>
      <c r="O99" s="273"/>
      <c r="P99" s="249">
        <f t="shared" si="31"/>
        <v>197425.7475</v>
      </c>
      <c r="Q99" s="249">
        <f t="shared" si="116"/>
        <v>77363.7431</v>
      </c>
      <c r="R99" s="249">
        <f t="shared" si="117"/>
        <v>266919.535</v>
      </c>
      <c r="S99" s="249">
        <f t="shared" si="34"/>
        <v>-157858.5073</v>
      </c>
      <c r="T99" s="249">
        <f t="shared" si="35"/>
        <v>0</v>
      </c>
      <c r="U99" s="267">
        <f t="shared" si="21"/>
        <v>0.6500782099</v>
      </c>
      <c r="V99" s="277"/>
      <c r="W99" s="249">
        <f t="shared" si="22"/>
        <v>-157858.5073</v>
      </c>
      <c r="X99" s="252">
        <f t="shared" si="23"/>
        <v>2.941528402</v>
      </c>
      <c r="Y99" s="249">
        <f t="shared" si="24"/>
        <v>394440.7769</v>
      </c>
      <c r="Z99" s="249">
        <f t="shared" si="25"/>
        <v>236582.2697</v>
      </c>
      <c r="AA99" s="254">
        <f t="shared" si="26"/>
        <v>541709.0257</v>
      </c>
      <c r="AB99" s="253">
        <f t="shared" si="27"/>
        <v>0.5417090257</v>
      </c>
      <c r="AC99" s="270">
        <f t="shared" si="28"/>
        <v>383850.5184</v>
      </c>
      <c r="AD99" s="252">
        <f t="shared" si="29"/>
        <v>0.3838505184</v>
      </c>
      <c r="AE99" s="175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7"/>
    </row>
    <row r="100" ht="19.5" customHeight="1">
      <c r="A100" s="271" t="s">
        <v>188</v>
      </c>
      <c r="B100" s="272">
        <v>42.73</v>
      </c>
      <c r="C100" s="273">
        <v>44.860001</v>
      </c>
      <c r="D100" s="273">
        <v>41.610001</v>
      </c>
      <c r="E100" s="273">
        <v>44.040001</v>
      </c>
      <c r="F100" s="273">
        <v>38.184303</v>
      </c>
      <c r="G100" s="273">
        <v>2.370363E9</v>
      </c>
      <c r="H100" s="278" t="s">
        <v>188</v>
      </c>
      <c r="I100" s="273">
        <v>2.671875</v>
      </c>
      <c r="J100" s="273">
        <v>2.929688</v>
      </c>
      <c r="K100" s="273">
        <v>2.53</v>
      </c>
      <c r="L100" s="273">
        <v>2.813125</v>
      </c>
      <c r="M100" s="273">
        <v>2.462634</v>
      </c>
      <c r="N100" s="273">
        <v>3.429184E8</v>
      </c>
      <c r="O100" s="273"/>
      <c r="P100" s="249">
        <f t="shared" si="31"/>
        <v>205990.104</v>
      </c>
      <c r="Q100" s="249">
        <f t="shared" si="116"/>
        <v>83690.12081</v>
      </c>
      <c r="R100" s="249">
        <f t="shared" si="117"/>
        <v>267475.6174</v>
      </c>
      <c r="S100" s="249">
        <f t="shared" si="34"/>
        <v>-160182.9177</v>
      </c>
      <c r="T100" s="249">
        <f t="shared" si="35"/>
        <v>0</v>
      </c>
      <c r="U100" s="267">
        <f t="shared" si="21"/>
        <v>0.6701362838</v>
      </c>
      <c r="V100" s="277"/>
      <c r="W100" s="249">
        <f t="shared" si="22"/>
        <v>-160182.9177</v>
      </c>
      <c r="X100" s="252">
        <f t="shared" si="23"/>
        <v>2.955781604</v>
      </c>
      <c r="Y100" s="249">
        <f t="shared" si="24"/>
        <v>400969.6655</v>
      </c>
      <c r="Z100" s="249">
        <f t="shared" si="25"/>
        <v>240786.7478</v>
      </c>
      <c r="AA100" s="254">
        <f t="shared" si="26"/>
        <v>557155.8422</v>
      </c>
      <c r="AB100" s="253">
        <f t="shared" si="27"/>
        <v>0.5571558422</v>
      </c>
      <c r="AC100" s="270">
        <f t="shared" si="28"/>
        <v>396972.9245</v>
      </c>
      <c r="AD100" s="252">
        <f t="shared" si="29"/>
        <v>0.3969729245</v>
      </c>
      <c r="AE100" s="175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7"/>
    </row>
    <row r="101" ht="19.5" customHeight="1">
      <c r="A101" s="274" t="s">
        <v>189</v>
      </c>
      <c r="B101" s="275">
        <v>44.0</v>
      </c>
      <c r="C101" s="276">
        <v>44.759998</v>
      </c>
      <c r="D101" s="276">
        <v>42.880001</v>
      </c>
      <c r="E101" s="276">
        <v>43.16</v>
      </c>
      <c r="F101" s="276">
        <v>37.421341</v>
      </c>
      <c r="G101" s="276">
        <v>1.8982755E9</v>
      </c>
      <c r="H101" s="279" t="s">
        <v>189</v>
      </c>
      <c r="I101" s="276">
        <v>2.819688</v>
      </c>
      <c r="J101" s="276">
        <v>2.908125</v>
      </c>
      <c r="K101" s="276">
        <v>2.503125</v>
      </c>
      <c r="L101" s="276">
        <v>2.5325</v>
      </c>
      <c r="M101" s="276">
        <v>2.216972</v>
      </c>
      <c r="N101" s="276">
        <v>3.636512E8</v>
      </c>
      <c r="O101" s="276"/>
      <c r="P101" s="249">
        <f t="shared" si="31"/>
        <v>212277.2327</v>
      </c>
      <c r="Q101" s="249">
        <f t="shared" si="116"/>
        <v>82801.12002</v>
      </c>
      <c r="R101" s="249">
        <f t="shared" si="117"/>
        <v>268032.8583</v>
      </c>
      <c r="S101" s="249">
        <f t="shared" si="34"/>
        <v>-162517.0132</v>
      </c>
      <c r="T101" s="249">
        <f t="shared" si="35"/>
        <v>0</v>
      </c>
      <c r="U101" s="267">
        <f t="shared" si="21"/>
        <v>0.671056561</v>
      </c>
      <c r="V101" s="252">
        <f>(E101-B90)/B90</f>
        <v>0.06174656523</v>
      </c>
      <c r="W101" s="249">
        <f t="shared" si="22"/>
        <v>-162517.0132</v>
      </c>
      <c r="X101" s="252">
        <f t="shared" si="23"/>
        <v>2.955444981</v>
      </c>
      <c r="Y101" s="249">
        <f t="shared" si="24"/>
        <v>405905.6068</v>
      </c>
      <c r="Z101" s="249">
        <f t="shared" si="25"/>
        <v>243388.5936</v>
      </c>
      <c r="AA101" s="254">
        <f t="shared" si="26"/>
        <v>563111.211</v>
      </c>
      <c r="AB101" s="253">
        <f t="shared" si="27"/>
        <v>0.563111211</v>
      </c>
      <c r="AC101" s="270">
        <f t="shared" si="28"/>
        <v>400594.1978</v>
      </c>
      <c r="AD101" s="252">
        <f t="shared" si="29"/>
        <v>0.4005941978</v>
      </c>
      <c r="AE101" s="175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7"/>
    </row>
    <row r="102" ht="19.5" customHeight="1">
      <c r="A102" s="271" t="s">
        <v>190</v>
      </c>
      <c r="B102" s="272">
        <v>43.459999</v>
      </c>
      <c r="C102" s="273">
        <v>45.400002</v>
      </c>
      <c r="D102" s="273">
        <v>42.52</v>
      </c>
      <c r="E102" s="273">
        <v>44.07</v>
      </c>
      <c r="F102" s="273">
        <v>38.256889</v>
      </c>
      <c r="G102" s="273">
        <v>2.6205577E9</v>
      </c>
      <c r="H102" s="278" t="s">
        <v>190</v>
      </c>
      <c r="I102" s="273">
        <v>2.58625</v>
      </c>
      <c r="J102" s="273">
        <v>2.794375</v>
      </c>
      <c r="K102" s="273">
        <v>2.4625</v>
      </c>
      <c r="L102" s="273">
        <v>2.607813</v>
      </c>
      <c r="M102" s="273">
        <v>2.430443</v>
      </c>
      <c r="N102" s="273">
        <v>4.98256E8</v>
      </c>
      <c r="O102" s="273"/>
      <c r="P102" s="249">
        <f t="shared" si="31"/>
        <v>210495.0495</v>
      </c>
      <c r="Q102" s="249">
        <f>(Q90+(Q101-Q90)*(1-$Q$3))*K102/K101</f>
        <v>80138.83991</v>
      </c>
      <c r="R102" s="249">
        <f>R101*(1+($S$5/2/12))+(Q101-Q90)*($Q$3)</f>
        <v>269931.4527</v>
      </c>
      <c r="S102" s="249">
        <f t="shared" si="34"/>
        <v>-164860.8341</v>
      </c>
      <c r="T102" s="249">
        <f t="shared" si="35"/>
        <v>0</v>
      </c>
      <c r="U102" s="267">
        <f t="shared" si="21"/>
        <v>0.6614264234</v>
      </c>
      <c r="V102" s="277"/>
      <c r="W102" s="249">
        <f t="shared" si="22"/>
        <v>-164860.8341</v>
      </c>
      <c r="X102" s="252">
        <f t="shared" si="23"/>
        <v>2.914133638</v>
      </c>
      <c r="Y102" s="249">
        <f t="shared" si="24"/>
        <v>406480.7293</v>
      </c>
      <c r="Z102" s="249">
        <f t="shared" si="25"/>
        <v>241619.8952</v>
      </c>
      <c r="AA102" s="254">
        <f t="shared" si="26"/>
        <v>560565.3421</v>
      </c>
      <c r="AB102" s="253">
        <f t="shared" si="27"/>
        <v>0.5605653421</v>
      </c>
      <c r="AC102" s="270">
        <f t="shared" si="28"/>
        <v>395704.508</v>
      </c>
      <c r="AD102" s="252">
        <f t="shared" si="29"/>
        <v>0.395704508</v>
      </c>
      <c r="AE102" s="175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7"/>
    </row>
    <row r="103" ht="19.5" customHeight="1">
      <c r="A103" s="271" t="s">
        <v>191</v>
      </c>
      <c r="B103" s="272">
        <v>44.27</v>
      </c>
      <c r="C103" s="273">
        <v>45.549999</v>
      </c>
      <c r="D103" s="273">
        <v>42.93</v>
      </c>
      <c r="E103" s="273">
        <v>43.330002</v>
      </c>
      <c r="F103" s="273">
        <v>37.614506</v>
      </c>
      <c r="G103" s="273">
        <v>2.3943033E9</v>
      </c>
      <c r="H103" s="278" t="s">
        <v>191</v>
      </c>
      <c r="I103" s="273">
        <v>2.639688</v>
      </c>
      <c r="J103" s="273">
        <v>2.785313</v>
      </c>
      <c r="K103" s="273">
        <v>2.453125</v>
      </c>
      <c r="L103" s="273">
        <v>2.515313</v>
      </c>
      <c r="M103" s="273">
        <v>2.344234</v>
      </c>
      <c r="N103" s="273">
        <v>4.683744E8</v>
      </c>
      <c r="O103" s="273"/>
      <c r="P103" s="249">
        <f t="shared" si="31"/>
        <v>212524.7525</v>
      </c>
      <c r="Q103" s="249">
        <f t="shared" ref="Q103:Q113" si="121">Q102*K103/K102</f>
        <v>79833.74281</v>
      </c>
      <c r="R103" s="249">
        <f t="shared" ref="R103:R113" si="122">R102*(1+$S$5/2/12)</f>
        <v>270493.8099</v>
      </c>
      <c r="S103" s="249">
        <f t="shared" si="34"/>
        <v>-167214.4209</v>
      </c>
      <c r="T103" s="249">
        <f t="shared" si="35"/>
        <v>0</v>
      </c>
      <c r="U103" s="267">
        <f t="shared" si="21"/>
        <v>0.6612609288</v>
      </c>
      <c r="V103" s="277"/>
      <c r="W103" s="249">
        <f t="shared" si="22"/>
        <v>-167214.4209</v>
      </c>
      <c r="X103" s="252">
        <f t="shared" si="23"/>
        <v>2.888617858</v>
      </c>
      <c r="Y103" s="249">
        <f t="shared" si="24"/>
        <v>408441.3842</v>
      </c>
      <c r="Z103" s="249">
        <f t="shared" si="25"/>
        <v>241226.9634</v>
      </c>
      <c r="AA103" s="254">
        <f t="shared" si="26"/>
        <v>562852.3052</v>
      </c>
      <c r="AB103" s="253">
        <f t="shared" si="27"/>
        <v>0.5628523052</v>
      </c>
      <c r="AC103" s="270">
        <f t="shared" si="28"/>
        <v>395637.8843</v>
      </c>
      <c r="AD103" s="252">
        <f t="shared" si="29"/>
        <v>0.3956378843</v>
      </c>
      <c r="AE103" s="175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7"/>
    </row>
    <row r="104" ht="19.5" customHeight="1">
      <c r="A104" s="271" t="s">
        <v>192</v>
      </c>
      <c r="B104" s="272">
        <v>42.549999</v>
      </c>
      <c r="C104" s="273">
        <v>44.450001</v>
      </c>
      <c r="D104" s="273">
        <v>42.060001</v>
      </c>
      <c r="E104" s="273">
        <v>43.529999</v>
      </c>
      <c r="F104" s="273">
        <v>37.788136</v>
      </c>
      <c r="G104" s="273">
        <v>2.8868317E9</v>
      </c>
      <c r="H104" s="278" t="s">
        <v>192</v>
      </c>
      <c r="I104" s="273">
        <v>2.439063</v>
      </c>
      <c r="J104" s="273">
        <v>2.6325</v>
      </c>
      <c r="K104" s="273">
        <v>2.363438</v>
      </c>
      <c r="L104" s="273">
        <v>2.530625</v>
      </c>
      <c r="M104" s="273">
        <v>2.358504</v>
      </c>
      <c r="N104" s="273">
        <v>9.582016E8</v>
      </c>
      <c r="O104" s="273"/>
      <c r="P104" s="249">
        <f t="shared" si="31"/>
        <v>208217.8267</v>
      </c>
      <c r="Q104" s="249">
        <f t="shared" si="121"/>
        <v>76914.99676</v>
      </c>
      <c r="R104" s="249">
        <f t="shared" si="122"/>
        <v>271057.3387</v>
      </c>
      <c r="S104" s="249">
        <f t="shared" si="34"/>
        <v>-169577.8143</v>
      </c>
      <c r="T104" s="249">
        <f t="shared" si="35"/>
        <v>0</v>
      </c>
      <c r="U104" s="267">
        <f t="shared" si="21"/>
        <v>0.6509425101</v>
      </c>
      <c r="V104" s="277"/>
      <c r="W104" s="249">
        <f t="shared" si="22"/>
        <v>-169577.8143</v>
      </c>
      <c r="X104" s="252">
        <f t="shared" si="23"/>
        <v>2.826284602</v>
      </c>
      <c r="Y104" s="249">
        <f t="shared" si="24"/>
        <v>405967.5238</v>
      </c>
      <c r="Z104" s="249">
        <f t="shared" si="25"/>
        <v>236389.7095</v>
      </c>
      <c r="AA104" s="254">
        <f t="shared" si="26"/>
        <v>556190.1622</v>
      </c>
      <c r="AB104" s="253">
        <f t="shared" si="27"/>
        <v>0.5561901622</v>
      </c>
      <c r="AC104" s="270">
        <f t="shared" si="28"/>
        <v>386612.3479</v>
      </c>
      <c r="AD104" s="252">
        <f t="shared" si="29"/>
        <v>0.3866123479</v>
      </c>
      <c r="AE104" s="175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7"/>
    </row>
    <row r="105" ht="19.5" customHeight="1">
      <c r="A105" s="271" t="s">
        <v>193</v>
      </c>
      <c r="B105" s="272">
        <v>43.669998</v>
      </c>
      <c r="C105" s="273">
        <v>46.700001</v>
      </c>
      <c r="D105" s="273">
        <v>43.299999</v>
      </c>
      <c r="E105" s="273">
        <v>45.959999</v>
      </c>
      <c r="F105" s="273">
        <v>39.922726</v>
      </c>
      <c r="G105" s="273">
        <v>1.8404487E9</v>
      </c>
      <c r="H105" s="278" t="s">
        <v>193</v>
      </c>
      <c r="I105" s="273">
        <v>2.539063</v>
      </c>
      <c r="J105" s="273">
        <v>2.878125</v>
      </c>
      <c r="K105" s="273">
        <v>2.495</v>
      </c>
      <c r="L105" s="273">
        <v>2.795313</v>
      </c>
      <c r="M105" s="273">
        <v>2.605565</v>
      </c>
      <c r="N105" s="273">
        <v>5.435744E8</v>
      </c>
      <c r="O105" s="273"/>
      <c r="P105" s="249">
        <f t="shared" si="31"/>
        <v>214356.4307</v>
      </c>
      <c r="Q105" s="249">
        <f t="shared" si="121"/>
        <v>81196.50988</v>
      </c>
      <c r="R105" s="249">
        <f t="shared" si="122"/>
        <v>271622.0415</v>
      </c>
      <c r="S105" s="249">
        <f t="shared" si="34"/>
        <v>-171951.0552</v>
      </c>
      <c r="T105" s="249">
        <f t="shared" si="35"/>
        <v>0</v>
      </c>
      <c r="U105" s="267">
        <f t="shared" si="21"/>
        <v>0.6642561156</v>
      </c>
      <c r="V105" s="277"/>
      <c r="W105" s="249">
        <f t="shared" si="22"/>
        <v>-171951.0552</v>
      </c>
      <c r="X105" s="252">
        <f t="shared" si="23"/>
        <v>2.826260482</v>
      </c>
      <c r="Y105" s="249">
        <f t="shared" si="24"/>
        <v>410806.6613</v>
      </c>
      <c r="Z105" s="249">
        <f t="shared" si="25"/>
        <v>238855.6061</v>
      </c>
      <c r="AA105" s="254">
        <f t="shared" si="26"/>
        <v>567174.982</v>
      </c>
      <c r="AB105" s="253">
        <f t="shared" si="27"/>
        <v>0.567174982</v>
      </c>
      <c r="AC105" s="270">
        <f t="shared" si="28"/>
        <v>395223.9268</v>
      </c>
      <c r="AD105" s="252">
        <f t="shared" si="29"/>
        <v>0.3952239268</v>
      </c>
      <c r="AE105" s="175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7"/>
    </row>
    <row r="106" ht="19.5" customHeight="1">
      <c r="A106" s="271" t="s">
        <v>194</v>
      </c>
      <c r="B106" s="272">
        <v>45.970001</v>
      </c>
      <c r="C106" s="273">
        <v>47.52</v>
      </c>
      <c r="D106" s="273">
        <v>45.66</v>
      </c>
      <c r="E106" s="273">
        <v>47.41</v>
      </c>
      <c r="F106" s="273">
        <v>41.182247</v>
      </c>
      <c r="G106" s="273">
        <v>2.5755019E9</v>
      </c>
      <c r="H106" s="278" t="s">
        <v>194</v>
      </c>
      <c r="I106" s="273">
        <v>2.796875</v>
      </c>
      <c r="J106" s="273">
        <v>2.963125</v>
      </c>
      <c r="K106" s="273">
        <v>2.755625</v>
      </c>
      <c r="L106" s="273">
        <v>2.959688</v>
      </c>
      <c r="M106" s="273">
        <v>2.758782</v>
      </c>
      <c r="N106" s="273">
        <v>7.289664E8</v>
      </c>
      <c r="O106" s="273"/>
      <c r="P106" s="249">
        <f t="shared" si="31"/>
        <v>226039.604</v>
      </c>
      <c r="Q106" s="249">
        <f t="shared" si="121"/>
        <v>89678.20943</v>
      </c>
      <c r="R106" s="249">
        <f t="shared" si="122"/>
        <v>272187.9207</v>
      </c>
      <c r="S106" s="249">
        <f t="shared" si="34"/>
        <v>-174334.1846</v>
      </c>
      <c r="T106" s="249">
        <f t="shared" si="35"/>
        <v>0</v>
      </c>
      <c r="U106" s="267">
        <f t="shared" si="21"/>
        <v>0.6895595659</v>
      </c>
      <c r="V106" s="277"/>
      <c r="W106" s="249">
        <f t="shared" si="22"/>
        <v>-174334.1846</v>
      </c>
      <c r="X106" s="252">
        <f t="shared" si="23"/>
        <v>2.857887716</v>
      </c>
      <c r="Y106" s="249">
        <f t="shared" si="24"/>
        <v>419528.1267</v>
      </c>
      <c r="Z106" s="249">
        <f t="shared" si="25"/>
        <v>245193.9421</v>
      </c>
      <c r="AA106" s="254">
        <f t="shared" si="26"/>
        <v>587905.7341</v>
      </c>
      <c r="AB106" s="253">
        <f t="shared" si="27"/>
        <v>0.5879057341</v>
      </c>
      <c r="AC106" s="270">
        <f t="shared" si="28"/>
        <v>413571.5495</v>
      </c>
      <c r="AD106" s="252">
        <f t="shared" si="29"/>
        <v>0.4135715495</v>
      </c>
      <c r="AE106" s="175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7"/>
    </row>
    <row r="107" ht="19.5" customHeight="1">
      <c r="A107" s="271" t="s">
        <v>195</v>
      </c>
      <c r="B107" s="272">
        <v>47.580002</v>
      </c>
      <c r="C107" s="273">
        <v>47.919998</v>
      </c>
      <c r="D107" s="273">
        <v>46.16</v>
      </c>
      <c r="E107" s="273">
        <v>47.599998</v>
      </c>
      <c r="F107" s="273">
        <v>41.347279</v>
      </c>
      <c r="G107" s="273">
        <v>2.8152099E9</v>
      </c>
      <c r="H107" s="278" t="s">
        <v>195</v>
      </c>
      <c r="I107" s="273">
        <v>2.970938</v>
      </c>
      <c r="J107" s="273">
        <v>3.006563</v>
      </c>
      <c r="K107" s="273">
        <v>2.792188</v>
      </c>
      <c r="L107" s="273">
        <v>2.972813</v>
      </c>
      <c r="M107" s="273">
        <v>2.771016</v>
      </c>
      <c r="N107" s="273">
        <v>8.598144E8</v>
      </c>
      <c r="O107" s="273"/>
      <c r="P107" s="249">
        <f t="shared" si="31"/>
        <v>228514.8515</v>
      </c>
      <c r="Q107" s="249">
        <f t="shared" si="121"/>
        <v>90868.10442</v>
      </c>
      <c r="R107" s="249">
        <f t="shared" si="122"/>
        <v>272754.9789</v>
      </c>
      <c r="S107" s="249">
        <f t="shared" si="34"/>
        <v>-176727.2437</v>
      </c>
      <c r="T107" s="249">
        <f t="shared" si="35"/>
        <v>0</v>
      </c>
      <c r="U107" s="267">
        <f t="shared" si="21"/>
        <v>0.6928302279</v>
      </c>
      <c r="V107" s="277"/>
      <c r="W107" s="249">
        <f t="shared" si="22"/>
        <v>-176727.2437</v>
      </c>
      <c r="X107" s="252">
        <f t="shared" si="23"/>
        <v>2.836403827</v>
      </c>
      <c r="Y107" s="249">
        <f t="shared" si="24"/>
        <v>421805.1758</v>
      </c>
      <c r="Z107" s="249">
        <f t="shared" si="25"/>
        <v>245077.9321</v>
      </c>
      <c r="AA107" s="254">
        <f t="shared" si="26"/>
        <v>592137.9348</v>
      </c>
      <c r="AB107" s="253">
        <f t="shared" si="27"/>
        <v>0.5921379348</v>
      </c>
      <c r="AC107" s="270">
        <f t="shared" si="28"/>
        <v>415410.6911</v>
      </c>
      <c r="AD107" s="252">
        <f t="shared" si="29"/>
        <v>0.4154106911</v>
      </c>
      <c r="AE107" s="175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7"/>
    </row>
    <row r="108" ht="19.5" customHeight="1">
      <c r="A108" s="271" t="s">
        <v>196</v>
      </c>
      <c r="B108" s="272">
        <v>47.709999</v>
      </c>
      <c r="C108" s="273">
        <v>50.66</v>
      </c>
      <c r="D108" s="273">
        <v>47.43</v>
      </c>
      <c r="E108" s="273">
        <v>47.529999</v>
      </c>
      <c r="F108" s="273">
        <v>41.318756</v>
      </c>
      <c r="G108" s="273">
        <v>2.7804525E9</v>
      </c>
      <c r="H108" s="278" t="s">
        <v>196</v>
      </c>
      <c r="I108" s="273">
        <v>2.973438</v>
      </c>
      <c r="J108" s="273">
        <v>3.339375</v>
      </c>
      <c r="K108" s="273">
        <v>2.9225</v>
      </c>
      <c r="L108" s="273">
        <v>2.9375</v>
      </c>
      <c r="M108" s="273">
        <v>2.738101</v>
      </c>
      <c r="N108" s="273">
        <v>1.0265664E9</v>
      </c>
      <c r="O108" s="273"/>
      <c r="P108" s="249">
        <f t="shared" si="31"/>
        <v>234801.9802</v>
      </c>
      <c r="Q108" s="249">
        <f t="shared" si="121"/>
        <v>95108.93793</v>
      </c>
      <c r="R108" s="249">
        <f t="shared" si="122"/>
        <v>273323.2184</v>
      </c>
      <c r="S108" s="249">
        <f t="shared" si="34"/>
        <v>-179130.2739</v>
      </c>
      <c r="T108" s="249">
        <f t="shared" si="35"/>
        <v>0</v>
      </c>
      <c r="U108" s="267">
        <f t="shared" si="21"/>
        <v>0.7045686414</v>
      </c>
      <c r="V108" s="277"/>
      <c r="W108" s="249">
        <f t="shared" si="22"/>
        <v>-179130.2739</v>
      </c>
      <c r="X108" s="252">
        <f t="shared" si="23"/>
        <v>2.836623802</v>
      </c>
      <c r="Y108" s="249">
        <f t="shared" si="24"/>
        <v>426751.6758</v>
      </c>
      <c r="Z108" s="249">
        <f t="shared" si="25"/>
        <v>247621.4019</v>
      </c>
      <c r="AA108" s="254">
        <f t="shared" si="26"/>
        <v>603234.1365</v>
      </c>
      <c r="AB108" s="253">
        <f t="shared" si="27"/>
        <v>0.6032341365</v>
      </c>
      <c r="AC108" s="270">
        <f t="shared" si="28"/>
        <v>424103.8627</v>
      </c>
      <c r="AD108" s="252">
        <f t="shared" si="29"/>
        <v>0.4241038627</v>
      </c>
      <c r="AE108" s="175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7"/>
    </row>
    <row r="109" ht="19.5" customHeight="1">
      <c r="A109" s="271" t="s">
        <v>197</v>
      </c>
      <c r="B109" s="272">
        <v>47.389999</v>
      </c>
      <c r="C109" s="273">
        <v>49.060001</v>
      </c>
      <c r="D109" s="273">
        <v>44.389999</v>
      </c>
      <c r="E109" s="273">
        <v>48.869999</v>
      </c>
      <c r="F109" s="273">
        <v>42.483643</v>
      </c>
      <c r="G109" s="273">
        <v>3.8355835E9</v>
      </c>
      <c r="H109" s="278" t="s">
        <v>197</v>
      </c>
      <c r="I109" s="273">
        <v>2.916563</v>
      </c>
      <c r="J109" s="273">
        <v>3.1125</v>
      </c>
      <c r="K109" s="273">
        <v>2.543125</v>
      </c>
      <c r="L109" s="273">
        <v>3.060313</v>
      </c>
      <c r="M109" s="273">
        <v>2.852576</v>
      </c>
      <c r="N109" s="273">
        <v>2.0026688E9</v>
      </c>
      <c r="O109" s="273"/>
      <c r="P109" s="249">
        <f t="shared" si="31"/>
        <v>219752.4703</v>
      </c>
      <c r="Q109" s="249">
        <f t="shared" si="121"/>
        <v>82762.67503</v>
      </c>
      <c r="R109" s="249">
        <f t="shared" si="122"/>
        <v>273892.6418</v>
      </c>
      <c r="S109" s="249">
        <f t="shared" si="34"/>
        <v>-181543.3167</v>
      </c>
      <c r="T109" s="249">
        <f t="shared" si="35"/>
        <v>0</v>
      </c>
      <c r="U109" s="267">
        <f t="shared" si="21"/>
        <v>0.6684118934</v>
      </c>
      <c r="V109" s="277"/>
      <c r="W109" s="249">
        <f t="shared" si="22"/>
        <v>-181543.3167</v>
      </c>
      <c r="X109" s="252">
        <f t="shared" si="23"/>
        <v>2.719158827</v>
      </c>
      <c r="Y109" s="249">
        <f t="shared" si="24"/>
        <v>416763.6653</v>
      </c>
      <c r="Z109" s="249">
        <f t="shared" si="25"/>
        <v>235220.3486</v>
      </c>
      <c r="AA109" s="254">
        <f t="shared" si="26"/>
        <v>576407.7871</v>
      </c>
      <c r="AB109" s="253">
        <f t="shared" si="27"/>
        <v>0.5764077871</v>
      </c>
      <c r="AC109" s="270">
        <f t="shared" si="28"/>
        <v>394864.4704</v>
      </c>
      <c r="AD109" s="252">
        <f t="shared" si="29"/>
        <v>0.3948644704</v>
      </c>
      <c r="AE109" s="175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7"/>
    </row>
    <row r="110" ht="19.5" customHeight="1">
      <c r="A110" s="271" t="s">
        <v>198</v>
      </c>
      <c r="B110" s="272">
        <v>48.93</v>
      </c>
      <c r="C110" s="273">
        <v>51.68</v>
      </c>
      <c r="D110" s="273">
        <v>47.810001</v>
      </c>
      <c r="E110" s="273">
        <v>51.41</v>
      </c>
      <c r="F110" s="273">
        <v>44.691727</v>
      </c>
      <c r="G110" s="273">
        <v>1.9806399E9</v>
      </c>
      <c r="H110" s="278" t="s">
        <v>198</v>
      </c>
      <c r="I110" s="273">
        <v>3.0775</v>
      </c>
      <c r="J110" s="273">
        <v>3.406875</v>
      </c>
      <c r="K110" s="273">
        <v>2.927188</v>
      </c>
      <c r="L110" s="273">
        <v>3.378125</v>
      </c>
      <c r="M110" s="273">
        <v>3.148816</v>
      </c>
      <c r="N110" s="273">
        <v>1.138864E9</v>
      </c>
      <c r="O110" s="273"/>
      <c r="P110" s="249">
        <f t="shared" si="31"/>
        <v>236683.1733</v>
      </c>
      <c r="Q110" s="249">
        <f t="shared" si="121"/>
        <v>95261.50275</v>
      </c>
      <c r="R110" s="249">
        <f t="shared" si="122"/>
        <v>274463.2515</v>
      </c>
      <c r="S110" s="249">
        <f t="shared" si="34"/>
        <v>-183966.4138</v>
      </c>
      <c r="T110" s="249">
        <f t="shared" si="35"/>
        <v>0</v>
      </c>
      <c r="U110" s="267">
        <f t="shared" si="21"/>
        <v>0.7044864676</v>
      </c>
      <c r="V110" s="277"/>
      <c r="W110" s="249">
        <f t="shared" si="22"/>
        <v>-183966.4138</v>
      </c>
      <c r="X110" s="252">
        <f t="shared" si="23"/>
        <v>2.778476865</v>
      </c>
      <c r="Y110" s="249">
        <f t="shared" si="24"/>
        <v>429162.9427</v>
      </c>
      <c r="Z110" s="249">
        <f t="shared" si="25"/>
        <v>245196.5288</v>
      </c>
      <c r="AA110" s="254">
        <f t="shared" si="26"/>
        <v>606407.9275</v>
      </c>
      <c r="AB110" s="253">
        <f t="shared" si="27"/>
        <v>0.6064079275</v>
      </c>
      <c r="AC110" s="270">
        <f t="shared" si="28"/>
        <v>422441.5136</v>
      </c>
      <c r="AD110" s="252">
        <f t="shared" si="29"/>
        <v>0.4224415136</v>
      </c>
      <c r="AE110" s="175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7"/>
    </row>
    <row r="111" ht="19.5" customHeight="1">
      <c r="A111" s="271" t="s">
        <v>199</v>
      </c>
      <c r="B111" s="272">
        <v>51.450001</v>
      </c>
      <c r="C111" s="273">
        <v>55.07</v>
      </c>
      <c r="D111" s="273">
        <v>51.34</v>
      </c>
      <c r="E111" s="273">
        <v>55.029999</v>
      </c>
      <c r="F111" s="273">
        <v>47.863544</v>
      </c>
      <c r="G111" s="273">
        <v>3.4002851E9</v>
      </c>
      <c r="H111" s="278" t="s">
        <v>199</v>
      </c>
      <c r="I111" s="273">
        <v>3.383438</v>
      </c>
      <c r="J111" s="273">
        <v>3.835938</v>
      </c>
      <c r="K111" s="273">
        <v>3.36</v>
      </c>
      <c r="L111" s="273">
        <v>3.827188</v>
      </c>
      <c r="M111" s="273">
        <v>3.567395</v>
      </c>
      <c r="N111" s="273">
        <v>1.8249248E9</v>
      </c>
      <c r="O111" s="273"/>
      <c r="P111" s="249">
        <f t="shared" si="31"/>
        <v>254158.4158</v>
      </c>
      <c r="Q111" s="249">
        <f t="shared" si="121"/>
        <v>109346.8029</v>
      </c>
      <c r="R111" s="249">
        <f t="shared" si="122"/>
        <v>275035.0499</v>
      </c>
      <c r="S111" s="249">
        <f t="shared" si="34"/>
        <v>-186399.6072</v>
      </c>
      <c r="T111" s="249">
        <f t="shared" si="35"/>
        <v>0</v>
      </c>
      <c r="U111" s="267">
        <f t="shared" si="21"/>
        <v>0.7405202848</v>
      </c>
      <c r="V111" s="277"/>
      <c r="W111" s="249">
        <f t="shared" si="22"/>
        <v>-186399.6072</v>
      </c>
      <c r="X111" s="252">
        <f t="shared" si="23"/>
        <v>2.839026721</v>
      </c>
      <c r="Y111" s="249">
        <f t="shared" si="24"/>
        <v>441944.539</v>
      </c>
      <c r="Z111" s="249">
        <f t="shared" si="25"/>
        <v>255544.9318</v>
      </c>
      <c r="AA111" s="254">
        <f t="shared" si="26"/>
        <v>638540.2686</v>
      </c>
      <c r="AB111" s="253">
        <f t="shared" si="27"/>
        <v>0.6385402686</v>
      </c>
      <c r="AC111" s="270">
        <f t="shared" si="28"/>
        <v>452140.6614</v>
      </c>
      <c r="AD111" s="252">
        <f t="shared" si="29"/>
        <v>0.4521406614</v>
      </c>
      <c r="AE111" s="175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7"/>
    </row>
    <row r="112" ht="19.5" customHeight="1">
      <c r="A112" s="271" t="s">
        <v>200</v>
      </c>
      <c r="B112" s="272">
        <v>54.68</v>
      </c>
      <c r="C112" s="273">
        <v>54.77</v>
      </c>
      <c r="D112" s="273">
        <v>48.650002</v>
      </c>
      <c r="E112" s="273">
        <v>51.310001</v>
      </c>
      <c r="F112" s="273">
        <v>44.627987</v>
      </c>
      <c r="G112" s="273">
        <v>4.5677763E9</v>
      </c>
      <c r="H112" s="278" t="s">
        <v>200</v>
      </c>
      <c r="I112" s="273">
        <v>3.78125</v>
      </c>
      <c r="J112" s="273">
        <v>3.803125</v>
      </c>
      <c r="K112" s="273">
        <v>2.975</v>
      </c>
      <c r="L112" s="273">
        <v>3.295625</v>
      </c>
      <c r="M112" s="273">
        <v>3.071915</v>
      </c>
      <c r="N112" s="273">
        <v>3.321216E9</v>
      </c>
      <c r="O112" s="273"/>
      <c r="P112" s="249">
        <f t="shared" si="31"/>
        <v>240841.5941</v>
      </c>
      <c r="Q112" s="249">
        <f t="shared" si="121"/>
        <v>96817.48172</v>
      </c>
      <c r="R112" s="249">
        <f t="shared" si="122"/>
        <v>275608.0396</v>
      </c>
      <c r="S112" s="249">
        <f t="shared" si="34"/>
        <v>-188842.9389</v>
      </c>
      <c r="T112" s="249">
        <f t="shared" si="35"/>
        <v>0</v>
      </c>
      <c r="U112" s="267">
        <f t="shared" si="21"/>
        <v>0.70846218</v>
      </c>
      <c r="V112" s="277"/>
      <c r="W112" s="249">
        <f t="shared" si="22"/>
        <v>-188842.9389</v>
      </c>
      <c r="X112" s="252">
        <f t="shared" si="23"/>
        <v>2.734810402</v>
      </c>
      <c r="Y112" s="249">
        <f t="shared" si="24"/>
        <v>433172.8339</v>
      </c>
      <c r="Z112" s="249">
        <f t="shared" si="25"/>
        <v>244329.8949</v>
      </c>
      <c r="AA112" s="254">
        <f t="shared" si="26"/>
        <v>613267.1154</v>
      </c>
      <c r="AB112" s="253">
        <f t="shared" si="27"/>
        <v>0.6132671154</v>
      </c>
      <c r="AC112" s="270">
        <f t="shared" si="28"/>
        <v>424424.1764</v>
      </c>
      <c r="AD112" s="252">
        <f t="shared" si="29"/>
        <v>0.4244241764</v>
      </c>
      <c r="AE112" s="175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7"/>
    </row>
    <row r="113" ht="19.5" customHeight="1">
      <c r="A113" s="274" t="s">
        <v>201</v>
      </c>
      <c r="B113" s="275">
        <v>51.09</v>
      </c>
      <c r="C113" s="276">
        <v>52.84</v>
      </c>
      <c r="D113" s="276">
        <v>49.18</v>
      </c>
      <c r="E113" s="276">
        <v>51.220001</v>
      </c>
      <c r="F113" s="276">
        <v>44.549709</v>
      </c>
      <c r="G113" s="276">
        <v>2.2338677E9</v>
      </c>
      <c r="H113" s="279" t="s">
        <v>201</v>
      </c>
      <c r="I113" s="276">
        <v>3.258125</v>
      </c>
      <c r="J113" s="276">
        <v>3.481563</v>
      </c>
      <c r="K113" s="276">
        <v>2.971875</v>
      </c>
      <c r="L113" s="276">
        <v>3.100625</v>
      </c>
      <c r="M113" s="276">
        <v>2.890152</v>
      </c>
      <c r="N113" s="276">
        <v>2.4572352E9</v>
      </c>
      <c r="O113" s="276"/>
      <c r="P113" s="249">
        <f t="shared" si="31"/>
        <v>243465.3465</v>
      </c>
      <c r="Q113" s="249">
        <f t="shared" si="121"/>
        <v>96715.78268</v>
      </c>
      <c r="R113" s="249">
        <f t="shared" si="122"/>
        <v>276182.223</v>
      </c>
      <c r="S113" s="249">
        <f t="shared" si="34"/>
        <v>-191296.4512</v>
      </c>
      <c r="T113" s="249">
        <f t="shared" si="35"/>
        <v>0</v>
      </c>
      <c r="U113" s="267">
        <f t="shared" si="21"/>
        <v>0.7088301248</v>
      </c>
      <c r="V113" s="252">
        <f>(E113-B102)/B102</f>
        <v>0.1785550432</v>
      </c>
      <c r="W113" s="249">
        <f t="shared" si="22"/>
        <v>-191296.4512</v>
      </c>
      <c r="X113" s="252">
        <f t="shared" si="23"/>
        <v>2.716451698</v>
      </c>
      <c r="Y113" s="249">
        <f t="shared" si="24"/>
        <v>435560.6767</v>
      </c>
      <c r="Z113" s="249">
        <f t="shared" si="25"/>
        <v>244264.2255</v>
      </c>
      <c r="AA113" s="254">
        <f t="shared" si="26"/>
        <v>616363.3522</v>
      </c>
      <c r="AB113" s="253">
        <f t="shared" si="27"/>
        <v>0.6163633522</v>
      </c>
      <c r="AC113" s="270">
        <f t="shared" si="28"/>
        <v>425066.9011</v>
      </c>
      <c r="AD113" s="252">
        <f t="shared" si="29"/>
        <v>0.4250669011</v>
      </c>
      <c r="AE113" s="175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7"/>
    </row>
    <row r="114" ht="19.5" customHeight="1">
      <c r="A114" s="271" t="s">
        <v>202</v>
      </c>
      <c r="B114" s="272">
        <v>51.27</v>
      </c>
      <c r="C114" s="273">
        <v>51.470001</v>
      </c>
      <c r="D114" s="273">
        <v>41.610001</v>
      </c>
      <c r="E114" s="273">
        <v>45.130001</v>
      </c>
      <c r="F114" s="273">
        <v>39.293713</v>
      </c>
      <c r="G114" s="273">
        <v>4.8286946E9</v>
      </c>
      <c r="H114" s="278" t="s">
        <v>202</v>
      </c>
      <c r="I114" s="273">
        <v>3.10625</v>
      </c>
      <c r="J114" s="273">
        <v>3.125</v>
      </c>
      <c r="K114" s="273">
        <v>2.016563</v>
      </c>
      <c r="L114" s="273">
        <v>2.345313</v>
      </c>
      <c r="M114" s="273">
        <v>2.303613</v>
      </c>
      <c r="N114" s="273">
        <v>8.814496E9</v>
      </c>
      <c r="O114" s="273"/>
      <c r="P114" s="249">
        <f t="shared" si="31"/>
        <v>205990.104</v>
      </c>
      <c r="Q114" s="249">
        <f>(Q102+(Q113-Q102)*(1-$Q$3))*K114/K113</f>
        <v>60002.26933</v>
      </c>
      <c r="R114" s="249">
        <f>R113*(1+($S$5/2/12))+(Q113-Q102)*($Q$3)</f>
        <v>285046.074</v>
      </c>
      <c r="S114" s="249">
        <f t="shared" si="34"/>
        <v>-193760.1864</v>
      </c>
      <c r="T114" s="249">
        <f t="shared" si="35"/>
        <v>0</v>
      </c>
      <c r="U114" s="267">
        <f t="shared" si="21"/>
        <v>0.5916005393</v>
      </c>
      <c r="V114" s="277"/>
      <c r="W114" s="249">
        <f t="shared" si="22"/>
        <v>-193760.1864</v>
      </c>
      <c r="X114" s="252">
        <f t="shared" si="23"/>
        <v>2.534247036</v>
      </c>
      <c r="Y114" s="249">
        <f t="shared" si="24"/>
        <v>417837.3038</v>
      </c>
      <c r="Z114" s="249">
        <f t="shared" si="25"/>
        <v>224077.1174</v>
      </c>
      <c r="AA114" s="254">
        <f t="shared" si="26"/>
        <v>551038.4473</v>
      </c>
      <c r="AB114" s="253">
        <f t="shared" si="27"/>
        <v>0.5510384473</v>
      </c>
      <c r="AC114" s="270">
        <f t="shared" si="28"/>
        <v>357278.2609</v>
      </c>
      <c r="AD114" s="252">
        <f t="shared" si="29"/>
        <v>0.3572782609</v>
      </c>
      <c r="AE114" s="175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7"/>
    </row>
    <row r="115" ht="19.5" customHeight="1">
      <c r="A115" s="271" t="s">
        <v>203</v>
      </c>
      <c r="B115" s="272">
        <v>45.5</v>
      </c>
      <c r="C115" s="273">
        <v>45.880001</v>
      </c>
      <c r="D115" s="273">
        <v>42.150002</v>
      </c>
      <c r="E115" s="273">
        <v>42.950001</v>
      </c>
      <c r="F115" s="273">
        <v>37.395638</v>
      </c>
      <c r="G115" s="273">
        <v>3.0205166E9</v>
      </c>
      <c r="H115" s="278" t="s">
        <v>203</v>
      </c>
      <c r="I115" s="273">
        <v>2.406563</v>
      </c>
      <c r="J115" s="273">
        <v>2.449688</v>
      </c>
      <c r="K115" s="273">
        <v>2.066563</v>
      </c>
      <c r="L115" s="273">
        <v>2.148125</v>
      </c>
      <c r="M115" s="273">
        <v>2.109931</v>
      </c>
      <c r="N115" s="273">
        <v>6.5404352E9</v>
      </c>
      <c r="O115" s="273"/>
      <c r="P115" s="249">
        <f t="shared" si="31"/>
        <v>208663.3762</v>
      </c>
      <c r="Q115" s="249">
        <f t="shared" ref="Q115:Q125" si="123">Q114*K115/K114</f>
        <v>61490.00537</v>
      </c>
      <c r="R115" s="249">
        <f t="shared" ref="R115:R125" si="124">R114*(1+$S$5/2/12)</f>
        <v>285639.92</v>
      </c>
      <c r="S115" s="249">
        <f t="shared" si="34"/>
        <v>-196234.1872</v>
      </c>
      <c r="T115" s="249">
        <f t="shared" si="35"/>
        <v>0</v>
      </c>
      <c r="U115" s="267">
        <f t="shared" si="21"/>
        <v>0.5967027419</v>
      </c>
      <c r="V115" s="277"/>
      <c r="W115" s="249">
        <f t="shared" si="22"/>
        <v>-196234.1872</v>
      </c>
      <c r="X115" s="252">
        <f t="shared" si="23"/>
        <v>2.518945875</v>
      </c>
      <c r="Y115" s="249">
        <f t="shared" si="24"/>
        <v>420278.6866</v>
      </c>
      <c r="Z115" s="249">
        <f t="shared" si="25"/>
        <v>224044.4994</v>
      </c>
      <c r="AA115" s="254">
        <f t="shared" si="26"/>
        <v>555793.3016</v>
      </c>
      <c r="AB115" s="253">
        <f t="shared" si="27"/>
        <v>0.5557933016</v>
      </c>
      <c r="AC115" s="270">
        <f t="shared" si="28"/>
        <v>359559.1145</v>
      </c>
      <c r="AD115" s="252">
        <f t="shared" si="29"/>
        <v>0.3595591145</v>
      </c>
      <c r="AE115" s="175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7"/>
    </row>
    <row r="116" ht="19.5" customHeight="1">
      <c r="A116" s="271" t="s">
        <v>204</v>
      </c>
      <c r="B116" s="272">
        <v>42.919998</v>
      </c>
      <c r="C116" s="273">
        <v>45.07</v>
      </c>
      <c r="D116" s="273">
        <v>41.049999</v>
      </c>
      <c r="E116" s="273">
        <v>43.720001</v>
      </c>
      <c r="F116" s="273">
        <v>38.066055</v>
      </c>
      <c r="G116" s="273">
        <v>3.4042797E9</v>
      </c>
      <c r="H116" s="278" t="s">
        <v>204</v>
      </c>
      <c r="I116" s="273">
        <v>2.130313</v>
      </c>
      <c r="J116" s="273">
        <v>2.326563</v>
      </c>
      <c r="K116" s="273">
        <v>1.937813</v>
      </c>
      <c r="L116" s="273">
        <v>2.185938</v>
      </c>
      <c r="M116" s="273">
        <v>2.147072</v>
      </c>
      <c r="N116" s="273">
        <v>8.8120896E9</v>
      </c>
      <c r="O116" s="273"/>
      <c r="P116" s="249">
        <f t="shared" si="31"/>
        <v>203217.8168</v>
      </c>
      <c r="Q116" s="249">
        <f t="shared" si="123"/>
        <v>57659.08505</v>
      </c>
      <c r="R116" s="249">
        <f t="shared" si="124"/>
        <v>286235.0032</v>
      </c>
      <c r="S116" s="249">
        <f t="shared" si="34"/>
        <v>-198718.4963</v>
      </c>
      <c r="T116" s="249">
        <f t="shared" si="35"/>
        <v>0</v>
      </c>
      <c r="U116" s="267">
        <f t="shared" si="21"/>
        <v>0.582213591</v>
      </c>
      <c r="V116" s="277"/>
      <c r="W116" s="249">
        <f t="shared" si="22"/>
        <v>-198718.4963</v>
      </c>
      <c r="X116" s="252">
        <f t="shared" si="23"/>
        <v>2.463046114</v>
      </c>
      <c r="Y116" s="249">
        <f t="shared" si="24"/>
        <v>417038.0748</v>
      </c>
      <c r="Z116" s="249">
        <f t="shared" si="25"/>
        <v>218319.5786</v>
      </c>
      <c r="AA116" s="254">
        <f t="shared" si="26"/>
        <v>547111.9051</v>
      </c>
      <c r="AB116" s="253">
        <f t="shared" si="27"/>
        <v>0.5471119051</v>
      </c>
      <c r="AC116" s="270">
        <f t="shared" si="28"/>
        <v>348393.4088</v>
      </c>
      <c r="AD116" s="252">
        <f t="shared" si="29"/>
        <v>0.3483934088</v>
      </c>
      <c r="AE116" s="175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7"/>
    </row>
    <row r="117" ht="19.5" customHeight="1">
      <c r="A117" s="271" t="s">
        <v>205</v>
      </c>
      <c r="B117" s="272">
        <v>44.419998</v>
      </c>
      <c r="C117" s="273">
        <v>48.060001</v>
      </c>
      <c r="D117" s="273">
        <v>43.68</v>
      </c>
      <c r="E117" s="273">
        <v>47.209999</v>
      </c>
      <c r="F117" s="273">
        <v>41.136848</v>
      </c>
      <c r="G117" s="273">
        <v>2.6168109E9</v>
      </c>
      <c r="H117" s="278" t="s">
        <v>205</v>
      </c>
      <c r="I117" s="273">
        <v>2.264063</v>
      </c>
      <c r="J117" s="273">
        <v>2.623125</v>
      </c>
      <c r="K117" s="273">
        <v>2.175938</v>
      </c>
      <c r="L117" s="273">
        <v>2.526563</v>
      </c>
      <c r="M117" s="273">
        <v>2.48164</v>
      </c>
      <c r="N117" s="273">
        <v>8.311296E9</v>
      </c>
      <c r="O117" s="273"/>
      <c r="P117" s="249">
        <f t="shared" si="31"/>
        <v>216237.6238</v>
      </c>
      <c r="Q117" s="249">
        <f t="shared" si="123"/>
        <v>64744.42798</v>
      </c>
      <c r="R117" s="249">
        <f t="shared" si="124"/>
        <v>286831.3261</v>
      </c>
      <c r="S117" s="249">
        <f t="shared" si="34"/>
        <v>-201213.1567</v>
      </c>
      <c r="T117" s="249">
        <f t="shared" si="35"/>
        <v>0</v>
      </c>
      <c r="U117" s="267">
        <f t="shared" si="21"/>
        <v>0.6088734313</v>
      </c>
      <c r="V117" s="277"/>
      <c r="W117" s="249">
        <f t="shared" si="22"/>
        <v>-201213.1567</v>
      </c>
      <c r="X117" s="252">
        <f t="shared" si="23"/>
        <v>2.500179204</v>
      </c>
      <c r="Y117" s="249">
        <f t="shared" si="24"/>
        <v>426724.4097</v>
      </c>
      <c r="Z117" s="249">
        <f t="shared" si="25"/>
        <v>225511.253</v>
      </c>
      <c r="AA117" s="254">
        <f t="shared" si="26"/>
        <v>567813.3778</v>
      </c>
      <c r="AB117" s="253">
        <f t="shared" si="27"/>
        <v>0.5678133778</v>
      </c>
      <c r="AC117" s="270">
        <f t="shared" si="28"/>
        <v>366600.2212</v>
      </c>
      <c r="AD117" s="252">
        <f t="shared" si="29"/>
        <v>0.3666002212</v>
      </c>
      <c r="AE117" s="175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7"/>
    </row>
    <row r="118" ht="19.5" customHeight="1">
      <c r="A118" s="271" t="s">
        <v>206</v>
      </c>
      <c r="B118" s="272">
        <v>47.23</v>
      </c>
      <c r="C118" s="273">
        <v>50.470001</v>
      </c>
      <c r="D118" s="273">
        <v>47.220001</v>
      </c>
      <c r="E118" s="273">
        <v>50.009998</v>
      </c>
      <c r="F118" s="273">
        <v>43.576656</v>
      </c>
      <c r="G118" s="273">
        <v>2.6827977E9</v>
      </c>
      <c r="H118" s="278" t="s">
        <v>206</v>
      </c>
      <c r="I118" s="273">
        <v>2.529375</v>
      </c>
      <c r="J118" s="273">
        <v>2.880938</v>
      </c>
      <c r="K118" s="273">
        <v>2.529375</v>
      </c>
      <c r="L118" s="273">
        <v>2.828125</v>
      </c>
      <c r="M118" s="273">
        <v>2.777841</v>
      </c>
      <c r="N118" s="273">
        <v>9.3869152E9</v>
      </c>
      <c r="O118" s="273"/>
      <c r="P118" s="249">
        <f t="shared" si="31"/>
        <v>233762.3812</v>
      </c>
      <c r="Q118" s="249">
        <f t="shared" si="123"/>
        <v>75260.84728</v>
      </c>
      <c r="R118" s="249">
        <f t="shared" si="124"/>
        <v>287428.8914</v>
      </c>
      <c r="S118" s="249">
        <f t="shared" si="34"/>
        <v>-203718.2115</v>
      </c>
      <c r="T118" s="249">
        <f t="shared" si="35"/>
        <v>0</v>
      </c>
      <c r="U118" s="267">
        <f t="shared" si="21"/>
        <v>0.6442831922</v>
      </c>
      <c r="V118" s="277"/>
      <c r="W118" s="249">
        <f t="shared" si="22"/>
        <v>-203718.2115</v>
      </c>
      <c r="X118" s="252">
        <f t="shared" si="23"/>
        <v>2.558393129</v>
      </c>
      <c r="Y118" s="249">
        <f t="shared" si="24"/>
        <v>439565.4025</v>
      </c>
      <c r="Z118" s="249">
        <f t="shared" si="25"/>
        <v>235847.191</v>
      </c>
      <c r="AA118" s="254">
        <f t="shared" si="26"/>
        <v>596452.1198</v>
      </c>
      <c r="AB118" s="253">
        <f t="shared" si="27"/>
        <v>0.5964521198</v>
      </c>
      <c r="AC118" s="270">
        <f t="shared" si="28"/>
        <v>392733.9083</v>
      </c>
      <c r="AD118" s="252">
        <f t="shared" si="29"/>
        <v>0.3927339083</v>
      </c>
      <c r="AE118" s="175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7"/>
    </row>
    <row r="119" ht="19.5" customHeight="1">
      <c r="A119" s="271" t="s">
        <v>207</v>
      </c>
      <c r="B119" s="272">
        <v>49.919998</v>
      </c>
      <c r="C119" s="273">
        <v>50.610001</v>
      </c>
      <c r="D119" s="273">
        <v>44.970001</v>
      </c>
      <c r="E119" s="273">
        <v>45.169998</v>
      </c>
      <c r="F119" s="273">
        <v>39.35928</v>
      </c>
      <c r="G119" s="273">
        <v>3.5429091E9</v>
      </c>
      <c r="H119" s="278" t="s">
        <v>207</v>
      </c>
      <c r="I119" s="273">
        <v>2.811563</v>
      </c>
      <c r="J119" s="273">
        <v>2.892188</v>
      </c>
      <c r="K119" s="273">
        <v>2.265625</v>
      </c>
      <c r="L119" s="273">
        <v>2.292188</v>
      </c>
      <c r="M119" s="273">
        <v>2.251433</v>
      </c>
      <c r="N119" s="273">
        <v>1.03091968E10</v>
      </c>
      <c r="O119" s="273"/>
      <c r="P119" s="249">
        <f t="shared" si="31"/>
        <v>222623.7673</v>
      </c>
      <c r="Q119" s="249">
        <f t="shared" si="123"/>
        <v>67413.03963</v>
      </c>
      <c r="R119" s="249">
        <f t="shared" si="124"/>
        <v>288027.7016</v>
      </c>
      <c r="S119" s="249">
        <f t="shared" si="34"/>
        <v>-206233.7041</v>
      </c>
      <c r="T119" s="249">
        <f t="shared" si="35"/>
        <v>0</v>
      </c>
      <c r="U119" s="267">
        <f t="shared" si="21"/>
        <v>0.6183563276</v>
      </c>
      <c r="V119" s="277"/>
      <c r="W119" s="249">
        <f t="shared" si="22"/>
        <v>-206233.7041</v>
      </c>
      <c r="X119" s="252">
        <f t="shared" si="23"/>
        <v>2.476081547</v>
      </c>
      <c r="Y119" s="249">
        <f t="shared" si="24"/>
        <v>432343.2306</v>
      </c>
      <c r="Z119" s="249">
        <f t="shared" si="25"/>
        <v>226109.5266</v>
      </c>
      <c r="AA119" s="254">
        <f t="shared" si="26"/>
        <v>578064.5085</v>
      </c>
      <c r="AB119" s="253">
        <f t="shared" si="27"/>
        <v>0.5780645085</v>
      </c>
      <c r="AC119" s="270">
        <f t="shared" si="28"/>
        <v>371830.8045</v>
      </c>
      <c r="AD119" s="252">
        <f t="shared" si="29"/>
        <v>0.3718308045</v>
      </c>
      <c r="AE119" s="175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7"/>
    </row>
    <row r="120" ht="19.5" customHeight="1">
      <c r="A120" s="271" t="s">
        <v>208</v>
      </c>
      <c r="B120" s="272">
        <v>44.810001</v>
      </c>
      <c r="C120" s="273">
        <v>46.150002</v>
      </c>
      <c r="D120" s="273">
        <v>43.299999</v>
      </c>
      <c r="E120" s="273">
        <v>45.459999</v>
      </c>
      <c r="F120" s="273">
        <v>39.639614</v>
      </c>
      <c r="G120" s="273">
        <v>3.9532643E9</v>
      </c>
      <c r="H120" s="278" t="s">
        <v>208</v>
      </c>
      <c r="I120" s="273">
        <v>2.250938</v>
      </c>
      <c r="J120" s="273">
        <v>2.38375</v>
      </c>
      <c r="K120" s="273">
        <v>2.091875</v>
      </c>
      <c r="L120" s="273">
        <v>2.302188</v>
      </c>
      <c r="M120" s="273">
        <v>2.262195</v>
      </c>
      <c r="N120" s="273">
        <v>1.24590432E10</v>
      </c>
      <c r="O120" s="273"/>
      <c r="P120" s="249">
        <f t="shared" si="31"/>
        <v>214356.4307</v>
      </c>
      <c r="Q120" s="249">
        <f t="shared" si="123"/>
        <v>62243.15687</v>
      </c>
      <c r="R120" s="249">
        <f t="shared" si="124"/>
        <v>288627.7593</v>
      </c>
      <c r="S120" s="249">
        <f t="shared" si="34"/>
        <v>-208759.6778</v>
      </c>
      <c r="T120" s="249">
        <f t="shared" si="35"/>
        <v>0</v>
      </c>
      <c r="U120" s="267">
        <f t="shared" si="21"/>
        <v>0.5994804504</v>
      </c>
      <c r="V120" s="277"/>
      <c r="W120" s="249">
        <f t="shared" si="22"/>
        <v>-208759.6778</v>
      </c>
      <c r="X120" s="252">
        <f t="shared" si="23"/>
        <v>2.4093934</v>
      </c>
      <c r="Y120" s="249">
        <f t="shared" si="24"/>
        <v>427132.1504</v>
      </c>
      <c r="Z120" s="249">
        <f t="shared" si="25"/>
        <v>218372.4726</v>
      </c>
      <c r="AA120" s="254">
        <f t="shared" si="26"/>
        <v>565227.3468</v>
      </c>
      <c r="AB120" s="253">
        <f t="shared" si="27"/>
        <v>0.5652273468</v>
      </c>
      <c r="AC120" s="270">
        <f t="shared" si="28"/>
        <v>356467.669</v>
      </c>
      <c r="AD120" s="252">
        <f t="shared" si="29"/>
        <v>0.356467669</v>
      </c>
      <c r="AE120" s="175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7"/>
    </row>
    <row r="121" ht="19.5" customHeight="1">
      <c r="A121" s="271" t="s">
        <v>209</v>
      </c>
      <c r="B121" s="272">
        <v>45.509998</v>
      </c>
      <c r="C121" s="273">
        <v>48.57</v>
      </c>
      <c r="D121" s="273">
        <v>44.299999</v>
      </c>
      <c r="E121" s="273">
        <v>46.119999</v>
      </c>
      <c r="F121" s="273">
        <v>40.215099</v>
      </c>
      <c r="G121" s="273">
        <v>2.8938663E9</v>
      </c>
      <c r="H121" s="278" t="s">
        <v>209</v>
      </c>
      <c r="I121" s="273">
        <v>2.303125</v>
      </c>
      <c r="J121" s="273">
        <v>2.610938</v>
      </c>
      <c r="K121" s="273">
        <v>2.180313</v>
      </c>
      <c r="L121" s="273">
        <v>2.34625</v>
      </c>
      <c r="M121" s="273">
        <v>2.305491</v>
      </c>
      <c r="N121" s="273">
        <v>8.982672E9</v>
      </c>
      <c r="O121" s="273"/>
      <c r="P121" s="249">
        <f t="shared" si="31"/>
        <v>219306.9257</v>
      </c>
      <c r="Q121" s="249">
        <f t="shared" si="123"/>
        <v>64874.60488</v>
      </c>
      <c r="R121" s="249">
        <f t="shared" si="124"/>
        <v>289229.0671</v>
      </c>
      <c r="S121" s="249">
        <f t="shared" si="34"/>
        <v>-211296.1765</v>
      </c>
      <c r="T121" s="249">
        <f t="shared" si="35"/>
        <v>0</v>
      </c>
      <c r="U121" s="267">
        <f t="shared" si="21"/>
        <v>0.6087368055</v>
      </c>
      <c r="V121" s="277"/>
      <c r="W121" s="249">
        <f t="shared" si="22"/>
        <v>-211296.1765</v>
      </c>
      <c r="X121" s="252">
        <f t="shared" si="23"/>
        <v>2.406744889</v>
      </c>
      <c r="Y121" s="249">
        <f t="shared" si="24"/>
        <v>431174.7524</v>
      </c>
      <c r="Z121" s="249">
        <f t="shared" si="25"/>
        <v>219878.576</v>
      </c>
      <c r="AA121" s="254">
        <f t="shared" si="26"/>
        <v>573410.5977</v>
      </c>
      <c r="AB121" s="253">
        <f t="shared" si="27"/>
        <v>0.5734105977</v>
      </c>
      <c r="AC121" s="270">
        <f t="shared" si="28"/>
        <v>362114.4213</v>
      </c>
      <c r="AD121" s="252">
        <f t="shared" si="29"/>
        <v>0.3621144213</v>
      </c>
      <c r="AE121" s="175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7"/>
    </row>
    <row r="122" ht="19.5" customHeight="1">
      <c r="A122" s="271" t="s">
        <v>210</v>
      </c>
      <c r="B122" s="272">
        <v>46.869999</v>
      </c>
      <c r="C122" s="273">
        <v>47.080002</v>
      </c>
      <c r="D122" s="273">
        <v>37.18</v>
      </c>
      <c r="E122" s="273">
        <v>38.91</v>
      </c>
      <c r="F122" s="273">
        <v>33.928226</v>
      </c>
      <c r="G122" s="273">
        <v>5.1886704E9</v>
      </c>
      <c r="H122" s="278" t="s">
        <v>210</v>
      </c>
      <c r="I122" s="273">
        <v>2.424063</v>
      </c>
      <c r="J122" s="273">
        <v>2.444063</v>
      </c>
      <c r="K122" s="273">
        <v>1.4625</v>
      </c>
      <c r="L122" s="273">
        <v>1.636875</v>
      </c>
      <c r="M122" s="273">
        <v>1.60844</v>
      </c>
      <c r="N122" s="273">
        <v>1.62776288E10</v>
      </c>
      <c r="O122" s="273"/>
      <c r="P122" s="249">
        <f t="shared" si="31"/>
        <v>184059.4059</v>
      </c>
      <c r="Q122" s="249">
        <f t="shared" si="123"/>
        <v>43516.27938</v>
      </c>
      <c r="R122" s="249">
        <f t="shared" si="124"/>
        <v>289831.6277</v>
      </c>
      <c r="S122" s="249">
        <f t="shared" si="34"/>
        <v>-213843.2439</v>
      </c>
      <c r="T122" s="249">
        <f t="shared" si="35"/>
        <v>0</v>
      </c>
      <c r="U122" s="267">
        <f t="shared" si="21"/>
        <v>0.5239430481</v>
      </c>
      <c r="V122" s="277"/>
      <c r="W122" s="249">
        <f t="shared" si="22"/>
        <v>-213843.2439</v>
      </c>
      <c r="X122" s="252">
        <f t="shared" si="23"/>
        <v>2.216067363</v>
      </c>
      <c r="Y122" s="249">
        <f t="shared" si="24"/>
        <v>407079.9467</v>
      </c>
      <c r="Z122" s="249">
        <f t="shared" si="25"/>
        <v>193236.7028</v>
      </c>
      <c r="AA122" s="254">
        <f t="shared" si="26"/>
        <v>517407.313</v>
      </c>
      <c r="AB122" s="253">
        <f t="shared" si="27"/>
        <v>0.517407313</v>
      </c>
      <c r="AC122" s="270">
        <f t="shared" si="28"/>
        <v>303564.0691</v>
      </c>
      <c r="AD122" s="252">
        <f t="shared" si="29"/>
        <v>0.3035640691</v>
      </c>
      <c r="AE122" s="175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7"/>
    </row>
    <row r="123" ht="19.5" customHeight="1">
      <c r="A123" s="271" t="s">
        <v>211</v>
      </c>
      <c r="B123" s="272">
        <v>38.84</v>
      </c>
      <c r="C123" s="273">
        <v>38.970001</v>
      </c>
      <c r="D123" s="273">
        <v>28.09</v>
      </c>
      <c r="E123" s="273">
        <v>32.889999</v>
      </c>
      <c r="F123" s="273">
        <v>28.698313</v>
      </c>
      <c r="G123" s="273">
        <v>7.2407798E9</v>
      </c>
      <c r="H123" s="278" t="s">
        <v>211</v>
      </c>
      <c r="I123" s="273">
        <v>1.6125</v>
      </c>
      <c r="J123" s="273">
        <v>1.627188</v>
      </c>
      <c r="K123" s="273">
        <v>0.798125</v>
      </c>
      <c r="L123" s="273">
        <v>1.086875</v>
      </c>
      <c r="M123" s="273">
        <v>1.067994</v>
      </c>
      <c r="N123" s="273">
        <v>3.89495552E10</v>
      </c>
      <c r="O123" s="273"/>
      <c r="P123" s="249">
        <f t="shared" si="31"/>
        <v>139059.4059</v>
      </c>
      <c r="Q123" s="249">
        <f t="shared" si="123"/>
        <v>23747.98665</v>
      </c>
      <c r="R123" s="249">
        <f t="shared" si="124"/>
        <v>290435.4436</v>
      </c>
      <c r="S123" s="249">
        <f t="shared" si="34"/>
        <v>-216400.9241</v>
      </c>
      <c r="T123" s="249">
        <f t="shared" si="35"/>
        <v>0</v>
      </c>
      <c r="U123" s="267">
        <f t="shared" si="21"/>
        <v>0.4116013853</v>
      </c>
      <c r="V123" s="277"/>
      <c r="W123" s="249">
        <f t="shared" si="22"/>
        <v>-216400.9241</v>
      </c>
      <c r="X123" s="252">
        <f t="shared" si="23"/>
        <v>1.984718186</v>
      </c>
      <c r="Y123" s="249">
        <f t="shared" si="24"/>
        <v>376159.61</v>
      </c>
      <c r="Z123" s="249">
        <f t="shared" si="25"/>
        <v>159758.6859</v>
      </c>
      <c r="AA123" s="254">
        <f t="shared" si="26"/>
        <v>453242.8361</v>
      </c>
      <c r="AB123" s="253">
        <f t="shared" si="27"/>
        <v>0.4532428361</v>
      </c>
      <c r="AC123" s="270">
        <f t="shared" si="28"/>
        <v>236841.9121</v>
      </c>
      <c r="AD123" s="252">
        <f t="shared" si="29"/>
        <v>0.2368419121</v>
      </c>
      <c r="AE123" s="175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7"/>
    </row>
    <row r="124" ht="21.0" customHeight="1">
      <c r="A124" s="271" t="s">
        <v>212</v>
      </c>
      <c r="B124" s="272">
        <v>32.810001</v>
      </c>
      <c r="C124" s="273">
        <v>34.009998</v>
      </c>
      <c r="D124" s="273">
        <v>25.049999</v>
      </c>
      <c r="E124" s="273">
        <v>29.120001</v>
      </c>
      <c r="F124" s="273">
        <v>25.408783</v>
      </c>
      <c r="G124" s="273">
        <v>3.9192859E9</v>
      </c>
      <c r="H124" s="278" t="s">
        <v>212</v>
      </c>
      <c r="I124" s="273">
        <v>1.085625</v>
      </c>
      <c r="J124" s="273">
        <v>1.165313</v>
      </c>
      <c r="K124" s="273">
        <v>0.61625</v>
      </c>
      <c r="L124" s="273">
        <v>0.82625</v>
      </c>
      <c r="M124" s="273">
        <v>0.811897</v>
      </c>
      <c r="N124" s="273">
        <v>3.02495424E10</v>
      </c>
      <c r="O124" s="273"/>
      <c r="P124" s="249">
        <f t="shared" si="31"/>
        <v>124009.896</v>
      </c>
      <c r="Q124" s="249">
        <f t="shared" si="123"/>
        <v>18336.34678</v>
      </c>
      <c r="R124" s="249">
        <f t="shared" si="124"/>
        <v>291040.5174</v>
      </c>
      <c r="S124" s="249">
        <f t="shared" si="34"/>
        <v>-218969.2612</v>
      </c>
      <c r="T124" s="249">
        <f t="shared" si="35"/>
        <v>0</v>
      </c>
      <c r="U124" s="267">
        <f t="shared" si="21"/>
        <v>0.3707602639</v>
      </c>
      <c r="V124" s="277"/>
      <c r="W124" s="249">
        <f t="shared" si="22"/>
        <v>-218969.2612</v>
      </c>
      <c r="X124" s="252">
        <f t="shared" si="23"/>
        <v>1.895473415</v>
      </c>
      <c r="Y124" s="280">
        <f t="shared" si="24"/>
        <v>366205.8239</v>
      </c>
      <c r="Z124" s="249">
        <f t="shared" si="25"/>
        <v>147236.5627</v>
      </c>
      <c r="AA124" s="281">
        <f t="shared" si="26"/>
        <v>433386.7602</v>
      </c>
      <c r="AB124" s="253">
        <f t="shared" si="27"/>
        <v>0.4333867602</v>
      </c>
      <c r="AC124" s="270">
        <f t="shared" si="28"/>
        <v>214417.499</v>
      </c>
      <c r="AD124" s="252">
        <f t="shared" si="29"/>
        <v>0.214417499</v>
      </c>
      <c r="AE124" s="175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7"/>
    </row>
    <row r="125" ht="19.5" customHeight="1">
      <c r="A125" s="274" t="s">
        <v>213</v>
      </c>
      <c r="B125" s="275">
        <v>28.5</v>
      </c>
      <c r="C125" s="276">
        <v>30.83</v>
      </c>
      <c r="D125" s="276">
        <v>26.84</v>
      </c>
      <c r="E125" s="276">
        <v>29.74</v>
      </c>
      <c r="F125" s="276">
        <v>25.949766</v>
      </c>
      <c r="G125" s="276">
        <v>2.9442387E9</v>
      </c>
      <c r="H125" s="279" t="s">
        <v>213</v>
      </c>
      <c r="I125" s="276">
        <v>0.791563</v>
      </c>
      <c r="J125" s="276">
        <v>0.911563</v>
      </c>
      <c r="K125" s="276">
        <v>0.697188</v>
      </c>
      <c r="L125" s="276">
        <v>0.840313</v>
      </c>
      <c r="M125" s="276">
        <v>0.825715</v>
      </c>
      <c r="N125" s="276">
        <v>2.20434048E10</v>
      </c>
      <c r="O125" s="276"/>
      <c r="P125" s="249">
        <f t="shared" si="31"/>
        <v>132871.2871</v>
      </c>
      <c r="Q125" s="249">
        <f t="shared" si="123"/>
        <v>20744.63438</v>
      </c>
      <c r="R125" s="249">
        <f t="shared" si="124"/>
        <v>291646.8518</v>
      </c>
      <c r="S125" s="249">
        <f t="shared" si="34"/>
        <v>-221548.2998</v>
      </c>
      <c r="T125" s="249">
        <f t="shared" si="35"/>
        <v>0</v>
      </c>
      <c r="U125" s="267">
        <f t="shared" si="21"/>
        <v>0.3915902392</v>
      </c>
      <c r="V125" s="252">
        <f>(E125-B114)/B114</f>
        <v>-0.4199336844</v>
      </c>
      <c r="W125" s="249">
        <f t="shared" si="22"/>
        <v>-221548.2998</v>
      </c>
      <c r="X125" s="252">
        <f t="shared" si="23"/>
        <v>1.916142617</v>
      </c>
      <c r="Y125" s="249">
        <f t="shared" si="24"/>
        <v>372990.8787</v>
      </c>
      <c r="Z125" s="249">
        <f t="shared" si="25"/>
        <v>151442.5789</v>
      </c>
      <c r="AA125" s="254">
        <f t="shared" si="26"/>
        <v>445262.7733</v>
      </c>
      <c r="AB125" s="253">
        <f t="shared" si="27"/>
        <v>0.4452627733</v>
      </c>
      <c r="AC125" s="270">
        <f t="shared" si="28"/>
        <v>223714.4735</v>
      </c>
      <c r="AD125" s="252">
        <f t="shared" si="29"/>
        <v>0.2237144735</v>
      </c>
      <c r="AE125" s="175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7"/>
    </row>
    <row r="126" ht="19.5" customHeight="1">
      <c r="A126" s="271" t="s">
        <v>214</v>
      </c>
      <c r="B126" s="272">
        <v>29.75</v>
      </c>
      <c r="C126" s="273">
        <v>31.629999</v>
      </c>
      <c r="D126" s="273">
        <v>27.959999</v>
      </c>
      <c r="E126" s="273">
        <v>29.059999</v>
      </c>
      <c r="F126" s="273">
        <v>25.393248</v>
      </c>
      <c r="G126" s="273">
        <v>2.8295426E9</v>
      </c>
      <c r="H126" s="278" t="s">
        <v>214</v>
      </c>
      <c r="I126" s="273">
        <v>0.84625</v>
      </c>
      <c r="J126" s="273">
        <v>0.951563</v>
      </c>
      <c r="K126" s="273">
        <v>0.73875</v>
      </c>
      <c r="L126" s="273">
        <v>0.791563</v>
      </c>
      <c r="M126" s="273">
        <v>0.777812</v>
      </c>
      <c r="N126" s="273">
        <v>1.90438528E10</v>
      </c>
      <c r="O126" s="273"/>
      <c r="P126" s="249">
        <f t="shared" si="31"/>
        <v>138415.8366</v>
      </c>
      <c r="Q126" s="249">
        <f>(Q125+$S$3)*K126/K125</f>
        <v>43173.57535</v>
      </c>
      <c r="R126" s="249">
        <f>R125*(1+($S$5)/2/12)-$S$3</f>
        <v>272254.4494</v>
      </c>
      <c r="S126" s="249">
        <f t="shared" si="34"/>
        <v>-224138.0844</v>
      </c>
      <c r="T126" s="249">
        <f t="shared" si="35"/>
        <v>0</v>
      </c>
      <c r="U126" s="267">
        <f t="shared" si="21"/>
        <v>0.4952429821</v>
      </c>
      <c r="V126" s="277"/>
      <c r="W126" s="249">
        <f t="shared" si="22"/>
        <v>-224138.0844</v>
      </c>
      <c r="X126" s="252">
        <f t="shared" si="23"/>
        <v>1.832220022</v>
      </c>
      <c r="Y126" s="249">
        <f t="shared" si="24"/>
        <v>358255.3571</v>
      </c>
      <c r="Z126" s="249">
        <f t="shared" si="25"/>
        <v>134117.2727</v>
      </c>
      <c r="AA126" s="254">
        <f t="shared" si="26"/>
        <v>453843.8614</v>
      </c>
      <c r="AB126" s="253">
        <f t="shared" si="27"/>
        <v>0.4538438614</v>
      </c>
      <c r="AC126" s="270">
        <f t="shared" si="28"/>
        <v>229705.777</v>
      </c>
      <c r="AD126" s="252">
        <f t="shared" si="29"/>
        <v>0.229705777</v>
      </c>
      <c r="AE126" s="175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  <c r="AU126" s="176"/>
      <c r="AV126" s="176"/>
      <c r="AW126" s="177"/>
    </row>
    <row r="127" ht="19.5" customHeight="1">
      <c r="A127" s="271" t="s">
        <v>215</v>
      </c>
      <c r="B127" s="272">
        <v>28.780001</v>
      </c>
      <c r="C127" s="273">
        <v>31.68</v>
      </c>
      <c r="D127" s="273">
        <v>27.389999</v>
      </c>
      <c r="E127" s="273">
        <v>27.530001</v>
      </c>
      <c r="F127" s="273">
        <v>24.056301</v>
      </c>
      <c r="G127" s="273">
        <v>3.3240742E9</v>
      </c>
      <c r="H127" s="278" t="s">
        <v>215</v>
      </c>
      <c r="I127" s="273">
        <v>0.776875</v>
      </c>
      <c r="J127" s="273">
        <v>0.940938</v>
      </c>
      <c r="K127" s="273">
        <v>0.6975</v>
      </c>
      <c r="L127" s="273">
        <v>0.70375</v>
      </c>
      <c r="M127" s="273">
        <v>0.691525</v>
      </c>
      <c r="N127" s="273">
        <v>2.3277392E10</v>
      </c>
      <c r="O127" s="273"/>
      <c r="P127" s="249">
        <f t="shared" si="31"/>
        <v>135594.0545</v>
      </c>
      <c r="Q127" s="249">
        <f t="shared" ref="Q127:Q137" si="125">Q126*K127/K126</f>
        <v>40762.8681</v>
      </c>
      <c r="R127" s="249">
        <f t="shared" ref="R127:R137" si="126">R126*(1+$S$5/2/12)</f>
        <v>272821.6462</v>
      </c>
      <c r="S127" s="249">
        <f t="shared" si="34"/>
        <v>-226738.6598</v>
      </c>
      <c r="T127" s="249">
        <f t="shared" si="35"/>
        <v>0</v>
      </c>
      <c r="U127" s="267">
        <f t="shared" si="21"/>
        <v>0.48337077</v>
      </c>
      <c r="V127" s="277"/>
      <c r="W127" s="249">
        <f t="shared" si="22"/>
        <v>-226738.6598</v>
      </c>
      <c r="X127" s="252">
        <f t="shared" si="23"/>
        <v>1.801261863</v>
      </c>
      <c r="Y127" s="249">
        <f t="shared" si="24"/>
        <v>356824.6185</v>
      </c>
      <c r="Z127" s="249">
        <f t="shared" si="25"/>
        <v>130085.9587</v>
      </c>
      <c r="AA127" s="254">
        <f t="shared" si="26"/>
        <v>449178.5687</v>
      </c>
      <c r="AB127" s="253">
        <f t="shared" si="27"/>
        <v>0.4491785687</v>
      </c>
      <c r="AC127" s="270">
        <f t="shared" si="28"/>
        <v>222439.909</v>
      </c>
      <c r="AD127" s="252">
        <f t="shared" si="29"/>
        <v>0.222439909</v>
      </c>
      <c r="AE127" s="175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  <c r="AU127" s="176"/>
      <c r="AV127" s="176"/>
      <c r="AW127" s="177"/>
    </row>
    <row r="128" ht="22.5" customHeight="1">
      <c r="A128" s="271" t="s">
        <v>216</v>
      </c>
      <c r="B128" s="272">
        <v>27.120001</v>
      </c>
      <c r="C128" s="273">
        <v>31.459999</v>
      </c>
      <c r="D128" s="273">
        <v>25.629999</v>
      </c>
      <c r="E128" s="273">
        <v>30.32</v>
      </c>
      <c r="F128" s="273">
        <v>26.494261</v>
      </c>
      <c r="G128" s="273">
        <v>3.8051238E9</v>
      </c>
      <c r="H128" s="278" t="s">
        <v>216</v>
      </c>
      <c r="I128" s="273">
        <v>0.683438</v>
      </c>
      <c r="J128" s="273">
        <v>0.90625</v>
      </c>
      <c r="K128" s="273">
        <v>0.608125</v>
      </c>
      <c r="L128" s="273">
        <v>0.844063</v>
      </c>
      <c r="M128" s="273">
        <v>0.8294</v>
      </c>
      <c r="N128" s="273">
        <v>2.59328192E10</v>
      </c>
      <c r="O128" s="273"/>
      <c r="P128" s="249">
        <f t="shared" si="31"/>
        <v>126881.1832</v>
      </c>
      <c r="Q128" s="249">
        <f t="shared" si="125"/>
        <v>35539.66905</v>
      </c>
      <c r="R128" s="249">
        <f t="shared" si="126"/>
        <v>273390.0246</v>
      </c>
      <c r="S128" s="249">
        <f t="shared" si="34"/>
        <v>-229350.0708</v>
      </c>
      <c r="T128" s="249">
        <f t="shared" si="35"/>
        <v>0</v>
      </c>
      <c r="U128" s="267">
        <f t="shared" si="21"/>
        <v>0.4542349257</v>
      </c>
      <c r="V128" s="277"/>
      <c r="W128" s="249">
        <f t="shared" si="22"/>
        <v>-229350.0708</v>
      </c>
      <c r="X128" s="252">
        <f t="shared" si="23"/>
        <v>1.745241265</v>
      </c>
      <c r="Y128" s="282">
        <f t="shared" si="24"/>
        <v>351271.2518</v>
      </c>
      <c r="Z128" s="270">
        <f t="shared" si="25"/>
        <v>121921.181</v>
      </c>
      <c r="AA128" s="283">
        <f t="shared" si="26"/>
        <v>435810.8768</v>
      </c>
      <c r="AB128" s="284">
        <f t="shared" si="27"/>
        <v>0.4358108768</v>
      </c>
      <c r="AC128" s="270">
        <f t="shared" si="28"/>
        <v>206460.806</v>
      </c>
      <c r="AD128" s="252">
        <f t="shared" si="29"/>
        <v>0.206460806</v>
      </c>
      <c r="AE128" s="175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  <c r="AU128" s="176"/>
      <c r="AV128" s="176"/>
      <c r="AW128" s="177"/>
    </row>
    <row r="129" ht="19.5" customHeight="1">
      <c r="A129" s="271" t="s">
        <v>217</v>
      </c>
      <c r="B129" s="272">
        <v>29.940001</v>
      </c>
      <c r="C129" s="273">
        <v>34.900002</v>
      </c>
      <c r="D129" s="273">
        <v>29.790001</v>
      </c>
      <c r="E129" s="273">
        <v>34.279999</v>
      </c>
      <c r="F129" s="273">
        <v>30.00412</v>
      </c>
      <c r="G129" s="273">
        <v>2.9916321E9</v>
      </c>
      <c r="H129" s="278" t="s">
        <v>217</v>
      </c>
      <c r="I129" s="273">
        <v>0.820313</v>
      </c>
      <c r="J129" s="273">
        <v>1.105313</v>
      </c>
      <c r="K129" s="273">
        <v>0.8125</v>
      </c>
      <c r="L129" s="273">
        <v>1.06625</v>
      </c>
      <c r="M129" s="273">
        <v>1.047727</v>
      </c>
      <c r="N129" s="273">
        <v>1.79410016E10</v>
      </c>
      <c r="O129" s="273"/>
      <c r="P129" s="249">
        <f t="shared" si="31"/>
        <v>147475.2525</v>
      </c>
      <c r="Q129" s="249">
        <f t="shared" si="125"/>
        <v>47483.62771</v>
      </c>
      <c r="R129" s="249">
        <f t="shared" si="126"/>
        <v>273959.5872</v>
      </c>
      <c r="S129" s="249">
        <f t="shared" si="34"/>
        <v>-231972.3628</v>
      </c>
      <c r="T129" s="249">
        <f t="shared" si="35"/>
        <v>0</v>
      </c>
      <c r="U129" s="267">
        <f t="shared" si="21"/>
        <v>0.5170248663</v>
      </c>
      <c r="V129" s="277"/>
      <c r="W129" s="249">
        <f t="shared" si="22"/>
        <v>-231972.3628</v>
      </c>
      <c r="X129" s="252">
        <f t="shared" si="23"/>
        <v>1.816745903</v>
      </c>
      <c r="Y129" s="249">
        <f t="shared" si="24"/>
        <v>366233.8804</v>
      </c>
      <c r="Z129" s="249">
        <f t="shared" si="25"/>
        <v>134261.5176</v>
      </c>
      <c r="AA129" s="254">
        <f t="shared" si="26"/>
        <v>468918.4673</v>
      </c>
      <c r="AB129" s="253">
        <f t="shared" si="27"/>
        <v>0.4689184673</v>
      </c>
      <c r="AC129" s="270">
        <f t="shared" si="28"/>
        <v>236946.1045</v>
      </c>
      <c r="AD129" s="252">
        <f t="shared" si="29"/>
        <v>0.2369461045</v>
      </c>
      <c r="AE129" s="175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6"/>
      <c r="AT129" s="176"/>
      <c r="AU129" s="176"/>
      <c r="AV129" s="176"/>
      <c r="AW129" s="177"/>
    </row>
    <row r="130" ht="19.5" customHeight="1">
      <c r="A130" s="271" t="s">
        <v>218</v>
      </c>
      <c r="B130" s="272">
        <v>34.27</v>
      </c>
      <c r="C130" s="273">
        <v>35.5</v>
      </c>
      <c r="D130" s="273">
        <v>32.959999</v>
      </c>
      <c r="E130" s="273">
        <v>35.380001</v>
      </c>
      <c r="F130" s="273">
        <v>30.966921</v>
      </c>
      <c r="G130" s="273">
        <v>2.7340762E9</v>
      </c>
      <c r="H130" s="278" t="s">
        <v>218</v>
      </c>
      <c r="I130" s="273">
        <v>1.0675</v>
      </c>
      <c r="J130" s="273">
        <v>1.132813</v>
      </c>
      <c r="K130" s="273">
        <v>0.985</v>
      </c>
      <c r="L130" s="273">
        <v>1.128125</v>
      </c>
      <c r="M130" s="273">
        <v>1.108527</v>
      </c>
      <c r="N130" s="273">
        <v>1.26884736E10</v>
      </c>
      <c r="O130" s="273"/>
      <c r="P130" s="249">
        <f t="shared" si="31"/>
        <v>163168.3119</v>
      </c>
      <c r="Q130" s="249">
        <f t="shared" si="125"/>
        <v>57564.76713</v>
      </c>
      <c r="R130" s="249">
        <f t="shared" si="126"/>
        <v>274530.3363</v>
      </c>
      <c r="S130" s="249">
        <f t="shared" si="34"/>
        <v>-234605.581</v>
      </c>
      <c r="T130" s="249">
        <f t="shared" si="35"/>
        <v>0</v>
      </c>
      <c r="U130" s="267">
        <f t="shared" si="21"/>
        <v>0.5619188447</v>
      </c>
      <c r="V130" s="277"/>
      <c r="W130" s="249">
        <f t="shared" si="22"/>
        <v>-234605.581</v>
      </c>
      <c r="X130" s="252">
        <f t="shared" si="23"/>
        <v>1.865678755</v>
      </c>
      <c r="Y130" s="249">
        <f t="shared" si="24"/>
        <v>377766.9412</v>
      </c>
      <c r="Z130" s="249">
        <f t="shared" si="25"/>
        <v>143161.3602</v>
      </c>
      <c r="AA130" s="254">
        <f t="shared" si="26"/>
        <v>495263.4153</v>
      </c>
      <c r="AB130" s="253">
        <f t="shared" si="27"/>
        <v>0.4952634153</v>
      </c>
      <c r="AC130" s="270">
        <f t="shared" si="28"/>
        <v>260657.8343</v>
      </c>
      <c r="AD130" s="252">
        <f t="shared" si="29"/>
        <v>0.2606578343</v>
      </c>
      <c r="AE130" s="175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7"/>
    </row>
    <row r="131" ht="19.5" customHeight="1">
      <c r="A131" s="271" t="s">
        <v>219</v>
      </c>
      <c r="B131" s="272">
        <v>35.759998</v>
      </c>
      <c r="C131" s="273">
        <v>37.23</v>
      </c>
      <c r="D131" s="273">
        <v>34.77</v>
      </c>
      <c r="E131" s="273">
        <v>36.380001</v>
      </c>
      <c r="F131" s="273">
        <v>31.842188</v>
      </c>
      <c r="G131" s="273">
        <v>2.511948E9</v>
      </c>
      <c r="H131" s="278" t="s">
        <v>219</v>
      </c>
      <c r="I131" s="273">
        <v>1.1525</v>
      </c>
      <c r="J131" s="273">
        <v>1.249375</v>
      </c>
      <c r="K131" s="273">
        <v>1.09</v>
      </c>
      <c r="L131" s="273">
        <v>1.190625</v>
      </c>
      <c r="M131" s="273">
        <v>1.169942</v>
      </c>
      <c r="N131" s="273">
        <v>1.22738016E10</v>
      </c>
      <c r="O131" s="273"/>
      <c r="P131" s="249">
        <f t="shared" si="31"/>
        <v>172128.7129</v>
      </c>
      <c r="Q131" s="249">
        <f t="shared" si="125"/>
        <v>63701.11287</v>
      </c>
      <c r="R131" s="249">
        <f t="shared" si="126"/>
        <v>275102.2745</v>
      </c>
      <c r="S131" s="249">
        <f t="shared" si="34"/>
        <v>-237249.7709</v>
      </c>
      <c r="T131" s="249">
        <f t="shared" si="35"/>
        <v>0</v>
      </c>
      <c r="U131" s="267">
        <f t="shared" si="21"/>
        <v>0.5862441183</v>
      </c>
      <c r="V131" s="277"/>
      <c r="W131" s="249">
        <f t="shared" si="22"/>
        <v>-237249.7709</v>
      </c>
      <c r="X131" s="252">
        <f t="shared" si="23"/>
        <v>1.885063938</v>
      </c>
      <c r="Y131" s="249">
        <f t="shared" si="24"/>
        <v>384588.2825</v>
      </c>
      <c r="Z131" s="249">
        <f t="shared" si="25"/>
        <v>147338.5116</v>
      </c>
      <c r="AA131" s="254">
        <f t="shared" si="26"/>
        <v>510932.1002</v>
      </c>
      <c r="AB131" s="253">
        <f t="shared" si="27"/>
        <v>0.5109321002</v>
      </c>
      <c r="AC131" s="270">
        <f t="shared" si="28"/>
        <v>273682.3293</v>
      </c>
      <c r="AD131" s="252">
        <f t="shared" si="29"/>
        <v>0.2736823293</v>
      </c>
      <c r="AE131" s="175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7"/>
    </row>
    <row r="132" ht="19.5" customHeight="1">
      <c r="A132" s="271" t="s">
        <v>220</v>
      </c>
      <c r="B132" s="272">
        <v>36.560001</v>
      </c>
      <c r="C132" s="273">
        <v>40.18</v>
      </c>
      <c r="D132" s="273">
        <v>34.299999</v>
      </c>
      <c r="E132" s="273">
        <v>39.450001</v>
      </c>
      <c r="F132" s="273">
        <v>34.571716</v>
      </c>
      <c r="G132" s="273">
        <v>2.5756078E9</v>
      </c>
      <c r="H132" s="278" t="s">
        <v>220</v>
      </c>
      <c r="I132" s="273">
        <v>1.201875</v>
      </c>
      <c r="J132" s="273">
        <v>1.446875</v>
      </c>
      <c r="K132" s="273">
        <v>1.05875</v>
      </c>
      <c r="L132" s="273">
        <v>1.393125</v>
      </c>
      <c r="M132" s="273">
        <v>1.368924</v>
      </c>
      <c r="N132" s="273">
        <v>9.5885504E9</v>
      </c>
      <c r="O132" s="273"/>
      <c r="P132" s="249">
        <f t="shared" si="31"/>
        <v>169801.9752</v>
      </c>
      <c r="Q132" s="249">
        <f t="shared" si="125"/>
        <v>61874.81949</v>
      </c>
      <c r="R132" s="249">
        <f t="shared" si="126"/>
        <v>275675.4042</v>
      </c>
      <c r="S132" s="249">
        <f t="shared" si="34"/>
        <v>-239904.9783</v>
      </c>
      <c r="T132" s="249">
        <f t="shared" si="35"/>
        <v>0</v>
      </c>
      <c r="U132" s="267">
        <f t="shared" si="21"/>
        <v>0.5785953324</v>
      </c>
      <c r="V132" s="277"/>
      <c r="W132" s="249">
        <f t="shared" si="22"/>
        <v>-239904.9783</v>
      </c>
      <c r="X132" s="252">
        <f t="shared" si="23"/>
        <v>1.856890935</v>
      </c>
      <c r="Y132" s="249">
        <f t="shared" si="24"/>
        <v>383509.7707</v>
      </c>
      <c r="Z132" s="249">
        <f t="shared" si="25"/>
        <v>143604.7925</v>
      </c>
      <c r="AA132" s="254">
        <f t="shared" si="26"/>
        <v>507352.199</v>
      </c>
      <c r="AB132" s="253">
        <f t="shared" si="27"/>
        <v>0.507352199</v>
      </c>
      <c r="AC132" s="270">
        <f t="shared" si="28"/>
        <v>267447.2207</v>
      </c>
      <c r="AD132" s="252">
        <f t="shared" si="29"/>
        <v>0.2674472207</v>
      </c>
      <c r="AE132" s="175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7"/>
    </row>
    <row r="133" ht="19.5" customHeight="1">
      <c r="A133" s="271" t="s">
        <v>221</v>
      </c>
      <c r="B133" s="272">
        <v>39.869999</v>
      </c>
      <c r="C133" s="273">
        <v>41.080002</v>
      </c>
      <c r="D133" s="273">
        <v>38.459999</v>
      </c>
      <c r="E133" s="273">
        <v>40.029999</v>
      </c>
      <c r="F133" s="273">
        <v>35.079987</v>
      </c>
      <c r="G133" s="273">
        <v>2.2481495E9</v>
      </c>
      <c r="H133" s="278" t="s">
        <v>221</v>
      </c>
      <c r="I133" s="273">
        <v>1.425938</v>
      </c>
      <c r="J133" s="273">
        <v>1.5075</v>
      </c>
      <c r="K133" s="273">
        <v>1.322813</v>
      </c>
      <c r="L133" s="273">
        <v>1.430313</v>
      </c>
      <c r="M133" s="273">
        <v>1.405466</v>
      </c>
      <c r="N133" s="273">
        <v>7.6431936E9</v>
      </c>
      <c r="O133" s="273"/>
      <c r="P133" s="249">
        <f t="shared" si="31"/>
        <v>190396.0347</v>
      </c>
      <c r="Q133" s="249">
        <f t="shared" si="125"/>
        <v>77307.02772</v>
      </c>
      <c r="R133" s="249">
        <f t="shared" si="126"/>
        <v>276249.728</v>
      </c>
      <c r="S133" s="249">
        <f t="shared" si="34"/>
        <v>-242571.249</v>
      </c>
      <c r="T133" s="249">
        <f t="shared" si="35"/>
        <v>0</v>
      </c>
      <c r="U133" s="267">
        <f t="shared" si="21"/>
        <v>0.6342647675</v>
      </c>
      <c r="V133" s="277"/>
      <c r="W133" s="249">
        <f t="shared" si="22"/>
        <v>-242571.249</v>
      </c>
      <c r="X133" s="252">
        <f t="shared" si="23"/>
        <v>1.923747206</v>
      </c>
      <c r="Y133" s="249">
        <f t="shared" si="24"/>
        <v>398476.9631</v>
      </c>
      <c r="Z133" s="249">
        <f t="shared" si="25"/>
        <v>155905.7141</v>
      </c>
      <c r="AA133" s="254">
        <f t="shared" si="26"/>
        <v>543952.7904</v>
      </c>
      <c r="AB133" s="253">
        <f t="shared" si="27"/>
        <v>0.5439527904</v>
      </c>
      <c r="AC133" s="270">
        <f t="shared" si="28"/>
        <v>301381.5413</v>
      </c>
      <c r="AD133" s="252">
        <f t="shared" si="29"/>
        <v>0.3013815413</v>
      </c>
      <c r="AE133" s="175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7"/>
    </row>
    <row r="134" ht="19.5" customHeight="1">
      <c r="A134" s="271" t="s">
        <v>222</v>
      </c>
      <c r="B134" s="272">
        <v>39.889999</v>
      </c>
      <c r="C134" s="273">
        <v>43.169998</v>
      </c>
      <c r="D134" s="273">
        <v>39.02</v>
      </c>
      <c r="E134" s="273">
        <v>42.25</v>
      </c>
      <c r="F134" s="273">
        <v>37.025475</v>
      </c>
      <c r="G134" s="273">
        <v>2.1147749E9</v>
      </c>
      <c r="H134" s="278" t="s">
        <v>222</v>
      </c>
      <c r="I134" s="273">
        <v>1.420313</v>
      </c>
      <c r="J134" s="273">
        <v>1.664688</v>
      </c>
      <c r="K134" s="273">
        <v>1.36</v>
      </c>
      <c r="L134" s="273">
        <v>1.592813</v>
      </c>
      <c r="M134" s="273">
        <v>1.565143</v>
      </c>
      <c r="N134" s="273">
        <v>6.6059104E9</v>
      </c>
      <c r="O134" s="273"/>
      <c r="P134" s="249">
        <f t="shared" si="31"/>
        <v>193168.3168</v>
      </c>
      <c r="Q134" s="249">
        <f t="shared" si="125"/>
        <v>79480.28762</v>
      </c>
      <c r="R134" s="249">
        <f t="shared" si="126"/>
        <v>276825.2483</v>
      </c>
      <c r="S134" s="249">
        <f t="shared" si="34"/>
        <v>-245248.6292</v>
      </c>
      <c r="T134" s="249">
        <f t="shared" si="35"/>
        <v>0</v>
      </c>
      <c r="U134" s="267">
        <f t="shared" si="21"/>
        <v>0.640847404</v>
      </c>
      <c r="V134" s="277"/>
      <c r="W134" s="249">
        <f t="shared" si="22"/>
        <v>-245248.6292</v>
      </c>
      <c r="X134" s="252">
        <f t="shared" si="23"/>
        <v>1.916396298</v>
      </c>
      <c r="Y134" s="249">
        <f t="shared" si="24"/>
        <v>400970.0601</v>
      </c>
      <c r="Z134" s="249">
        <f t="shared" si="25"/>
        <v>155721.4309</v>
      </c>
      <c r="AA134" s="254">
        <f t="shared" si="26"/>
        <v>549473.8527</v>
      </c>
      <c r="AB134" s="253">
        <f t="shared" si="27"/>
        <v>0.5494738527</v>
      </c>
      <c r="AC134" s="270">
        <f t="shared" si="28"/>
        <v>304225.2235</v>
      </c>
      <c r="AD134" s="252">
        <f t="shared" si="29"/>
        <v>0.3042252235</v>
      </c>
      <c r="AE134" s="175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7"/>
    </row>
    <row r="135" ht="19.5" customHeight="1">
      <c r="A135" s="271" t="s">
        <v>223</v>
      </c>
      <c r="B135" s="272">
        <v>42.099998</v>
      </c>
      <c r="C135" s="273">
        <v>43.82</v>
      </c>
      <c r="D135" s="273">
        <v>40.720001</v>
      </c>
      <c r="E135" s="273">
        <v>40.959999</v>
      </c>
      <c r="F135" s="273">
        <v>35.929726</v>
      </c>
      <c r="G135" s="273">
        <v>2.2910659E9</v>
      </c>
      <c r="H135" s="278" t="s">
        <v>223</v>
      </c>
      <c r="I135" s="273">
        <v>1.582188</v>
      </c>
      <c r="J135" s="273">
        <v>1.70875</v>
      </c>
      <c r="K135" s="273">
        <v>1.478438</v>
      </c>
      <c r="L135" s="273">
        <v>1.490625</v>
      </c>
      <c r="M135" s="273">
        <v>1.46473</v>
      </c>
      <c r="N135" s="273">
        <v>7.4376E9</v>
      </c>
      <c r="O135" s="273"/>
      <c r="P135" s="249">
        <f t="shared" si="31"/>
        <v>201584.1634</v>
      </c>
      <c r="Q135" s="249">
        <f t="shared" si="125"/>
        <v>86401.96872</v>
      </c>
      <c r="R135" s="249">
        <f t="shared" si="126"/>
        <v>277401.9675</v>
      </c>
      <c r="S135" s="249">
        <f t="shared" si="34"/>
        <v>-247937.1652</v>
      </c>
      <c r="T135" s="249">
        <f t="shared" si="35"/>
        <v>0</v>
      </c>
      <c r="U135" s="267">
        <f t="shared" si="21"/>
        <v>0.6621789547</v>
      </c>
      <c r="V135" s="277"/>
      <c r="W135" s="249">
        <f t="shared" si="22"/>
        <v>-247937.1652</v>
      </c>
      <c r="X135" s="252">
        <f t="shared" si="23"/>
        <v>1.931885163</v>
      </c>
      <c r="Y135" s="249">
        <f t="shared" si="24"/>
        <v>407414.8032</v>
      </c>
      <c r="Z135" s="249">
        <f t="shared" si="25"/>
        <v>159477.638</v>
      </c>
      <c r="AA135" s="254">
        <f t="shared" si="26"/>
        <v>565388.0996</v>
      </c>
      <c r="AB135" s="253">
        <f t="shared" si="27"/>
        <v>0.5653880996</v>
      </c>
      <c r="AC135" s="270">
        <f t="shared" si="28"/>
        <v>317450.9344</v>
      </c>
      <c r="AD135" s="252">
        <f t="shared" si="29"/>
        <v>0.3174509344</v>
      </c>
      <c r="AE135" s="175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7"/>
    </row>
    <row r="136" ht="19.5" customHeight="1">
      <c r="A136" s="271" t="s">
        <v>224</v>
      </c>
      <c r="B136" s="272">
        <v>41.0</v>
      </c>
      <c r="C136" s="273">
        <v>44.650002</v>
      </c>
      <c r="D136" s="273">
        <v>40.639999</v>
      </c>
      <c r="E136" s="273">
        <v>43.560001</v>
      </c>
      <c r="F136" s="273">
        <v>38.210426</v>
      </c>
      <c r="G136" s="273">
        <v>1.8079224E9</v>
      </c>
      <c r="H136" s="278" t="s">
        <v>224</v>
      </c>
      <c r="I136" s="273">
        <v>1.494063</v>
      </c>
      <c r="J136" s="273">
        <v>1.76875</v>
      </c>
      <c r="K136" s="273">
        <v>1.467813</v>
      </c>
      <c r="L136" s="273">
        <v>1.67875</v>
      </c>
      <c r="M136" s="273">
        <v>1.649587</v>
      </c>
      <c r="N136" s="273">
        <v>5.7410208E9</v>
      </c>
      <c r="O136" s="273"/>
      <c r="P136" s="249">
        <f t="shared" si="31"/>
        <v>201188.1139</v>
      </c>
      <c r="Q136" s="249">
        <f t="shared" si="125"/>
        <v>85781.02897</v>
      </c>
      <c r="R136" s="249">
        <f t="shared" si="126"/>
        <v>277979.8883</v>
      </c>
      <c r="S136" s="249">
        <f t="shared" si="34"/>
        <v>-250636.9034</v>
      </c>
      <c r="T136" s="249">
        <f t="shared" si="35"/>
        <v>0</v>
      </c>
      <c r="U136" s="267">
        <f t="shared" si="21"/>
        <v>0.6597943377</v>
      </c>
      <c r="V136" s="277"/>
      <c r="W136" s="249">
        <f t="shared" si="22"/>
        <v>-250636.9034</v>
      </c>
      <c r="X136" s="252">
        <f t="shared" si="23"/>
        <v>1.911801477</v>
      </c>
      <c r="Y136" s="249">
        <f t="shared" si="24"/>
        <v>407692.3725</v>
      </c>
      <c r="Z136" s="249">
        <f t="shared" si="25"/>
        <v>157055.4691</v>
      </c>
      <c r="AA136" s="254">
        <f t="shared" si="26"/>
        <v>564949.0311</v>
      </c>
      <c r="AB136" s="253">
        <f t="shared" si="27"/>
        <v>0.5649490311</v>
      </c>
      <c r="AC136" s="270">
        <f t="shared" si="28"/>
        <v>314312.1278</v>
      </c>
      <c r="AD136" s="252">
        <f t="shared" si="29"/>
        <v>0.3143121278</v>
      </c>
      <c r="AE136" s="175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7"/>
    </row>
    <row r="137" ht="19.5" customHeight="1">
      <c r="A137" s="274" t="s">
        <v>225</v>
      </c>
      <c r="B137" s="275">
        <v>43.889999</v>
      </c>
      <c r="C137" s="276">
        <v>46.299999</v>
      </c>
      <c r="D137" s="276">
        <v>43.32</v>
      </c>
      <c r="E137" s="276">
        <v>45.75</v>
      </c>
      <c r="F137" s="276">
        <v>40.13147</v>
      </c>
      <c r="G137" s="276">
        <v>1.5240367E9</v>
      </c>
      <c r="H137" s="279" t="s">
        <v>225</v>
      </c>
      <c r="I137" s="276">
        <v>1.705313</v>
      </c>
      <c r="J137" s="276">
        <v>1.900625</v>
      </c>
      <c r="K137" s="276">
        <v>1.657813</v>
      </c>
      <c r="L137" s="276">
        <v>1.85875</v>
      </c>
      <c r="M137" s="276">
        <v>1.82646</v>
      </c>
      <c r="N137" s="276">
        <v>4.1595232E9</v>
      </c>
      <c r="O137" s="276"/>
      <c r="P137" s="249">
        <f t="shared" si="31"/>
        <v>214455.4455</v>
      </c>
      <c r="Q137" s="249">
        <f t="shared" si="125"/>
        <v>96884.89269</v>
      </c>
      <c r="R137" s="249">
        <f t="shared" si="126"/>
        <v>278559.0131</v>
      </c>
      <c r="S137" s="249">
        <f t="shared" si="34"/>
        <v>-253347.8905</v>
      </c>
      <c r="T137" s="249">
        <f t="shared" si="35"/>
        <v>0</v>
      </c>
      <c r="U137" s="267">
        <f t="shared" si="21"/>
        <v>0.6920252243</v>
      </c>
      <c r="V137" s="252">
        <f>(E137-B126)/B126</f>
        <v>0.5378151261</v>
      </c>
      <c r="W137" s="249">
        <f t="shared" si="22"/>
        <v>-253347.8905</v>
      </c>
      <c r="X137" s="252">
        <f t="shared" si="23"/>
        <v>1.945997883</v>
      </c>
      <c r="Y137" s="249">
        <f t="shared" si="24"/>
        <v>417535.4644</v>
      </c>
      <c r="Z137" s="249">
        <f t="shared" si="25"/>
        <v>164187.5739</v>
      </c>
      <c r="AA137" s="254">
        <f t="shared" si="26"/>
        <v>589899.3513</v>
      </c>
      <c r="AB137" s="253">
        <f t="shared" si="27"/>
        <v>0.5898993513</v>
      </c>
      <c r="AC137" s="270">
        <f t="shared" si="28"/>
        <v>336551.4608</v>
      </c>
      <c r="AD137" s="252">
        <f t="shared" si="29"/>
        <v>0.3365514608</v>
      </c>
      <c r="AE137" s="175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7"/>
    </row>
    <row r="138" ht="19.5" customHeight="1">
      <c r="A138" s="271" t="s">
        <v>226</v>
      </c>
      <c r="B138" s="272">
        <v>46.330002</v>
      </c>
      <c r="C138" s="273">
        <v>46.639999</v>
      </c>
      <c r="D138" s="273">
        <v>42.630001</v>
      </c>
      <c r="E138" s="273">
        <v>42.790001</v>
      </c>
      <c r="F138" s="273">
        <v>37.597622</v>
      </c>
      <c r="G138" s="273">
        <v>2.3821525E9</v>
      </c>
      <c r="H138" s="278" t="s">
        <v>226</v>
      </c>
      <c r="I138" s="273">
        <v>1.900938</v>
      </c>
      <c r="J138" s="273">
        <v>1.928125</v>
      </c>
      <c r="K138" s="273">
        <v>1.604375</v>
      </c>
      <c r="L138" s="273">
        <v>1.616875</v>
      </c>
      <c r="M138" s="273">
        <v>1.588787</v>
      </c>
      <c r="N138" s="273">
        <v>5.4047488E9</v>
      </c>
      <c r="O138" s="273"/>
      <c r="P138" s="249">
        <f t="shared" si="31"/>
        <v>211039.6089</v>
      </c>
      <c r="Q138" s="249">
        <f>(Q126+(Q137-Q126)*(1-$Q$3))*K138/K137</f>
        <v>67771.90933</v>
      </c>
      <c r="R138" s="249">
        <f>R137*(1+($S$5/2/12))+(Q137-Q126)*($Q$3)</f>
        <v>305995.003</v>
      </c>
      <c r="S138" s="249">
        <f t="shared" si="34"/>
        <v>-256070.1734</v>
      </c>
      <c r="T138" s="249">
        <f t="shared" si="35"/>
        <v>0</v>
      </c>
      <c r="U138" s="267">
        <f t="shared" si="21"/>
        <v>0.5926463112</v>
      </c>
      <c r="V138" s="277"/>
      <c r="W138" s="249">
        <f t="shared" si="22"/>
        <v>-256070.1734</v>
      </c>
      <c r="X138" s="252">
        <f t="shared" si="23"/>
        <v>2.019112984</v>
      </c>
      <c r="Y138" s="249">
        <f t="shared" si="24"/>
        <v>441482.9291</v>
      </c>
      <c r="Z138" s="249">
        <f t="shared" si="25"/>
        <v>185412.7558</v>
      </c>
      <c r="AA138" s="254">
        <f t="shared" si="26"/>
        <v>584806.5213</v>
      </c>
      <c r="AB138" s="253">
        <f t="shared" si="27"/>
        <v>0.5848065213</v>
      </c>
      <c r="AC138" s="270">
        <f t="shared" si="28"/>
        <v>328736.3479</v>
      </c>
      <c r="AD138" s="252">
        <f t="shared" si="29"/>
        <v>0.3287363479</v>
      </c>
      <c r="AE138" s="175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7"/>
    </row>
    <row r="139" ht="19.5" customHeight="1">
      <c r="A139" s="271" t="s">
        <v>227</v>
      </c>
      <c r="B139" s="272">
        <v>42.900002</v>
      </c>
      <c r="C139" s="273">
        <v>45.049999</v>
      </c>
      <c r="D139" s="273">
        <v>42.119999</v>
      </c>
      <c r="E139" s="273">
        <v>44.759998</v>
      </c>
      <c r="F139" s="273">
        <v>39.328568</v>
      </c>
      <c r="G139" s="273">
        <v>1.9321764E9</v>
      </c>
      <c r="H139" s="278" t="s">
        <v>227</v>
      </c>
      <c r="I139" s="273">
        <v>1.625625</v>
      </c>
      <c r="J139" s="273">
        <v>1.7875</v>
      </c>
      <c r="K139" s="273">
        <v>1.564063</v>
      </c>
      <c r="L139" s="273">
        <v>1.765</v>
      </c>
      <c r="M139" s="273">
        <v>1.734339</v>
      </c>
      <c r="N139" s="273">
        <v>5.1140704E9</v>
      </c>
      <c r="O139" s="273"/>
      <c r="P139" s="249">
        <f t="shared" si="31"/>
        <v>208514.8465</v>
      </c>
      <c r="Q139" s="249">
        <f t="shared" ref="Q139:Q149" si="127">Q138*K139/K138</f>
        <v>66069.05233</v>
      </c>
      <c r="R139" s="249">
        <f t="shared" ref="R139:R149" si="128">R138*(1+$S$5/2/12)</f>
        <v>306632.4926</v>
      </c>
      <c r="S139" s="249">
        <f t="shared" si="34"/>
        <v>-258803.7991</v>
      </c>
      <c r="T139" s="249">
        <f t="shared" si="35"/>
        <v>0</v>
      </c>
      <c r="U139" s="267">
        <f t="shared" si="21"/>
        <v>0.5861034826</v>
      </c>
      <c r="V139" s="277"/>
      <c r="W139" s="249">
        <f t="shared" si="22"/>
        <v>-258803.7991</v>
      </c>
      <c r="X139" s="252">
        <f t="shared" si="23"/>
        <v>1.990493729</v>
      </c>
      <c r="Y139" s="249">
        <f t="shared" si="24"/>
        <v>440327.5855</v>
      </c>
      <c r="Z139" s="249">
        <f t="shared" si="25"/>
        <v>181523.7864</v>
      </c>
      <c r="AA139" s="254">
        <f t="shared" si="26"/>
        <v>581216.3915</v>
      </c>
      <c r="AB139" s="253">
        <f t="shared" si="27"/>
        <v>0.5812163915</v>
      </c>
      <c r="AC139" s="270">
        <f t="shared" si="28"/>
        <v>322412.5924</v>
      </c>
      <c r="AD139" s="252">
        <f t="shared" si="29"/>
        <v>0.3224125924</v>
      </c>
      <c r="AE139" s="175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7"/>
    </row>
    <row r="140" ht="19.5" customHeight="1">
      <c r="A140" s="271" t="s">
        <v>228</v>
      </c>
      <c r="B140" s="272">
        <v>44.959999</v>
      </c>
      <c r="C140" s="273">
        <v>48.599998</v>
      </c>
      <c r="D140" s="273">
        <v>44.950001</v>
      </c>
      <c r="E140" s="273">
        <v>48.16</v>
      </c>
      <c r="F140" s="273">
        <v>42.31601</v>
      </c>
      <c r="G140" s="273">
        <v>1.6236069E9</v>
      </c>
      <c r="H140" s="278" t="s">
        <v>228</v>
      </c>
      <c r="I140" s="273">
        <v>1.778125</v>
      </c>
      <c r="J140" s="273">
        <v>2.080313</v>
      </c>
      <c r="K140" s="273">
        <v>1.778125</v>
      </c>
      <c r="L140" s="273">
        <v>2.045</v>
      </c>
      <c r="M140" s="273">
        <v>2.009475</v>
      </c>
      <c r="N140" s="273">
        <v>4.287104E9</v>
      </c>
      <c r="O140" s="273"/>
      <c r="P140" s="249">
        <f t="shared" si="31"/>
        <v>222524.7574</v>
      </c>
      <c r="Q140" s="249">
        <f t="shared" si="127"/>
        <v>75111.44607</v>
      </c>
      <c r="R140" s="249">
        <f t="shared" si="128"/>
        <v>307271.3103</v>
      </c>
      <c r="S140" s="249">
        <f t="shared" si="34"/>
        <v>-261548.8149</v>
      </c>
      <c r="T140" s="249">
        <f t="shared" si="35"/>
        <v>0</v>
      </c>
      <c r="U140" s="267">
        <f t="shared" si="21"/>
        <v>0.6162060167</v>
      </c>
      <c r="V140" s="277"/>
      <c r="W140" s="249">
        <f t="shared" si="22"/>
        <v>-261548.8149</v>
      </c>
      <c r="X140" s="252">
        <f t="shared" si="23"/>
        <v>2.025610661</v>
      </c>
      <c r="Y140" s="249">
        <f t="shared" si="24"/>
        <v>450747.7881</v>
      </c>
      <c r="Z140" s="249">
        <f t="shared" si="25"/>
        <v>189198.9732</v>
      </c>
      <c r="AA140" s="254">
        <f t="shared" si="26"/>
        <v>604907.5138</v>
      </c>
      <c r="AB140" s="253">
        <f t="shared" si="27"/>
        <v>0.6049075138</v>
      </c>
      <c r="AC140" s="270">
        <f t="shared" si="28"/>
        <v>343358.6989</v>
      </c>
      <c r="AD140" s="252">
        <f t="shared" si="29"/>
        <v>0.3433586989</v>
      </c>
      <c r="AE140" s="175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7"/>
    </row>
    <row r="141" ht="19.5" customHeight="1">
      <c r="A141" s="271" t="s">
        <v>229</v>
      </c>
      <c r="B141" s="272">
        <v>48.360001</v>
      </c>
      <c r="C141" s="273">
        <v>50.650002</v>
      </c>
      <c r="D141" s="273">
        <v>47.790001</v>
      </c>
      <c r="E141" s="273">
        <v>49.240002</v>
      </c>
      <c r="F141" s="273">
        <v>43.311127</v>
      </c>
      <c r="G141" s="273">
        <v>1.7014575E9</v>
      </c>
      <c r="H141" s="278" t="s">
        <v>229</v>
      </c>
      <c r="I141" s="273">
        <v>2.058438</v>
      </c>
      <c r="J141" s="273">
        <v>2.255938</v>
      </c>
      <c r="K141" s="273">
        <v>2.010938</v>
      </c>
      <c r="L141" s="273">
        <v>2.13125</v>
      </c>
      <c r="M141" s="273">
        <v>2.094226</v>
      </c>
      <c r="N141" s="273">
        <v>5.2115232E9</v>
      </c>
      <c r="O141" s="273"/>
      <c r="P141" s="249">
        <f t="shared" si="31"/>
        <v>236584.1634</v>
      </c>
      <c r="Q141" s="249">
        <f t="shared" si="127"/>
        <v>84945.91839</v>
      </c>
      <c r="R141" s="249">
        <f t="shared" si="128"/>
        <v>307911.4589</v>
      </c>
      <c r="S141" s="249">
        <f t="shared" si="34"/>
        <v>-264305.2683</v>
      </c>
      <c r="T141" s="249">
        <f t="shared" si="35"/>
        <v>0</v>
      </c>
      <c r="U141" s="267">
        <f t="shared" si="21"/>
        <v>0.645772441</v>
      </c>
      <c r="V141" s="277"/>
      <c r="W141" s="249">
        <f t="shared" si="22"/>
        <v>-264305.2683</v>
      </c>
      <c r="X141" s="252">
        <f t="shared" si="23"/>
        <v>2.060101283</v>
      </c>
      <c r="Y141" s="249">
        <f t="shared" si="24"/>
        <v>461203.9149</v>
      </c>
      <c r="Z141" s="249">
        <f t="shared" si="25"/>
        <v>196898.6466</v>
      </c>
      <c r="AA141" s="254">
        <f t="shared" si="26"/>
        <v>629441.5406</v>
      </c>
      <c r="AB141" s="253">
        <f t="shared" si="27"/>
        <v>0.6294415406</v>
      </c>
      <c r="AC141" s="270">
        <f t="shared" si="28"/>
        <v>365136.2723</v>
      </c>
      <c r="AD141" s="252">
        <f t="shared" si="29"/>
        <v>0.3651362723</v>
      </c>
      <c r="AE141" s="175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7"/>
    </row>
    <row r="142" ht="19.5" customHeight="1">
      <c r="A142" s="271" t="s">
        <v>230</v>
      </c>
      <c r="B142" s="272">
        <v>49.450001</v>
      </c>
      <c r="C142" s="273">
        <v>50.169998</v>
      </c>
      <c r="D142" s="273">
        <v>42.639999</v>
      </c>
      <c r="E142" s="273">
        <v>45.599998</v>
      </c>
      <c r="F142" s="273">
        <v>40.109406</v>
      </c>
      <c r="G142" s="273">
        <v>2.9522281E9</v>
      </c>
      <c r="H142" s="278" t="s">
        <v>230</v>
      </c>
      <c r="I142" s="273">
        <v>2.145625</v>
      </c>
      <c r="J142" s="273">
        <v>2.209063</v>
      </c>
      <c r="K142" s="273">
        <v>1.504375</v>
      </c>
      <c r="L142" s="273">
        <v>1.805938</v>
      </c>
      <c r="M142" s="273">
        <v>1.774566</v>
      </c>
      <c r="N142" s="273">
        <v>7.4423808E9</v>
      </c>
      <c r="O142" s="273"/>
      <c r="P142" s="249">
        <f t="shared" si="31"/>
        <v>211089.104</v>
      </c>
      <c r="Q142" s="249">
        <f t="shared" si="127"/>
        <v>63547.71553</v>
      </c>
      <c r="R142" s="249">
        <f t="shared" si="128"/>
        <v>308552.9411</v>
      </c>
      <c r="S142" s="249">
        <f t="shared" si="34"/>
        <v>-267073.2069</v>
      </c>
      <c r="T142" s="249">
        <f t="shared" si="35"/>
        <v>0</v>
      </c>
      <c r="U142" s="267">
        <f t="shared" si="21"/>
        <v>0.5798876419</v>
      </c>
      <c r="V142" s="277"/>
      <c r="W142" s="249">
        <f t="shared" si="22"/>
        <v>-267073.2069</v>
      </c>
      <c r="X142" s="252">
        <f t="shared" si="23"/>
        <v>1.945691412</v>
      </c>
      <c r="Y142" s="249">
        <f t="shared" si="24"/>
        <v>443973.1962</v>
      </c>
      <c r="Z142" s="249">
        <f t="shared" si="25"/>
        <v>176899.9893</v>
      </c>
      <c r="AA142" s="254">
        <f t="shared" si="26"/>
        <v>583189.7606</v>
      </c>
      <c r="AB142" s="253">
        <f t="shared" si="27"/>
        <v>0.5831897606</v>
      </c>
      <c r="AC142" s="270">
        <f t="shared" si="28"/>
        <v>316116.5536</v>
      </c>
      <c r="AD142" s="252">
        <f t="shared" si="29"/>
        <v>0.3161165536</v>
      </c>
      <c r="AE142" s="175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7"/>
    </row>
    <row r="143" ht="19.5" customHeight="1">
      <c r="A143" s="271" t="s">
        <v>231</v>
      </c>
      <c r="B143" s="272">
        <v>45.43</v>
      </c>
      <c r="C143" s="273">
        <v>47.68</v>
      </c>
      <c r="D143" s="273">
        <v>42.639999</v>
      </c>
      <c r="E143" s="273">
        <v>42.709999</v>
      </c>
      <c r="F143" s="273">
        <v>37.567379</v>
      </c>
      <c r="G143" s="273">
        <v>2.0580886E9</v>
      </c>
      <c r="H143" s="278" t="s">
        <v>231</v>
      </c>
      <c r="I143" s="273">
        <v>1.795313</v>
      </c>
      <c r="J143" s="273">
        <v>1.973125</v>
      </c>
      <c r="K143" s="273">
        <v>1.573438</v>
      </c>
      <c r="L143" s="273">
        <v>1.58125</v>
      </c>
      <c r="M143" s="273">
        <v>1.553781</v>
      </c>
      <c r="N143" s="273">
        <v>5.6234048E9</v>
      </c>
      <c r="O143" s="273"/>
      <c r="P143" s="249">
        <f t="shared" si="31"/>
        <v>211089.104</v>
      </c>
      <c r="Q143" s="249">
        <f t="shared" si="127"/>
        <v>66465.0705</v>
      </c>
      <c r="R143" s="249">
        <f t="shared" si="128"/>
        <v>309195.7597</v>
      </c>
      <c r="S143" s="249">
        <f t="shared" si="34"/>
        <v>-269852.6786</v>
      </c>
      <c r="T143" s="249">
        <f t="shared" si="35"/>
        <v>0</v>
      </c>
      <c r="U143" s="267">
        <f t="shared" si="21"/>
        <v>0.5863132229</v>
      </c>
      <c r="V143" s="277"/>
      <c r="W143" s="249">
        <f t="shared" si="22"/>
        <v>-269852.6786</v>
      </c>
      <c r="X143" s="252">
        <f t="shared" si="23"/>
        <v>1.928032978</v>
      </c>
      <c r="Y143" s="249">
        <f t="shared" si="24"/>
        <v>444590.3021</v>
      </c>
      <c r="Z143" s="249">
        <f t="shared" si="25"/>
        <v>174737.6235</v>
      </c>
      <c r="AA143" s="254">
        <f t="shared" si="26"/>
        <v>586749.9341</v>
      </c>
      <c r="AB143" s="253">
        <f t="shared" si="27"/>
        <v>0.5867499341</v>
      </c>
      <c r="AC143" s="270">
        <f t="shared" si="28"/>
        <v>316897.2555</v>
      </c>
      <c r="AD143" s="252">
        <f t="shared" si="29"/>
        <v>0.3168972555</v>
      </c>
      <c r="AE143" s="175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7"/>
    </row>
    <row r="144" ht="19.5" customHeight="1">
      <c r="A144" s="271" t="s">
        <v>232</v>
      </c>
      <c r="B144" s="272">
        <v>42.84</v>
      </c>
      <c r="C144" s="273">
        <v>46.720001</v>
      </c>
      <c r="D144" s="273">
        <v>41.77</v>
      </c>
      <c r="E144" s="273">
        <v>45.810001</v>
      </c>
      <c r="F144" s="273">
        <v>40.449875</v>
      </c>
      <c r="G144" s="273">
        <v>1.7486736E9</v>
      </c>
      <c r="H144" s="278" t="s">
        <v>232</v>
      </c>
      <c r="I144" s="273">
        <v>1.58875</v>
      </c>
      <c r="J144" s="273">
        <v>1.8825</v>
      </c>
      <c r="K144" s="273">
        <v>1.510625</v>
      </c>
      <c r="L144" s="273">
        <v>1.810625</v>
      </c>
      <c r="M144" s="273">
        <v>1.779171</v>
      </c>
      <c r="N144" s="273">
        <v>4.884784E9</v>
      </c>
      <c r="O144" s="273"/>
      <c r="P144" s="249">
        <f t="shared" si="31"/>
        <v>206782.1782</v>
      </c>
      <c r="Q144" s="249">
        <f t="shared" si="127"/>
        <v>63811.72764</v>
      </c>
      <c r="R144" s="249">
        <f t="shared" si="128"/>
        <v>309839.9175</v>
      </c>
      <c r="S144" s="249">
        <f t="shared" si="34"/>
        <v>-272643.7314</v>
      </c>
      <c r="T144" s="249">
        <f t="shared" si="35"/>
        <v>0</v>
      </c>
      <c r="U144" s="267">
        <f t="shared" si="21"/>
        <v>0.576130508</v>
      </c>
      <c r="V144" s="277"/>
      <c r="W144" s="249">
        <f t="shared" si="22"/>
        <v>-272643.7314</v>
      </c>
      <c r="X144" s="252">
        <f t="shared" si="23"/>
        <v>1.894861448</v>
      </c>
      <c r="Y144" s="249">
        <f t="shared" si="24"/>
        <v>442193.8456</v>
      </c>
      <c r="Z144" s="249">
        <f t="shared" si="25"/>
        <v>169550.1141</v>
      </c>
      <c r="AA144" s="254">
        <f t="shared" si="26"/>
        <v>580433.8234</v>
      </c>
      <c r="AB144" s="253">
        <f t="shared" si="27"/>
        <v>0.5804338234</v>
      </c>
      <c r="AC144" s="270">
        <f t="shared" si="28"/>
        <v>307790.0919</v>
      </c>
      <c r="AD144" s="252">
        <f t="shared" si="29"/>
        <v>0.3077900919</v>
      </c>
      <c r="AE144" s="175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7"/>
    </row>
    <row r="145" ht="19.5" customHeight="1">
      <c r="A145" s="271" t="s">
        <v>233</v>
      </c>
      <c r="B145" s="272">
        <v>46.389999</v>
      </c>
      <c r="C145" s="273">
        <v>47.189999</v>
      </c>
      <c r="D145" s="273">
        <v>42.970001</v>
      </c>
      <c r="E145" s="273">
        <v>43.459999</v>
      </c>
      <c r="F145" s="273">
        <v>38.374847</v>
      </c>
      <c r="G145" s="273">
        <v>1.4832781E9</v>
      </c>
      <c r="H145" s="278" t="s">
        <v>233</v>
      </c>
      <c r="I145" s="273">
        <v>1.855</v>
      </c>
      <c r="J145" s="273">
        <v>1.91875</v>
      </c>
      <c r="K145" s="273">
        <v>1.586563</v>
      </c>
      <c r="L145" s="273">
        <v>1.625625</v>
      </c>
      <c r="M145" s="273">
        <v>1.597385</v>
      </c>
      <c r="N145" s="273">
        <v>4.2101088E9</v>
      </c>
      <c r="O145" s="273"/>
      <c r="P145" s="249">
        <f t="shared" si="31"/>
        <v>212722.7772</v>
      </c>
      <c r="Q145" s="249">
        <f t="shared" si="127"/>
        <v>67019.49593</v>
      </c>
      <c r="R145" s="249">
        <f t="shared" si="128"/>
        <v>310485.4173</v>
      </c>
      <c r="S145" s="249">
        <f t="shared" si="34"/>
        <v>-275446.4137</v>
      </c>
      <c r="T145" s="249">
        <f t="shared" si="35"/>
        <v>0</v>
      </c>
      <c r="U145" s="267">
        <f t="shared" si="21"/>
        <v>0.5875050843</v>
      </c>
      <c r="V145" s="277"/>
      <c r="W145" s="249">
        <f t="shared" si="22"/>
        <v>-275446.4137</v>
      </c>
      <c r="X145" s="252">
        <f t="shared" si="23"/>
        <v>1.899491766</v>
      </c>
      <c r="Y145" s="249">
        <f t="shared" si="24"/>
        <v>446971.9447</v>
      </c>
      <c r="Z145" s="249">
        <f t="shared" si="25"/>
        <v>171525.5311</v>
      </c>
      <c r="AA145" s="254">
        <f t="shared" si="26"/>
        <v>590227.6905</v>
      </c>
      <c r="AB145" s="253">
        <f t="shared" si="27"/>
        <v>0.5902276905</v>
      </c>
      <c r="AC145" s="270">
        <f t="shared" si="28"/>
        <v>314781.2769</v>
      </c>
      <c r="AD145" s="252">
        <f t="shared" si="29"/>
        <v>0.3147812769</v>
      </c>
      <c r="AE145" s="175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7"/>
    </row>
    <row r="146" ht="19.5" customHeight="1">
      <c r="A146" s="271" t="s">
        <v>234</v>
      </c>
      <c r="B146" s="272">
        <v>44.099998</v>
      </c>
      <c r="C146" s="273">
        <v>49.84</v>
      </c>
      <c r="D146" s="273">
        <v>44.07</v>
      </c>
      <c r="E146" s="273">
        <v>49.07</v>
      </c>
      <c r="F146" s="273">
        <v>43.328426</v>
      </c>
      <c r="G146" s="273">
        <v>1.5747432E9</v>
      </c>
      <c r="H146" s="278" t="s">
        <v>234</v>
      </c>
      <c r="I146" s="273">
        <v>1.67</v>
      </c>
      <c r="J146" s="273">
        <v>2.1375</v>
      </c>
      <c r="K146" s="273">
        <v>1.668438</v>
      </c>
      <c r="L146" s="273">
        <v>2.071563</v>
      </c>
      <c r="M146" s="273">
        <v>2.035576</v>
      </c>
      <c r="N146" s="273">
        <v>4.1785664E9</v>
      </c>
      <c r="O146" s="273"/>
      <c r="P146" s="249">
        <f t="shared" si="31"/>
        <v>218168.3168</v>
      </c>
      <c r="Q146" s="249">
        <f t="shared" si="127"/>
        <v>70478.05461</v>
      </c>
      <c r="R146" s="249">
        <f t="shared" si="128"/>
        <v>311132.262</v>
      </c>
      <c r="S146" s="249">
        <f t="shared" si="34"/>
        <v>-278260.7737</v>
      </c>
      <c r="T146" s="249">
        <f t="shared" si="35"/>
        <v>0</v>
      </c>
      <c r="U146" s="267">
        <f t="shared" si="21"/>
        <v>0.5987616198</v>
      </c>
      <c r="V146" s="277"/>
      <c r="W146" s="249">
        <f t="shared" si="22"/>
        <v>-278260.7737</v>
      </c>
      <c r="X146" s="252">
        <f t="shared" si="23"/>
        <v>1.90217461</v>
      </c>
      <c r="Y146" s="249">
        <f t="shared" si="24"/>
        <v>451404.7933</v>
      </c>
      <c r="Z146" s="249">
        <f t="shared" si="25"/>
        <v>173144.0196</v>
      </c>
      <c r="AA146" s="254">
        <f t="shared" si="26"/>
        <v>599778.6334</v>
      </c>
      <c r="AB146" s="253">
        <f t="shared" si="27"/>
        <v>0.5997786334</v>
      </c>
      <c r="AC146" s="270">
        <f t="shared" si="28"/>
        <v>321517.8597</v>
      </c>
      <c r="AD146" s="252">
        <f t="shared" si="29"/>
        <v>0.3215178597</v>
      </c>
      <c r="AE146" s="175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7"/>
    </row>
    <row r="147" ht="19.5" customHeight="1">
      <c r="A147" s="271" t="s">
        <v>235</v>
      </c>
      <c r="B147" s="272">
        <v>49.48</v>
      </c>
      <c r="C147" s="273">
        <v>52.490002</v>
      </c>
      <c r="D147" s="273">
        <v>48.200001</v>
      </c>
      <c r="E147" s="273">
        <v>52.18</v>
      </c>
      <c r="F147" s="273">
        <v>46.182438</v>
      </c>
      <c r="G147" s="273">
        <v>1.5383548E9</v>
      </c>
      <c r="H147" s="278" t="s">
        <v>235</v>
      </c>
      <c r="I147" s="273">
        <v>2.105625</v>
      </c>
      <c r="J147" s="273">
        <v>2.364375</v>
      </c>
      <c r="K147" s="273">
        <v>1.99875</v>
      </c>
      <c r="L147" s="273">
        <v>2.339688</v>
      </c>
      <c r="M147" s="273">
        <v>2.299043</v>
      </c>
      <c r="N147" s="273">
        <v>3.9733408E9</v>
      </c>
      <c r="O147" s="273"/>
      <c r="P147" s="249">
        <f t="shared" si="31"/>
        <v>238613.8663</v>
      </c>
      <c r="Q147" s="249">
        <f t="shared" si="127"/>
        <v>84431.07365</v>
      </c>
      <c r="R147" s="249">
        <f t="shared" si="128"/>
        <v>311780.4542</v>
      </c>
      <c r="S147" s="249">
        <f t="shared" si="34"/>
        <v>-281086.8603</v>
      </c>
      <c r="T147" s="249">
        <f t="shared" si="35"/>
        <v>0</v>
      </c>
      <c r="U147" s="267">
        <f t="shared" si="21"/>
        <v>0.6418710048</v>
      </c>
      <c r="V147" s="277"/>
      <c r="W147" s="249">
        <f t="shared" si="22"/>
        <v>-281086.8603</v>
      </c>
      <c r="X147" s="252">
        <f t="shared" si="23"/>
        <v>1.958093381</v>
      </c>
      <c r="Y147" s="249">
        <f t="shared" si="24"/>
        <v>466338.9425</v>
      </c>
      <c r="Z147" s="249">
        <f t="shared" si="25"/>
        <v>185252.0822</v>
      </c>
      <c r="AA147" s="254">
        <f t="shared" si="26"/>
        <v>634825.3942</v>
      </c>
      <c r="AB147" s="253">
        <f t="shared" si="27"/>
        <v>0.6348253942</v>
      </c>
      <c r="AC147" s="270">
        <f t="shared" si="28"/>
        <v>353738.5339</v>
      </c>
      <c r="AD147" s="252">
        <f t="shared" si="29"/>
        <v>0.3537385339</v>
      </c>
      <c r="AE147" s="175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7"/>
    </row>
    <row r="148" ht="19.5" customHeight="1">
      <c r="A148" s="271" t="s">
        <v>236</v>
      </c>
      <c r="B148" s="272">
        <v>52.369999</v>
      </c>
      <c r="C148" s="273">
        <v>54.040001</v>
      </c>
      <c r="D148" s="273">
        <v>50.849998</v>
      </c>
      <c r="E148" s="273">
        <v>52.09</v>
      </c>
      <c r="F148" s="273">
        <v>46.102768</v>
      </c>
      <c r="G148" s="273">
        <v>1.5649947E9</v>
      </c>
      <c r="H148" s="278" t="s">
        <v>236</v>
      </c>
      <c r="I148" s="273">
        <v>2.355</v>
      </c>
      <c r="J148" s="273">
        <v>2.505313</v>
      </c>
      <c r="K148" s="273">
        <v>2.249063</v>
      </c>
      <c r="L148" s="273">
        <v>2.32</v>
      </c>
      <c r="M148" s="273">
        <v>2.279697</v>
      </c>
      <c r="N148" s="273">
        <v>3.4569632E9</v>
      </c>
      <c r="O148" s="273"/>
      <c r="P148" s="249">
        <f t="shared" si="31"/>
        <v>251732.6634</v>
      </c>
      <c r="Q148" s="249">
        <f t="shared" si="127"/>
        <v>95004.77988</v>
      </c>
      <c r="R148" s="249">
        <f t="shared" si="128"/>
        <v>312429.9968</v>
      </c>
      <c r="S148" s="249">
        <f t="shared" si="34"/>
        <v>-283924.7222</v>
      </c>
      <c r="T148" s="249">
        <f t="shared" si="35"/>
        <v>0</v>
      </c>
      <c r="U148" s="267">
        <f t="shared" si="21"/>
        <v>0.6701517646</v>
      </c>
      <c r="V148" s="277"/>
      <c r="W148" s="249">
        <f t="shared" si="22"/>
        <v>-283924.7222</v>
      </c>
      <c r="X148" s="252">
        <f t="shared" si="23"/>
        <v>1.987014924</v>
      </c>
      <c r="Y148" s="249">
        <f t="shared" si="24"/>
        <v>476145.6613</v>
      </c>
      <c r="Z148" s="249">
        <f t="shared" si="25"/>
        <v>192220.9391</v>
      </c>
      <c r="AA148" s="254">
        <f t="shared" si="26"/>
        <v>659167.44</v>
      </c>
      <c r="AB148" s="253">
        <f t="shared" si="27"/>
        <v>0.65916744</v>
      </c>
      <c r="AC148" s="270">
        <f t="shared" si="28"/>
        <v>375242.7179</v>
      </c>
      <c r="AD148" s="252">
        <f t="shared" si="29"/>
        <v>0.3752427179</v>
      </c>
      <c r="AE148" s="175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7"/>
    </row>
    <row r="149" ht="19.5" customHeight="1">
      <c r="A149" s="274" t="s">
        <v>237</v>
      </c>
      <c r="B149" s="275">
        <v>52.860001</v>
      </c>
      <c r="C149" s="276">
        <v>54.959999</v>
      </c>
      <c r="D149" s="276">
        <v>52.84</v>
      </c>
      <c r="E149" s="276">
        <v>54.459999</v>
      </c>
      <c r="F149" s="276">
        <v>48.200367</v>
      </c>
      <c r="G149" s="276">
        <v>1.0067669E9</v>
      </c>
      <c r="H149" s="279" t="s">
        <v>237</v>
      </c>
      <c r="I149" s="276">
        <v>2.391563</v>
      </c>
      <c r="J149" s="276">
        <v>2.591563</v>
      </c>
      <c r="K149" s="276">
        <v>2.388438</v>
      </c>
      <c r="L149" s="276">
        <v>2.544688</v>
      </c>
      <c r="M149" s="276">
        <v>2.500482</v>
      </c>
      <c r="N149" s="276">
        <v>2.3484E9</v>
      </c>
      <c r="O149" s="276"/>
      <c r="P149" s="249">
        <f t="shared" si="31"/>
        <v>261584.1584</v>
      </c>
      <c r="Q149" s="249">
        <f t="shared" si="127"/>
        <v>100892.25</v>
      </c>
      <c r="R149" s="249">
        <f t="shared" si="128"/>
        <v>313080.8926</v>
      </c>
      <c r="S149" s="249">
        <f t="shared" si="34"/>
        <v>-286774.4085</v>
      </c>
      <c r="T149" s="249">
        <f t="shared" si="35"/>
        <v>0</v>
      </c>
      <c r="U149" s="267">
        <f t="shared" si="21"/>
        <v>0.6859057813</v>
      </c>
      <c r="V149" s="252">
        <f>(E149-B138)/B138</f>
        <v>0.175480178</v>
      </c>
      <c r="W149" s="249">
        <f t="shared" si="22"/>
        <v>-286774.4085</v>
      </c>
      <c r="X149" s="252">
        <f t="shared" si="23"/>
        <v>2.003892377</v>
      </c>
      <c r="Y149" s="249">
        <f t="shared" si="24"/>
        <v>483666.5678</v>
      </c>
      <c r="Z149" s="249">
        <f t="shared" si="25"/>
        <v>196892.1593</v>
      </c>
      <c r="AA149" s="254">
        <f t="shared" si="26"/>
        <v>675557.301</v>
      </c>
      <c r="AB149" s="253">
        <f t="shared" si="27"/>
        <v>0.675557301</v>
      </c>
      <c r="AC149" s="270">
        <f t="shared" si="28"/>
        <v>388782.8925</v>
      </c>
      <c r="AD149" s="252">
        <f t="shared" si="29"/>
        <v>0.3887828925</v>
      </c>
      <c r="AE149" s="175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7"/>
    </row>
    <row r="150" ht="19.5" customHeight="1">
      <c r="A150" s="271" t="s">
        <v>238</v>
      </c>
      <c r="B150" s="272">
        <v>54.970001</v>
      </c>
      <c r="C150" s="273">
        <v>57.349998</v>
      </c>
      <c r="D150" s="273">
        <v>54.919998</v>
      </c>
      <c r="E150" s="273">
        <v>56.0</v>
      </c>
      <c r="F150" s="273">
        <v>49.661621</v>
      </c>
      <c r="G150" s="273">
        <v>1.2656086E9</v>
      </c>
      <c r="H150" s="278" t="s">
        <v>238</v>
      </c>
      <c r="I150" s="273">
        <v>2.59125</v>
      </c>
      <c r="J150" s="273">
        <v>2.815625</v>
      </c>
      <c r="K150" s="273">
        <v>2.586563</v>
      </c>
      <c r="L150" s="273">
        <v>2.684375</v>
      </c>
      <c r="M150" s="273">
        <v>2.637742</v>
      </c>
      <c r="N150" s="273">
        <v>2.50408E9</v>
      </c>
      <c r="O150" s="273"/>
      <c r="P150" s="249">
        <f t="shared" si="31"/>
        <v>271881.1782</v>
      </c>
      <c r="Q150" s="249">
        <f>(Q138+(Q149-Q138)*(1-$Q$3))*K150/K149</f>
        <v>91327.5693</v>
      </c>
      <c r="R150" s="249">
        <f>R149*(1+($S$5/2/12))+(Q149-Q138)*($Q$3)</f>
        <v>330293.3148</v>
      </c>
      <c r="S150" s="249">
        <f t="shared" si="34"/>
        <v>-289635.9686</v>
      </c>
      <c r="T150" s="249">
        <f t="shared" si="35"/>
        <v>0</v>
      </c>
      <c r="U150" s="267">
        <f t="shared" si="21"/>
        <v>0.6554217233</v>
      </c>
      <c r="V150" s="277"/>
      <c r="W150" s="249">
        <f t="shared" si="22"/>
        <v>-289635.9686</v>
      </c>
      <c r="X150" s="252">
        <f t="shared" si="23"/>
        <v>2.07907359</v>
      </c>
      <c r="Y150" s="249">
        <f t="shared" si="24"/>
        <v>507398.407</v>
      </c>
      <c r="Z150" s="249">
        <f t="shared" si="25"/>
        <v>217762.4384</v>
      </c>
      <c r="AA150" s="254">
        <f t="shared" si="26"/>
        <v>693502.0623</v>
      </c>
      <c r="AB150" s="253">
        <f t="shared" si="27"/>
        <v>0.6935020623</v>
      </c>
      <c r="AC150" s="270">
        <f t="shared" si="28"/>
        <v>403866.0938</v>
      </c>
      <c r="AD150" s="252">
        <f t="shared" si="29"/>
        <v>0.4038660938</v>
      </c>
      <c r="AE150" s="175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7"/>
    </row>
    <row r="151" ht="19.5" customHeight="1">
      <c r="A151" s="271" t="s">
        <v>239</v>
      </c>
      <c r="B151" s="272">
        <v>56.419998</v>
      </c>
      <c r="C151" s="273">
        <v>59.040001</v>
      </c>
      <c r="D151" s="273">
        <v>56.130001</v>
      </c>
      <c r="E151" s="273">
        <v>57.77</v>
      </c>
      <c r="F151" s="273">
        <v>51.231285</v>
      </c>
      <c r="G151" s="273">
        <v>1.1015619E9</v>
      </c>
      <c r="H151" s="278" t="s">
        <v>239</v>
      </c>
      <c r="I151" s="273">
        <v>2.722188</v>
      </c>
      <c r="J151" s="273">
        <v>2.979688</v>
      </c>
      <c r="K151" s="273">
        <v>2.68875</v>
      </c>
      <c r="L151" s="273">
        <v>2.850938</v>
      </c>
      <c r="M151" s="273">
        <v>2.801412</v>
      </c>
      <c r="N151" s="273">
        <v>2.4418272E9</v>
      </c>
      <c r="O151" s="273"/>
      <c r="P151" s="249">
        <f t="shared" si="31"/>
        <v>277871.2921</v>
      </c>
      <c r="Q151" s="249">
        <f t="shared" ref="Q151:Q161" si="129">Q150*K151/K150</f>
        <v>94935.63542</v>
      </c>
      <c r="R151" s="249">
        <f t="shared" ref="R151:R161" si="130">R150*(1+$S$5/2/12)</f>
        <v>330981.4259</v>
      </c>
      <c r="S151" s="249">
        <f t="shared" si="34"/>
        <v>-292509.4518</v>
      </c>
      <c r="T151" s="249">
        <f t="shared" si="35"/>
        <v>0</v>
      </c>
      <c r="U151" s="267">
        <f t="shared" si="21"/>
        <v>0.6646068533</v>
      </c>
      <c r="V151" s="277"/>
      <c r="W151" s="249">
        <f t="shared" si="22"/>
        <v>-292509.4518</v>
      </c>
      <c r="X151" s="252">
        <f t="shared" si="23"/>
        <v>2.081480493</v>
      </c>
      <c r="Y151" s="249">
        <f t="shared" si="24"/>
        <v>512252.0733</v>
      </c>
      <c r="Z151" s="249">
        <f t="shared" si="25"/>
        <v>219742.6215</v>
      </c>
      <c r="AA151" s="254">
        <f t="shared" si="26"/>
        <v>703788.3534</v>
      </c>
      <c r="AB151" s="253">
        <f t="shared" si="27"/>
        <v>0.7037883534</v>
      </c>
      <c r="AC151" s="270">
        <f t="shared" si="28"/>
        <v>411278.9016</v>
      </c>
      <c r="AD151" s="252">
        <f t="shared" si="29"/>
        <v>0.4112789016</v>
      </c>
      <c r="AE151" s="175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7"/>
    </row>
    <row r="152" ht="19.5" customHeight="1">
      <c r="A152" s="271" t="s">
        <v>240</v>
      </c>
      <c r="B152" s="272">
        <v>58.02</v>
      </c>
      <c r="C152" s="273">
        <v>58.369999</v>
      </c>
      <c r="D152" s="273">
        <v>53.77</v>
      </c>
      <c r="E152" s="273">
        <v>57.43</v>
      </c>
      <c r="F152" s="273">
        <v>50.929783</v>
      </c>
      <c r="G152" s="273">
        <v>1.7292433E9</v>
      </c>
      <c r="H152" s="278" t="s">
        <v>240</v>
      </c>
      <c r="I152" s="273">
        <v>2.87</v>
      </c>
      <c r="J152" s="273">
        <v>2.905</v>
      </c>
      <c r="K152" s="273">
        <v>2.460625</v>
      </c>
      <c r="L152" s="273">
        <v>2.811563</v>
      </c>
      <c r="M152" s="273">
        <v>2.762721</v>
      </c>
      <c r="N152" s="273">
        <v>3.536864E9</v>
      </c>
      <c r="O152" s="273"/>
      <c r="P152" s="249">
        <f t="shared" si="31"/>
        <v>266188.1188</v>
      </c>
      <c r="Q152" s="249">
        <f t="shared" si="129"/>
        <v>86880.89183</v>
      </c>
      <c r="R152" s="249">
        <f t="shared" si="130"/>
        <v>331670.9705</v>
      </c>
      <c r="S152" s="249">
        <f t="shared" si="34"/>
        <v>-295394.9078</v>
      </c>
      <c r="T152" s="249">
        <f t="shared" si="35"/>
        <v>0</v>
      </c>
      <c r="U152" s="267">
        <f t="shared" si="21"/>
        <v>0.6425065201</v>
      </c>
      <c r="V152" s="277"/>
      <c r="W152" s="249">
        <f t="shared" si="22"/>
        <v>-295394.9078</v>
      </c>
      <c r="X152" s="252">
        <f t="shared" si="23"/>
        <v>2.023931603</v>
      </c>
      <c r="Y152" s="249">
        <f t="shared" si="24"/>
        <v>504735.8149</v>
      </c>
      <c r="Z152" s="249">
        <f t="shared" si="25"/>
        <v>209340.9071</v>
      </c>
      <c r="AA152" s="254">
        <f t="shared" si="26"/>
        <v>684739.9812</v>
      </c>
      <c r="AB152" s="253">
        <f t="shared" si="27"/>
        <v>0.6847399812</v>
      </c>
      <c r="AC152" s="270">
        <f t="shared" si="28"/>
        <v>389345.0733</v>
      </c>
      <c r="AD152" s="252">
        <f t="shared" si="29"/>
        <v>0.3893450733</v>
      </c>
      <c r="AE152" s="175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7"/>
    </row>
    <row r="153" ht="19.5" customHeight="1">
      <c r="A153" s="271" t="s">
        <v>241</v>
      </c>
      <c r="B153" s="272">
        <v>57.720001</v>
      </c>
      <c r="C153" s="273">
        <v>59.290001</v>
      </c>
      <c r="D153" s="273">
        <v>55.32</v>
      </c>
      <c r="E153" s="273">
        <v>59.080002</v>
      </c>
      <c r="F153" s="273">
        <v>52.466946</v>
      </c>
      <c r="G153" s="273">
        <v>1.0328912E9</v>
      </c>
      <c r="H153" s="278" t="s">
        <v>241</v>
      </c>
      <c r="I153" s="273">
        <v>2.841563</v>
      </c>
      <c r="J153" s="273">
        <v>2.990938</v>
      </c>
      <c r="K153" s="273">
        <v>2.605938</v>
      </c>
      <c r="L153" s="273">
        <v>2.97375</v>
      </c>
      <c r="M153" s="273">
        <v>2.922091</v>
      </c>
      <c r="N153" s="273">
        <v>1.9320576E9</v>
      </c>
      <c r="O153" s="273"/>
      <c r="P153" s="249">
        <f t="shared" si="31"/>
        <v>273861.3861</v>
      </c>
      <c r="Q153" s="249">
        <f t="shared" si="129"/>
        <v>92011.67081</v>
      </c>
      <c r="R153" s="249">
        <f t="shared" si="130"/>
        <v>332361.9517</v>
      </c>
      <c r="S153" s="249">
        <f t="shared" si="34"/>
        <v>-298292.3866</v>
      </c>
      <c r="T153" s="249">
        <f t="shared" si="35"/>
        <v>0</v>
      </c>
      <c r="U153" s="267">
        <f t="shared" si="21"/>
        <v>0.6557745202</v>
      </c>
      <c r="V153" s="277"/>
      <c r="W153" s="249">
        <f t="shared" si="22"/>
        <v>-298292.3866</v>
      </c>
      <c r="X153" s="252">
        <f t="shared" si="23"/>
        <v>2.032312473</v>
      </c>
      <c r="Y153" s="249">
        <f t="shared" si="24"/>
        <v>510770.4439</v>
      </c>
      <c r="Z153" s="249">
        <f t="shared" si="25"/>
        <v>212478.0573</v>
      </c>
      <c r="AA153" s="254">
        <f t="shared" si="26"/>
        <v>698235.0087</v>
      </c>
      <c r="AB153" s="253">
        <f t="shared" si="27"/>
        <v>0.6982350087</v>
      </c>
      <c r="AC153" s="270">
        <f t="shared" si="28"/>
        <v>399942.6221</v>
      </c>
      <c r="AD153" s="252">
        <f t="shared" si="29"/>
        <v>0.3999426221</v>
      </c>
      <c r="AE153" s="175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7"/>
    </row>
    <row r="154" ht="19.5" customHeight="1">
      <c r="A154" s="271" t="s">
        <v>242</v>
      </c>
      <c r="B154" s="272">
        <v>59.169998</v>
      </c>
      <c r="C154" s="273">
        <v>59.34</v>
      </c>
      <c r="D154" s="273">
        <v>56.470001</v>
      </c>
      <c r="E154" s="273">
        <v>58.360001</v>
      </c>
      <c r="F154" s="273">
        <v>51.827534</v>
      </c>
      <c r="G154" s="273">
        <v>1.0546225E9</v>
      </c>
      <c r="H154" s="278" t="s">
        <v>242</v>
      </c>
      <c r="I154" s="273">
        <v>2.980938</v>
      </c>
      <c r="J154" s="273">
        <v>2.996875</v>
      </c>
      <c r="K154" s="273">
        <v>2.708438</v>
      </c>
      <c r="L154" s="273">
        <v>2.889063</v>
      </c>
      <c r="M154" s="273">
        <v>2.838874</v>
      </c>
      <c r="N154" s="273">
        <v>2.5996992E9</v>
      </c>
      <c r="O154" s="273"/>
      <c r="P154" s="249">
        <f t="shared" si="31"/>
        <v>279554.4604</v>
      </c>
      <c r="Q154" s="249">
        <f t="shared" si="129"/>
        <v>95630.78848</v>
      </c>
      <c r="R154" s="249">
        <f t="shared" si="130"/>
        <v>333054.3724</v>
      </c>
      <c r="S154" s="249">
        <f t="shared" si="34"/>
        <v>-301201.9382</v>
      </c>
      <c r="T154" s="249">
        <f t="shared" si="35"/>
        <v>0</v>
      </c>
      <c r="U154" s="267">
        <f t="shared" si="21"/>
        <v>0.664769413</v>
      </c>
      <c r="V154" s="277"/>
      <c r="W154" s="249">
        <f t="shared" si="22"/>
        <v>-301201.9382</v>
      </c>
      <c r="X154" s="252">
        <f t="shared" si="23"/>
        <v>2.033880779</v>
      </c>
      <c r="Y154" s="249">
        <f t="shared" si="24"/>
        <v>515420.3198</v>
      </c>
      <c r="Z154" s="249">
        <f t="shared" si="25"/>
        <v>214218.3816</v>
      </c>
      <c r="AA154" s="254">
        <f t="shared" si="26"/>
        <v>708239.6213</v>
      </c>
      <c r="AB154" s="253">
        <f t="shared" si="27"/>
        <v>0.7082396213</v>
      </c>
      <c r="AC154" s="270">
        <f t="shared" si="28"/>
        <v>407037.6831</v>
      </c>
      <c r="AD154" s="252">
        <f t="shared" si="29"/>
        <v>0.4070376831</v>
      </c>
      <c r="AE154" s="175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7"/>
    </row>
    <row r="155" ht="19.5" customHeight="1">
      <c r="A155" s="271" t="s">
        <v>243</v>
      </c>
      <c r="B155" s="272">
        <v>58.220001</v>
      </c>
      <c r="C155" s="273">
        <v>58.360001</v>
      </c>
      <c r="D155" s="273">
        <v>53.619999</v>
      </c>
      <c r="E155" s="273">
        <v>57.049999</v>
      </c>
      <c r="F155" s="273">
        <v>50.664169</v>
      </c>
      <c r="G155" s="273">
        <v>1.1556285E9</v>
      </c>
      <c r="H155" s="278" t="s">
        <v>243</v>
      </c>
      <c r="I155" s="273">
        <v>2.877813</v>
      </c>
      <c r="J155" s="273">
        <v>2.891563</v>
      </c>
      <c r="K155" s="273">
        <v>2.435</v>
      </c>
      <c r="L155" s="273">
        <v>2.763438</v>
      </c>
      <c r="M155" s="273">
        <v>2.715432</v>
      </c>
      <c r="N155" s="273">
        <v>2.6717856E9</v>
      </c>
      <c r="O155" s="273"/>
      <c r="P155" s="249">
        <f t="shared" si="31"/>
        <v>265445.5396</v>
      </c>
      <c r="Q155" s="249">
        <f t="shared" si="129"/>
        <v>85976.11241</v>
      </c>
      <c r="R155" s="249">
        <f t="shared" si="130"/>
        <v>333748.2357</v>
      </c>
      <c r="S155" s="249">
        <f t="shared" si="34"/>
        <v>-304123.613</v>
      </c>
      <c r="T155" s="249">
        <f t="shared" si="35"/>
        <v>0</v>
      </c>
      <c r="U155" s="267">
        <f t="shared" si="21"/>
        <v>0.6383785573</v>
      </c>
      <c r="V155" s="277"/>
      <c r="W155" s="249">
        <f t="shared" si="22"/>
        <v>-304123.613</v>
      </c>
      <c r="X155" s="252">
        <f t="shared" si="23"/>
        <v>1.970231017</v>
      </c>
      <c r="Y155" s="249">
        <f t="shared" si="24"/>
        <v>506210.184</v>
      </c>
      <c r="Z155" s="249">
        <f t="shared" si="25"/>
        <v>202086.5711</v>
      </c>
      <c r="AA155" s="254">
        <f t="shared" si="26"/>
        <v>685169.8877</v>
      </c>
      <c r="AB155" s="253">
        <f t="shared" si="27"/>
        <v>0.6851698877</v>
      </c>
      <c r="AC155" s="270">
        <f t="shared" si="28"/>
        <v>381046.2748</v>
      </c>
      <c r="AD155" s="252">
        <f t="shared" si="29"/>
        <v>0.3810462748</v>
      </c>
      <c r="AE155" s="175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7"/>
    </row>
    <row r="156" ht="19.5" customHeight="1">
      <c r="A156" s="271" t="s">
        <v>244</v>
      </c>
      <c r="B156" s="272">
        <v>57.080002</v>
      </c>
      <c r="C156" s="273">
        <v>59.830002</v>
      </c>
      <c r="D156" s="273">
        <v>56.869999</v>
      </c>
      <c r="E156" s="273">
        <v>58.0</v>
      </c>
      <c r="F156" s="273">
        <v>51.623325</v>
      </c>
      <c r="G156" s="273">
        <v>1.2774184E9</v>
      </c>
      <c r="H156" s="278" t="s">
        <v>244</v>
      </c>
      <c r="I156" s="273">
        <v>2.769063</v>
      </c>
      <c r="J156" s="273">
        <v>3.03375</v>
      </c>
      <c r="K156" s="273">
        <v>2.74375</v>
      </c>
      <c r="L156" s="273">
        <v>2.847188</v>
      </c>
      <c r="M156" s="273">
        <v>2.797728</v>
      </c>
      <c r="N156" s="273">
        <v>2.3166816E9</v>
      </c>
      <c r="O156" s="273"/>
      <c r="P156" s="249">
        <f t="shared" si="31"/>
        <v>281534.6485</v>
      </c>
      <c r="Q156" s="249">
        <f t="shared" si="129"/>
        <v>96877.601</v>
      </c>
      <c r="R156" s="249">
        <f t="shared" si="130"/>
        <v>334443.5445</v>
      </c>
      <c r="S156" s="249">
        <f t="shared" si="34"/>
        <v>-307057.4613</v>
      </c>
      <c r="T156" s="249">
        <f t="shared" si="35"/>
        <v>0</v>
      </c>
      <c r="U156" s="267">
        <f t="shared" si="21"/>
        <v>0.6667405308</v>
      </c>
      <c r="V156" s="277"/>
      <c r="W156" s="249">
        <f t="shared" si="22"/>
        <v>-307057.4613</v>
      </c>
      <c r="X156" s="252">
        <f t="shared" si="23"/>
        <v>2.006068149</v>
      </c>
      <c r="Y156" s="249">
        <f t="shared" si="24"/>
        <v>518140.0567</v>
      </c>
      <c r="Z156" s="249">
        <f t="shared" si="25"/>
        <v>211082.5954</v>
      </c>
      <c r="AA156" s="254">
        <f t="shared" si="26"/>
        <v>712855.7941</v>
      </c>
      <c r="AB156" s="253">
        <f t="shared" si="27"/>
        <v>0.7128557941</v>
      </c>
      <c r="AC156" s="270">
        <f t="shared" si="28"/>
        <v>405798.3327</v>
      </c>
      <c r="AD156" s="252">
        <f t="shared" si="29"/>
        <v>0.4057983327</v>
      </c>
      <c r="AE156" s="175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7"/>
    </row>
    <row r="157" ht="19.5" customHeight="1">
      <c r="A157" s="271" t="s">
        <v>245</v>
      </c>
      <c r="B157" s="272">
        <v>58.700001</v>
      </c>
      <c r="C157" s="273">
        <v>58.82</v>
      </c>
      <c r="D157" s="273">
        <v>49.93</v>
      </c>
      <c r="E157" s="273">
        <v>55.060001</v>
      </c>
      <c r="F157" s="273">
        <v>49.006561</v>
      </c>
      <c r="G157" s="273">
        <v>2.5261456E9</v>
      </c>
      <c r="H157" s="278" t="s">
        <v>245</v>
      </c>
      <c r="I157" s="273">
        <v>2.91375</v>
      </c>
      <c r="J157" s="273">
        <v>2.928438</v>
      </c>
      <c r="K157" s="273">
        <v>2.080625</v>
      </c>
      <c r="L157" s="273">
        <v>2.51625</v>
      </c>
      <c r="M157" s="273">
        <v>2.472538</v>
      </c>
      <c r="N157" s="273">
        <v>5.567472E9</v>
      </c>
      <c r="O157" s="273"/>
      <c r="P157" s="249">
        <f t="shared" si="31"/>
        <v>247178.2178</v>
      </c>
      <c r="Q157" s="249">
        <f t="shared" si="129"/>
        <v>73463.67511</v>
      </c>
      <c r="R157" s="249">
        <f t="shared" si="130"/>
        <v>335140.3019</v>
      </c>
      <c r="S157" s="249">
        <f t="shared" si="34"/>
        <v>-310003.5341</v>
      </c>
      <c r="T157" s="249">
        <f t="shared" si="35"/>
        <v>0</v>
      </c>
      <c r="U157" s="267">
        <f t="shared" si="21"/>
        <v>0.6009702171</v>
      </c>
      <c r="V157" s="277"/>
      <c r="W157" s="249">
        <f t="shared" si="22"/>
        <v>-310003.5341</v>
      </c>
      <c r="X157" s="252">
        <f t="shared" si="23"/>
        <v>1.878425423</v>
      </c>
      <c r="Y157" s="249">
        <f t="shared" si="24"/>
        <v>494759.4423</v>
      </c>
      <c r="Z157" s="249">
        <f t="shared" si="25"/>
        <v>184755.9082</v>
      </c>
      <c r="AA157" s="254">
        <f t="shared" si="26"/>
        <v>655782.1949</v>
      </c>
      <c r="AB157" s="253">
        <f t="shared" si="27"/>
        <v>0.6557821949</v>
      </c>
      <c r="AC157" s="270">
        <f t="shared" si="28"/>
        <v>345778.6608</v>
      </c>
      <c r="AD157" s="252">
        <f t="shared" si="29"/>
        <v>0.3457786608</v>
      </c>
      <c r="AE157" s="175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7"/>
    </row>
    <row r="158" ht="19.5" customHeight="1">
      <c r="A158" s="271" t="s">
        <v>246</v>
      </c>
      <c r="B158" s="272">
        <v>55.200001</v>
      </c>
      <c r="C158" s="273">
        <v>57.349998</v>
      </c>
      <c r="D158" s="273">
        <v>51.91</v>
      </c>
      <c r="E158" s="273">
        <v>52.490002</v>
      </c>
      <c r="F158" s="273">
        <v>46.71912</v>
      </c>
      <c r="G158" s="273">
        <v>1.6668778E9</v>
      </c>
      <c r="H158" s="278" t="s">
        <v>246</v>
      </c>
      <c r="I158" s="273">
        <v>2.527188</v>
      </c>
      <c r="J158" s="273">
        <v>2.728438</v>
      </c>
      <c r="K158" s="273">
        <v>2.231563</v>
      </c>
      <c r="L158" s="273">
        <v>2.279688</v>
      </c>
      <c r="M158" s="273">
        <v>2.240086</v>
      </c>
      <c r="N158" s="273">
        <v>4.3196224E9</v>
      </c>
      <c r="O158" s="273"/>
      <c r="P158" s="249">
        <f t="shared" si="31"/>
        <v>256980.198</v>
      </c>
      <c r="Q158" s="249">
        <f t="shared" si="129"/>
        <v>78793.06421</v>
      </c>
      <c r="R158" s="249">
        <f t="shared" si="130"/>
        <v>335838.5109</v>
      </c>
      <c r="S158" s="249">
        <f t="shared" si="34"/>
        <v>-312961.8822</v>
      </c>
      <c r="T158" s="249">
        <f t="shared" si="35"/>
        <v>0</v>
      </c>
      <c r="U158" s="267">
        <f t="shared" si="21"/>
        <v>0.617270785</v>
      </c>
      <c r="V158" s="277"/>
      <c r="W158" s="249">
        <f t="shared" si="22"/>
        <v>-312961.8822</v>
      </c>
      <c r="X158" s="252">
        <f t="shared" si="23"/>
        <v>1.894220168</v>
      </c>
      <c r="Y158" s="249">
        <f t="shared" si="24"/>
        <v>502291.1091</v>
      </c>
      <c r="Z158" s="249">
        <f t="shared" si="25"/>
        <v>189329.2269</v>
      </c>
      <c r="AA158" s="254">
        <f t="shared" si="26"/>
        <v>671611.7731</v>
      </c>
      <c r="AB158" s="253">
        <f t="shared" si="27"/>
        <v>0.6716117731</v>
      </c>
      <c r="AC158" s="270">
        <f t="shared" si="28"/>
        <v>358649.891</v>
      </c>
      <c r="AD158" s="252">
        <f t="shared" si="29"/>
        <v>0.358649891</v>
      </c>
      <c r="AE158" s="175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7"/>
    </row>
    <row r="159" ht="19.5" customHeight="1">
      <c r="A159" s="271" t="s">
        <v>247</v>
      </c>
      <c r="B159" s="272">
        <v>52.02</v>
      </c>
      <c r="C159" s="273">
        <v>59.200001</v>
      </c>
      <c r="D159" s="273">
        <v>50.099998</v>
      </c>
      <c r="E159" s="273">
        <v>57.950001</v>
      </c>
      <c r="F159" s="273">
        <v>51.6745</v>
      </c>
      <c r="G159" s="273">
        <v>1.6167851E9</v>
      </c>
      <c r="H159" s="278" t="s">
        <v>247</v>
      </c>
      <c r="I159" s="273">
        <v>2.23875</v>
      </c>
      <c r="J159" s="273">
        <v>2.8775</v>
      </c>
      <c r="K159" s="273">
        <v>2.074063</v>
      </c>
      <c r="L159" s="273">
        <v>2.758438</v>
      </c>
      <c r="M159" s="273">
        <v>2.710519</v>
      </c>
      <c r="N159" s="273">
        <v>3.3797888E9</v>
      </c>
      <c r="O159" s="273"/>
      <c r="P159" s="249">
        <f t="shared" si="31"/>
        <v>248019.7921</v>
      </c>
      <c r="Q159" s="249">
        <f t="shared" si="129"/>
        <v>73231.98096</v>
      </c>
      <c r="R159" s="249">
        <f t="shared" si="130"/>
        <v>336538.1745</v>
      </c>
      <c r="S159" s="249">
        <f t="shared" si="34"/>
        <v>-315932.5567</v>
      </c>
      <c r="T159" s="249">
        <f t="shared" si="35"/>
        <v>0</v>
      </c>
      <c r="U159" s="267">
        <f t="shared" si="21"/>
        <v>0.5997108279</v>
      </c>
      <c r="V159" s="277"/>
      <c r="W159" s="249">
        <f t="shared" si="22"/>
        <v>-315932.5567</v>
      </c>
      <c r="X159" s="252">
        <f t="shared" si="23"/>
        <v>1.850261881</v>
      </c>
      <c r="Y159" s="249">
        <f t="shared" si="24"/>
        <v>496690.5019</v>
      </c>
      <c r="Z159" s="249">
        <f t="shared" si="25"/>
        <v>180757.9453</v>
      </c>
      <c r="AA159" s="254">
        <f t="shared" si="26"/>
        <v>657789.9475</v>
      </c>
      <c r="AB159" s="253">
        <f t="shared" si="27"/>
        <v>0.6577899475</v>
      </c>
      <c r="AC159" s="270">
        <f t="shared" si="28"/>
        <v>341857.3908</v>
      </c>
      <c r="AD159" s="252">
        <f t="shared" si="29"/>
        <v>0.3418573908</v>
      </c>
      <c r="AE159" s="175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7"/>
    </row>
    <row r="160" ht="19.5" customHeight="1">
      <c r="A160" s="271" t="s">
        <v>248</v>
      </c>
      <c r="B160" s="272">
        <v>56.52</v>
      </c>
      <c r="C160" s="273">
        <v>58.98</v>
      </c>
      <c r="D160" s="273">
        <v>52.869999</v>
      </c>
      <c r="E160" s="273">
        <v>56.389999</v>
      </c>
      <c r="F160" s="273">
        <v>50.283432</v>
      </c>
      <c r="G160" s="273">
        <v>1.2950705E9</v>
      </c>
      <c r="H160" s="278" t="s">
        <v>248</v>
      </c>
      <c r="I160" s="273">
        <v>2.627188</v>
      </c>
      <c r="J160" s="273">
        <v>2.851875</v>
      </c>
      <c r="K160" s="273">
        <v>2.282188</v>
      </c>
      <c r="L160" s="273">
        <v>2.587813</v>
      </c>
      <c r="M160" s="273">
        <v>2.542858</v>
      </c>
      <c r="N160" s="273">
        <v>2.5101696E9</v>
      </c>
      <c r="O160" s="273"/>
      <c r="P160" s="249">
        <f t="shared" si="31"/>
        <v>261732.6683</v>
      </c>
      <c r="Q160" s="249">
        <f t="shared" si="129"/>
        <v>80580.55525</v>
      </c>
      <c r="R160" s="249">
        <f t="shared" si="130"/>
        <v>337239.2957</v>
      </c>
      <c r="S160" s="249">
        <f t="shared" si="34"/>
        <v>-318915.609</v>
      </c>
      <c r="T160" s="249">
        <f t="shared" si="35"/>
        <v>0</v>
      </c>
      <c r="U160" s="267">
        <f t="shared" si="21"/>
        <v>0.6223121346</v>
      </c>
      <c r="V160" s="277"/>
      <c r="W160" s="249">
        <f t="shared" si="22"/>
        <v>-318915.609</v>
      </c>
      <c r="X160" s="252">
        <f t="shared" si="23"/>
        <v>1.878151922</v>
      </c>
      <c r="Y160" s="249">
        <f t="shared" si="24"/>
        <v>506962.5916</v>
      </c>
      <c r="Z160" s="249">
        <f t="shared" si="25"/>
        <v>188046.9827</v>
      </c>
      <c r="AA160" s="254">
        <f t="shared" si="26"/>
        <v>679552.5192</v>
      </c>
      <c r="AB160" s="253">
        <f t="shared" si="27"/>
        <v>0.6795525192</v>
      </c>
      <c r="AC160" s="270">
        <f t="shared" si="28"/>
        <v>360636.9102</v>
      </c>
      <c r="AD160" s="252">
        <f t="shared" si="29"/>
        <v>0.3606369102</v>
      </c>
      <c r="AE160" s="175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7"/>
    </row>
    <row r="161" ht="19.5" customHeight="1">
      <c r="A161" s="274" t="s">
        <v>249</v>
      </c>
      <c r="B161" s="275">
        <v>56.380001</v>
      </c>
      <c r="C161" s="276">
        <v>57.619999</v>
      </c>
      <c r="D161" s="276">
        <v>54.169998</v>
      </c>
      <c r="E161" s="276">
        <v>55.830002</v>
      </c>
      <c r="F161" s="276">
        <v>49.784069</v>
      </c>
      <c r="G161" s="276">
        <v>1.0043616E9</v>
      </c>
      <c r="H161" s="279" t="s">
        <v>249</v>
      </c>
      <c r="I161" s="276">
        <v>2.5875</v>
      </c>
      <c r="J161" s="276">
        <v>2.701563</v>
      </c>
      <c r="K161" s="276">
        <v>2.399063</v>
      </c>
      <c r="L161" s="276">
        <v>2.545625</v>
      </c>
      <c r="M161" s="276">
        <v>2.501403</v>
      </c>
      <c r="N161" s="276">
        <v>1.9215488E9</v>
      </c>
      <c r="O161" s="276"/>
      <c r="P161" s="249">
        <f t="shared" si="31"/>
        <v>268168.3069</v>
      </c>
      <c r="Q161" s="249">
        <f t="shared" si="129"/>
        <v>84707.2321</v>
      </c>
      <c r="R161" s="249">
        <f t="shared" si="130"/>
        <v>337941.8775</v>
      </c>
      <c r="S161" s="249">
        <f t="shared" si="34"/>
        <v>-321911.0907</v>
      </c>
      <c r="T161" s="249">
        <f t="shared" si="35"/>
        <v>0</v>
      </c>
      <c r="U161" s="267">
        <f t="shared" si="21"/>
        <v>0.6334275319</v>
      </c>
      <c r="V161" s="252">
        <f>(E161-B150)/B150</f>
        <v>0.01564491512</v>
      </c>
      <c r="W161" s="249">
        <f t="shared" si="22"/>
        <v>-321911.0907</v>
      </c>
      <c r="X161" s="252">
        <f t="shared" si="23"/>
        <v>1.88284965</v>
      </c>
      <c r="Y161" s="249">
        <f t="shared" si="24"/>
        <v>512142.0173</v>
      </c>
      <c r="Z161" s="249">
        <f t="shared" si="25"/>
        <v>190230.9266</v>
      </c>
      <c r="AA161" s="254">
        <f t="shared" si="26"/>
        <v>690817.4166</v>
      </c>
      <c r="AB161" s="253">
        <f t="shared" si="27"/>
        <v>0.6908174166</v>
      </c>
      <c r="AC161" s="270">
        <f t="shared" si="28"/>
        <v>368906.3259</v>
      </c>
      <c r="AD161" s="252">
        <f t="shared" si="29"/>
        <v>0.3689063259</v>
      </c>
      <c r="AE161" s="175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7"/>
    </row>
    <row r="162" ht="19.5" customHeight="1">
      <c r="A162" s="271" t="s">
        <v>250</v>
      </c>
      <c r="B162" s="272">
        <v>56.91</v>
      </c>
      <c r="C162" s="273">
        <v>60.860001</v>
      </c>
      <c r="D162" s="273">
        <v>56.560001</v>
      </c>
      <c r="E162" s="273">
        <v>60.529999</v>
      </c>
      <c r="F162" s="273">
        <v>54.181671</v>
      </c>
      <c r="G162" s="273">
        <v>8.288839E8</v>
      </c>
      <c r="H162" s="278" t="s">
        <v>250</v>
      </c>
      <c r="I162" s="273">
        <v>2.642188</v>
      </c>
      <c r="J162" s="273">
        <v>3.017813</v>
      </c>
      <c r="K162" s="273">
        <v>2.610625</v>
      </c>
      <c r="L162" s="273">
        <v>2.985313</v>
      </c>
      <c r="M162" s="273">
        <v>2.933453</v>
      </c>
      <c r="N162" s="273">
        <v>1.9026016E9</v>
      </c>
      <c r="O162" s="273"/>
      <c r="P162" s="249">
        <f t="shared" si="31"/>
        <v>280000.005</v>
      </c>
      <c r="Q162" s="249">
        <f>(Q150+(Q161-Q150)*(1-$Q$3))*K162/K161</f>
        <v>95779.23827</v>
      </c>
      <c r="R162" s="249">
        <f>R161*(1+($S$5/2/12))+(Q161-Q150)*($Q$3)</f>
        <v>335335.7545</v>
      </c>
      <c r="S162" s="249">
        <f t="shared" si="34"/>
        <v>-324919.0536</v>
      </c>
      <c r="T162" s="249">
        <f t="shared" si="35"/>
        <v>0</v>
      </c>
      <c r="U162" s="267">
        <f t="shared" si="21"/>
        <v>0.6631254903</v>
      </c>
      <c r="V162" s="277"/>
      <c r="W162" s="249">
        <f t="shared" si="22"/>
        <v>-324919.0536</v>
      </c>
      <c r="X162" s="252">
        <f t="shared" si="23"/>
        <v>1.893812483</v>
      </c>
      <c r="Y162" s="249">
        <f t="shared" si="24"/>
        <v>517922.3278</v>
      </c>
      <c r="Z162" s="249">
        <f t="shared" si="25"/>
        <v>193003.2742</v>
      </c>
      <c r="AA162" s="254">
        <f t="shared" si="26"/>
        <v>711114.9977</v>
      </c>
      <c r="AB162" s="253">
        <f t="shared" si="27"/>
        <v>0.7111149977</v>
      </c>
      <c r="AC162" s="270">
        <f t="shared" si="28"/>
        <v>386195.9442</v>
      </c>
      <c r="AD162" s="252">
        <f t="shared" si="29"/>
        <v>0.3861959442</v>
      </c>
      <c r="AE162" s="175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7"/>
    </row>
    <row r="163" ht="19.5" customHeight="1">
      <c r="A163" s="271" t="s">
        <v>251</v>
      </c>
      <c r="B163" s="272">
        <v>60.880001</v>
      </c>
      <c r="C163" s="273">
        <v>64.959999</v>
      </c>
      <c r="D163" s="273">
        <v>60.66</v>
      </c>
      <c r="E163" s="273">
        <v>64.410004</v>
      </c>
      <c r="F163" s="273">
        <v>57.654736</v>
      </c>
      <c r="G163" s="273">
        <v>1.0186025E9</v>
      </c>
      <c r="H163" s="278" t="s">
        <v>251</v>
      </c>
      <c r="I163" s="273">
        <v>3.016563</v>
      </c>
      <c r="J163" s="273">
        <v>3.433438</v>
      </c>
      <c r="K163" s="273">
        <v>2.99875</v>
      </c>
      <c r="L163" s="273">
        <v>3.376563</v>
      </c>
      <c r="M163" s="273">
        <v>3.317907</v>
      </c>
      <c r="N163" s="273">
        <v>2.1716416E9</v>
      </c>
      <c r="O163" s="273"/>
      <c r="P163" s="249">
        <f t="shared" si="31"/>
        <v>300297.0297</v>
      </c>
      <c r="Q163" s="249">
        <f t="shared" ref="Q163:Q173" si="131">Q162*K163/K162</f>
        <v>110018.8617</v>
      </c>
      <c r="R163" s="249">
        <f t="shared" ref="R163:R173" si="132">R162*(1+$S$5/2/12)</f>
        <v>336034.3707</v>
      </c>
      <c r="S163" s="249">
        <f t="shared" si="34"/>
        <v>-327939.5496</v>
      </c>
      <c r="T163" s="249">
        <f t="shared" si="35"/>
        <v>0</v>
      </c>
      <c r="U163" s="267">
        <f t="shared" si="21"/>
        <v>0.6971723325</v>
      </c>
      <c r="V163" s="277"/>
      <c r="W163" s="249">
        <f t="shared" si="22"/>
        <v>-327939.5496</v>
      </c>
      <c r="X163" s="252">
        <f t="shared" si="23"/>
        <v>1.940392371</v>
      </c>
      <c r="Y163" s="249">
        <f t="shared" si="24"/>
        <v>532800.9166</v>
      </c>
      <c r="Z163" s="249">
        <f t="shared" si="25"/>
        <v>204861.367</v>
      </c>
      <c r="AA163" s="254">
        <f t="shared" si="26"/>
        <v>746350.262</v>
      </c>
      <c r="AB163" s="253">
        <f t="shared" si="27"/>
        <v>0.746350262</v>
      </c>
      <c r="AC163" s="270">
        <f t="shared" si="28"/>
        <v>418410.7124</v>
      </c>
      <c r="AD163" s="252">
        <f t="shared" si="29"/>
        <v>0.4184107124</v>
      </c>
      <c r="AE163" s="175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/>
      <c r="AV163" s="176"/>
      <c r="AW163" s="177"/>
    </row>
    <row r="164" ht="19.5" customHeight="1">
      <c r="A164" s="271" t="s">
        <v>252</v>
      </c>
      <c r="B164" s="272">
        <v>64.650002</v>
      </c>
      <c r="C164" s="273">
        <v>68.510002</v>
      </c>
      <c r="D164" s="273">
        <v>63.23</v>
      </c>
      <c r="E164" s="273">
        <v>67.550003</v>
      </c>
      <c r="F164" s="273">
        <v>60.465412</v>
      </c>
      <c r="G164" s="273">
        <v>1.0700543E9</v>
      </c>
      <c r="H164" s="278" t="s">
        <v>252</v>
      </c>
      <c r="I164" s="273">
        <v>3.400625</v>
      </c>
      <c r="J164" s="273">
        <v>3.824688</v>
      </c>
      <c r="K164" s="273">
        <v>3.251875</v>
      </c>
      <c r="L164" s="273">
        <v>3.717188</v>
      </c>
      <c r="M164" s="273">
        <v>3.652614</v>
      </c>
      <c r="N164" s="273">
        <v>2.2573664E9</v>
      </c>
      <c r="O164" s="273"/>
      <c r="P164" s="249">
        <f t="shared" si="31"/>
        <v>313019.802</v>
      </c>
      <c r="Q164" s="249">
        <f t="shared" si="131"/>
        <v>119305.5726</v>
      </c>
      <c r="R164" s="249">
        <f t="shared" si="132"/>
        <v>336734.4423</v>
      </c>
      <c r="S164" s="249">
        <f t="shared" si="34"/>
        <v>-330972.6311</v>
      </c>
      <c r="T164" s="249">
        <f t="shared" si="35"/>
        <v>0</v>
      </c>
      <c r="U164" s="267">
        <f t="shared" si="21"/>
        <v>0.7172796382</v>
      </c>
      <c r="V164" s="277"/>
      <c r="W164" s="249">
        <f t="shared" si="22"/>
        <v>-330972.6311</v>
      </c>
      <c r="X164" s="252">
        <f t="shared" si="23"/>
        <v>1.963166085</v>
      </c>
      <c r="Y164" s="249">
        <f t="shared" si="24"/>
        <v>542378.926</v>
      </c>
      <c r="Z164" s="249">
        <f t="shared" si="25"/>
        <v>211406.2949</v>
      </c>
      <c r="AA164" s="254">
        <f t="shared" si="26"/>
        <v>769059.8168</v>
      </c>
      <c r="AB164" s="253">
        <f t="shared" si="27"/>
        <v>0.7690598168</v>
      </c>
      <c r="AC164" s="270">
        <f t="shared" si="28"/>
        <v>438087.1858</v>
      </c>
      <c r="AD164" s="252">
        <f t="shared" si="29"/>
        <v>0.4380871858</v>
      </c>
      <c r="AE164" s="175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7"/>
    </row>
    <row r="165" ht="19.5" customHeight="1">
      <c r="A165" s="271" t="s">
        <v>253</v>
      </c>
      <c r="B165" s="272">
        <v>67.480003</v>
      </c>
      <c r="C165" s="273">
        <v>68.550003</v>
      </c>
      <c r="D165" s="273">
        <v>64.449997</v>
      </c>
      <c r="E165" s="273">
        <v>66.760002</v>
      </c>
      <c r="F165" s="273">
        <v>59.859676</v>
      </c>
      <c r="G165" s="273">
        <v>1.0561849E9</v>
      </c>
      <c r="H165" s="278" t="s">
        <v>253</v>
      </c>
      <c r="I165" s="273">
        <v>3.70875</v>
      </c>
      <c r="J165" s="273">
        <v>3.8275</v>
      </c>
      <c r="K165" s="273">
        <v>3.377188</v>
      </c>
      <c r="L165" s="273">
        <v>3.621563</v>
      </c>
      <c r="M165" s="273">
        <v>3.55865</v>
      </c>
      <c r="N165" s="273">
        <v>2.2638368E9</v>
      </c>
      <c r="O165" s="273"/>
      <c r="P165" s="249">
        <f t="shared" si="31"/>
        <v>319059.3911</v>
      </c>
      <c r="Q165" s="249">
        <f t="shared" si="131"/>
        <v>123903.0861</v>
      </c>
      <c r="R165" s="249">
        <f t="shared" si="132"/>
        <v>337435.9723</v>
      </c>
      <c r="S165" s="249">
        <f t="shared" si="34"/>
        <v>-334018.3504</v>
      </c>
      <c r="T165" s="249">
        <f t="shared" si="35"/>
        <v>0</v>
      </c>
      <c r="U165" s="267">
        <f t="shared" si="21"/>
        <v>0.7263796637</v>
      </c>
      <c r="V165" s="277"/>
      <c r="W165" s="249">
        <f t="shared" si="22"/>
        <v>-334018.3504</v>
      </c>
      <c r="X165" s="252">
        <f t="shared" si="23"/>
        <v>1.965446996</v>
      </c>
      <c r="Y165" s="249">
        <f t="shared" si="24"/>
        <v>547280.1072</v>
      </c>
      <c r="Z165" s="249">
        <f t="shared" si="25"/>
        <v>213261.7568</v>
      </c>
      <c r="AA165" s="254">
        <f t="shared" si="26"/>
        <v>780398.4495</v>
      </c>
      <c r="AB165" s="253">
        <f t="shared" si="27"/>
        <v>0.7803984495</v>
      </c>
      <c r="AC165" s="270">
        <f t="shared" si="28"/>
        <v>446380.0992</v>
      </c>
      <c r="AD165" s="252">
        <f t="shared" si="29"/>
        <v>0.4463800992</v>
      </c>
      <c r="AE165" s="175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7"/>
    </row>
    <row r="166" ht="19.5" customHeight="1">
      <c r="A166" s="271" t="s">
        <v>254</v>
      </c>
      <c r="B166" s="272">
        <v>66.690002</v>
      </c>
      <c r="C166" s="273">
        <v>67.629997</v>
      </c>
      <c r="D166" s="273">
        <v>60.759998</v>
      </c>
      <c r="E166" s="273">
        <v>62.060001</v>
      </c>
      <c r="F166" s="273">
        <v>55.645493</v>
      </c>
      <c r="G166" s="273">
        <v>1.3003288E9</v>
      </c>
      <c r="H166" s="278" t="s">
        <v>254</v>
      </c>
      <c r="I166" s="273">
        <v>3.610938</v>
      </c>
      <c r="J166" s="273">
        <v>3.712813</v>
      </c>
      <c r="K166" s="273">
        <v>2.908125</v>
      </c>
      <c r="L166" s="273">
        <v>3.116875</v>
      </c>
      <c r="M166" s="273">
        <v>3.062729</v>
      </c>
      <c r="N166" s="273">
        <v>1.6379808E9</v>
      </c>
      <c r="O166" s="273"/>
      <c r="P166" s="249">
        <f t="shared" si="31"/>
        <v>300792.0693</v>
      </c>
      <c r="Q166" s="249">
        <f t="shared" si="131"/>
        <v>106693.9899</v>
      </c>
      <c r="R166" s="249">
        <f t="shared" si="132"/>
        <v>338138.964</v>
      </c>
      <c r="S166" s="249">
        <f t="shared" si="34"/>
        <v>-337076.7602</v>
      </c>
      <c r="T166" s="249">
        <f t="shared" si="35"/>
        <v>0</v>
      </c>
      <c r="U166" s="267">
        <f t="shared" si="21"/>
        <v>0.6895960209</v>
      </c>
      <c r="V166" s="277"/>
      <c r="W166" s="249">
        <f t="shared" si="22"/>
        <v>-337076.7602</v>
      </c>
      <c r="X166" s="252">
        <f t="shared" si="23"/>
        <v>1.895506035</v>
      </c>
      <c r="Y166" s="249">
        <f t="shared" si="24"/>
        <v>535167.8539</v>
      </c>
      <c r="Z166" s="249">
        <f t="shared" si="25"/>
        <v>198091.0937</v>
      </c>
      <c r="AA166" s="254">
        <f t="shared" si="26"/>
        <v>745625.0231</v>
      </c>
      <c r="AB166" s="253">
        <f t="shared" si="27"/>
        <v>0.7456250231</v>
      </c>
      <c r="AC166" s="270">
        <f t="shared" si="28"/>
        <v>408548.263</v>
      </c>
      <c r="AD166" s="252">
        <f t="shared" si="29"/>
        <v>0.408548263</v>
      </c>
      <c r="AE166" s="175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76"/>
      <c r="AT166" s="176"/>
      <c r="AU166" s="176"/>
      <c r="AV166" s="176"/>
      <c r="AW166" s="177"/>
    </row>
    <row r="167" ht="19.5" customHeight="1">
      <c r="A167" s="271" t="s">
        <v>255</v>
      </c>
      <c r="B167" s="272">
        <v>60.939999</v>
      </c>
      <c r="C167" s="273">
        <v>64.57</v>
      </c>
      <c r="D167" s="273">
        <v>60.040001</v>
      </c>
      <c r="E167" s="273">
        <v>64.160004</v>
      </c>
      <c r="F167" s="273">
        <v>57.528454</v>
      </c>
      <c r="G167" s="273">
        <v>9.738152E8</v>
      </c>
      <c r="H167" s="278" t="s">
        <v>255</v>
      </c>
      <c r="I167" s="273">
        <v>3.0075</v>
      </c>
      <c r="J167" s="273">
        <v>3.379375</v>
      </c>
      <c r="K167" s="273">
        <v>2.91375</v>
      </c>
      <c r="L167" s="273">
        <v>3.3275</v>
      </c>
      <c r="M167" s="273">
        <v>3.269695</v>
      </c>
      <c r="N167" s="273">
        <v>1.1723376E9</v>
      </c>
      <c r="O167" s="273"/>
      <c r="P167" s="249">
        <f t="shared" si="31"/>
        <v>297227.7277</v>
      </c>
      <c r="Q167" s="249">
        <f t="shared" si="131"/>
        <v>106900.3612</v>
      </c>
      <c r="R167" s="249">
        <f t="shared" si="132"/>
        <v>338843.4201</v>
      </c>
      <c r="S167" s="249">
        <f t="shared" si="34"/>
        <v>-340147.9133</v>
      </c>
      <c r="T167" s="249">
        <f t="shared" si="35"/>
        <v>0</v>
      </c>
      <c r="U167" s="267">
        <f t="shared" si="21"/>
        <v>0.6878170212</v>
      </c>
      <c r="V167" s="277"/>
      <c r="W167" s="249">
        <f t="shared" si="22"/>
        <v>-340147.9133</v>
      </c>
      <c r="X167" s="252">
        <f t="shared" si="23"/>
        <v>1.869983977</v>
      </c>
      <c r="Y167" s="249">
        <f t="shared" si="24"/>
        <v>533349.0927</v>
      </c>
      <c r="Z167" s="249">
        <f t="shared" si="25"/>
        <v>193201.1794</v>
      </c>
      <c r="AA167" s="254">
        <f t="shared" si="26"/>
        <v>742971.5091</v>
      </c>
      <c r="AB167" s="253">
        <f t="shared" si="27"/>
        <v>0.7429715091</v>
      </c>
      <c r="AC167" s="270">
        <f t="shared" si="28"/>
        <v>402823.5957</v>
      </c>
      <c r="AD167" s="252">
        <f t="shared" si="29"/>
        <v>0.4028235957</v>
      </c>
      <c r="AE167" s="175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  <c r="AU167" s="176"/>
      <c r="AV167" s="176"/>
      <c r="AW167" s="177"/>
    </row>
    <row r="168" ht="19.5" customHeight="1">
      <c r="A168" s="271" t="s">
        <v>256</v>
      </c>
      <c r="B168" s="272">
        <v>64.25</v>
      </c>
      <c r="C168" s="273">
        <v>65.309998</v>
      </c>
      <c r="D168" s="273">
        <v>61.860001</v>
      </c>
      <c r="E168" s="273">
        <v>64.800003</v>
      </c>
      <c r="F168" s="273">
        <v>58.235828</v>
      </c>
      <c r="G168" s="273">
        <v>8.608051E8</v>
      </c>
      <c r="H168" s="278" t="s">
        <v>256</v>
      </c>
      <c r="I168" s="273">
        <v>3.3375</v>
      </c>
      <c r="J168" s="273">
        <v>3.443125</v>
      </c>
      <c r="K168" s="273">
        <v>3.091875</v>
      </c>
      <c r="L168" s="273">
        <v>3.381875</v>
      </c>
      <c r="M168" s="273">
        <v>3.323126</v>
      </c>
      <c r="N168" s="273">
        <v>1.2018048E9</v>
      </c>
      <c r="O168" s="273"/>
      <c r="P168" s="249">
        <f t="shared" si="31"/>
        <v>306237.6287</v>
      </c>
      <c r="Q168" s="249">
        <f t="shared" si="131"/>
        <v>113435.4541</v>
      </c>
      <c r="R168" s="249">
        <f t="shared" si="132"/>
        <v>339549.3439</v>
      </c>
      <c r="S168" s="249">
        <f t="shared" si="34"/>
        <v>-343231.863</v>
      </c>
      <c r="T168" s="249">
        <f t="shared" si="35"/>
        <v>0</v>
      </c>
      <c r="U168" s="267">
        <f t="shared" si="21"/>
        <v>0.7021770144</v>
      </c>
      <c r="V168" s="277"/>
      <c r="W168" s="249">
        <f t="shared" si="22"/>
        <v>-343231.863</v>
      </c>
      <c r="X168" s="252">
        <f t="shared" si="23"/>
        <v>1.881488994</v>
      </c>
      <c r="Y168" s="249">
        <f t="shared" si="24"/>
        <v>540333.7103</v>
      </c>
      <c r="Z168" s="249">
        <f t="shared" si="25"/>
        <v>197101.8473</v>
      </c>
      <c r="AA168" s="254">
        <f t="shared" si="26"/>
        <v>759222.4267</v>
      </c>
      <c r="AB168" s="253">
        <f t="shared" si="27"/>
        <v>0.7592224267</v>
      </c>
      <c r="AC168" s="270">
        <f t="shared" si="28"/>
        <v>415990.5638</v>
      </c>
      <c r="AD168" s="252">
        <f t="shared" si="29"/>
        <v>0.4159905638</v>
      </c>
      <c r="AE168" s="175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7"/>
    </row>
    <row r="169" ht="19.5" customHeight="1">
      <c r="A169" s="271" t="s">
        <v>257</v>
      </c>
      <c r="B169" s="272">
        <v>65.260002</v>
      </c>
      <c r="C169" s="273">
        <v>68.879997</v>
      </c>
      <c r="D169" s="273">
        <v>63.91</v>
      </c>
      <c r="E169" s="273">
        <v>68.160004</v>
      </c>
      <c r="F169" s="273">
        <v>61.255489</v>
      </c>
      <c r="G169" s="273">
        <v>6.798662E8</v>
      </c>
      <c r="H169" s="278" t="s">
        <v>257</v>
      </c>
      <c r="I169" s="273">
        <v>3.43375</v>
      </c>
      <c r="J169" s="273">
        <v>3.820625</v>
      </c>
      <c r="K169" s="273">
        <v>3.293125</v>
      </c>
      <c r="L169" s="273">
        <v>3.741875</v>
      </c>
      <c r="M169" s="273">
        <v>3.676871</v>
      </c>
      <c r="N169" s="273">
        <v>9.327584E8</v>
      </c>
      <c r="O169" s="273"/>
      <c r="P169" s="249">
        <f t="shared" si="31"/>
        <v>316386.1386</v>
      </c>
      <c r="Q169" s="249">
        <f t="shared" si="131"/>
        <v>120818.9625</v>
      </c>
      <c r="R169" s="249">
        <f t="shared" si="132"/>
        <v>340256.7384</v>
      </c>
      <c r="S169" s="249">
        <f t="shared" si="34"/>
        <v>-346328.6624</v>
      </c>
      <c r="T169" s="249">
        <f t="shared" si="35"/>
        <v>0</v>
      </c>
      <c r="U169" s="267">
        <f t="shared" si="21"/>
        <v>0.7177510654</v>
      </c>
      <c r="V169" s="277"/>
      <c r="W169" s="249">
        <f t="shared" si="22"/>
        <v>-346328.6624</v>
      </c>
      <c r="X169" s="252">
        <f t="shared" si="23"/>
        <v>1.896010779</v>
      </c>
      <c r="Y169" s="249">
        <f t="shared" si="24"/>
        <v>548116.7659</v>
      </c>
      <c r="Z169" s="249">
        <f t="shared" si="25"/>
        <v>201788.1035</v>
      </c>
      <c r="AA169" s="254">
        <f t="shared" si="26"/>
        <v>777461.8395</v>
      </c>
      <c r="AB169" s="253">
        <f t="shared" si="27"/>
        <v>0.7774618395</v>
      </c>
      <c r="AC169" s="270">
        <f t="shared" si="28"/>
        <v>431133.1771</v>
      </c>
      <c r="AD169" s="252">
        <f t="shared" si="29"/>
        <v>0.4311331771</v>
      </c>
      <c r="AE169" s="175"/>
      <c r="AF169" s="176"/>
      <c r="AG169" s="176"/>
      <c r="AH169" s="176"/>
      <c r="AI169" s="176"/>
      <c r="AJ169" s="176"/>
      <c r="AK169" s="176"/>
      <c r="AL169" s="176"/>
      <c r="AM169" s="176"/>
      <c r="AN169" s="176"/>
      <c r="AO169" s="176"/>
      <c r="AP169" s="176"/>
      <c r="AQ169" s="176"/>
      <c r="AR169" s="176"/>
      <c r="AS169" s="176"/>
      <c r="AT169" s="176"/>
      <c r="AU169" s="176"/>
      <c r="AV169" s="176"/>
      <c r="AW169" s="177"/>
    </row>
    <row r="170" ht="19.5" customHeight="1">
      <c r="A170" s="271" t="s">
        <v>258</v>
      </c>
      <c r="B170" s="272">
        <v>68.029999</v>
      </c>
      <c r="C170" s="273">
        <v>70.580002</v>
      </c>
      <c r="D170" s="273">
        <v>67.419998</v>
      </c>
      <c r="E170" s="273">
        <v>68.57</v>
      </c>
      <c r="F170" s="273">
        <v>61.623928</v>
      </c>
      <c r="G170" s="273">
        <v>6.395219E8</v>
      </c>
      <c r="H170" s="278" t="s">
        <v>258</v>
      </c>
      <c r="I170" s="273">
        <v>3.729375</v>
      </c>
      <c r="J170" s="273">
        <v>4.0225</v>
      </c>
      <c r="K170" s="273">
        <v>3.65875</v>
      </c>
      <c r="L170" s="273">
        <v>3.801875</v>
      </c>
      <c r="M170" s="273">
        <v>3.735829</v>
      </c>
      <c r="N170" s="273">
        <v>6.999328E8</v>
      </c>
      <c r="O170" s="273"/>
      <c r="P170" s="249">
        <f t="shared" si="31"/>
        <v>333762.3663</v>
      </c>
      <c r="Q170" s="249">
        <f t="shared" si="131"/>
        <v>134233.1005</v>
      </c>
      <c r="R170" s="249">
        <f t="shared" si="132"/>
        <v>340965.6066</v>
      </c>
      <c r="S170" s="249">
        <f t="shared" si="34"/>
        <v>-349438.3652</v>
      </c>
      <c r="T170" s="249">
        <f t="shared" si="35"/>
        <v>0</v>
      </c>
      <c r="U170" s="267">
        <f t="shared" si="21"/>
        <v>0.744446905</v>
      </c>
      <c r="V170" s="277"/>
      <c r="W170" s="249">
        <f t="shared" si="22"/>
        <v>-349438.3652</v>
      </c>
      <c r="X170" s="252">
        <f t="shared" si="23"/>
        <v>1.930892656</v>
      </c>
      <c r="Y170" s="249">
        <f t="shared" si="24"/>
        <v>560960.6388</v>
      </c>
      <c r="Z170" s="249">
        <f t="shared" si="25"/>
        <v>211522.2736</v>
      </c>
      <c r="AA170" s="254">
        <f t="shared" si="26"/>
        <v>808961.0734</v>
      </c>
      <c r="AB170" s="253">
        <f t="shared" si="27"/>
        <v>0.8089610734</v>
      </c>
      <c r="AC170" s="270">
        <f t="shared" si="28"/>
        <v>459522.7083</v>
      </c>
      <c r="AD170" s="252">
        <f t="shared" si="29"/>
        <v>0.4595227083</v>
      </c>
      <c r="AE170" s="175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  <c r="AU170" s="176"/>
      <c r="AV170" s="176"/>
      <c r="AW170" s="177"/>
    </row>
    <row r="171" ht="19.5" customHeight="1">
      <c r="A171" s="271" t="s">
        <v>259</v>
      </c>
      <c r="B171" s="272">
        <v>68.900002</v>
      </c>
      <c r="C171" s="273">
        <v>69.800003</v>
      </c>
      <c r="D171" s="273">
        <v>64.650002</v>
      </c>
      <c r="E171" s="273">
        <v>64.949997</v>
      </c>
      <c r="F171" s="273">
        <v>58.537086</v>
      </c>
      <c r="G171" s="273">
        <v>8.631242E8</v>
      </c>
      <c r="H171" s="278" t="s">
        <v>259</v>
      </c>
      <c r="I171" s="273">
        <v>3.8375</v>
      </c>
      <c r="J171" s="273">
        <v>3.93375</v>
      </c>
      <c r="K171" s="273">
        <v>3.369375</v>
      </c>
      <c r="L171" s="273">
        <v>3.398125</v>
      </c>
      <c r="M171" s="273">
        <v>3.339093</v>
      </c>
      <c r="N171" s="273">
        <v>1.0152896E9</v>
      </c>
      <c r="O171" s="273"/>
      <c r="P171" s="249">
        <f t="shared" si="31"/>
        <v>320049.5149</v>
      </c>
      <c r="Q171" s="249">
        <f t="shared" si="131"/>
        <v>123616.4409</v>
      </c>
      <c r="R171" s="249">
        <f t="shared" si="132"/>
        <v>341675.9516</v>
      </c>
      <c r="S171" s="249">
        <f t="shared" si="34"/>
        <v>-352561.025</v>
      </c>
      <c r="T171" s="249">
        <f t="shared" si="35"/>
        <v>0</v>
      </c>
      <c r="U171" s="267">
        <f t="shared" si="21"/>
        <v>0.7223381196</v>
      </c>
      <c r="V171" s="277"/>
      <c r="W171" s="249">
        <f t="shared" si="22"/>
        <v>-352561.025</v>
      </c>
      <c r="X171" s="252">
        <f t="shared" si="23"/>
        <v>1.876910434</v>
      </c>
      <c r="Y171" s="249">
        <f t="shared" si="24"/>
        <v>552043.5739</v>
      </c>
      <c r="Z171" s="249">
        <f t="shared" si="25"/>
        <v>199482.5489</v>
      </c>
      <c r="AA171" s="254">
        <f t="shared" si="26"/>
        <v>785341.9073</v>
      </c>
      <c r="AB171" s="253">
        <f t="shared" si="27"/>
        <v>0.7853419073</v>
      </c>
      <c r="AC171" s="270">
        <f t="shared" si="28"/>
        <v>432780.8823</v>
      </c>
      <c r="AD171" s="252">
        <f t="shared" si="29"/>
        <v>0.4327808823</v>
      </c>
      <c r="AE171" s="175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  <c r="AU171" s="176"/>
      <c r="AV171" s="176"/>
      <c r="AW171" s="177"/>
    </row>
    <row r="172" ht="19.5" customHeight="1">
      <c r="A172" s="271" t="s">
        <v>260</v>
      </c>
      <c r="B172" s="272">
        <v>65.360001</v>
      </c>
      <c r="C172" s="273">
        <v>66.209999</v>
      </c>
      <c r="D172" s="273">
        <v>61.310001</v>
      </c>
      <c r="E172" s="273">
        <v>65.800003</v>
      </c>
      <c r="F172" s="273">
        <v>59.303185</v>
      </c>
      <c r="G172" s="273">
        <v>9.017839E8</v>
      </c>
      <c r="H172" s="278" t="s">
        <v>260</v>
      </c>
      <c r="I172" s="273">
        <v>3.439375</v>
      </c>
      <c r="J172" s="273">
        <v>3.53125</v>
      </c>
      <c r="K172" s="273">
        <v>3.02125</v>
      </c>
      <c r="L172" s="273">
        <v>3.48</v>
      </c>
      <c r="M172" s="273">
        <v>3.419546</v>
      </c>
      <c r="N172" s="273">
        <v>1.1633408E9</v>
      </c>
      <c r="O172" s="273"/>
      <c r="P172" s="249">
        <f t="shared" si="31"/>
        <v>303514.8564</v>
      </c>
      <c r="Q172" s="249">
        <f t="shared" si="131"/>
        <v>110844.3471</v>
      </c>
      <c r="R172" s="249">
        <f t="shared" si="132"/>
        <v>342387.7765</v>
      </c>
      <c r="S172" s="249">
        <f t="shared" si="34"/>
        <v>-355696.696</v>
      </c>
      <c r="T172" s="249">
        <f t="shared" si="35"/>
        <v>0</v>
      </c>
      <c r="U172" s="267">
        <f t="shared" si="21"/>
        <v>0.6940279439</v>
      </c>
      <c r="V172" s="277"/>
      <c r="W172" s="249">
        <f t="shared" si="22"/>
        <v>-355696.696</v>
      </c>
      <c r="X172" s="252">
        <f t="shared" si="23"/>
        <v>1.815880328</v>
      </c>
      <c r="Y172" s="249">
        <f t="shared" si="24"/>
        <v>541152.6649</v>
      </c>
      <c r="Z172" s="249">
        <f t="shared" si="25"/>
        <v>185455.969</v>
      </c>
      <c r="AA172" s="254">
        <f t="shared" si="26"/>
        <v>756746.98</v>
      </c>
      <c r="AB172" s="253">
        <f t="shared" si="27"/>
        <v>0.75674698</v>
      </c>
      <c r="AC172" s="270">
        <f t="shared" si="28"/>
        <v>401050.2841</v>
      </c>
      <c r="AD172" s="252">
        <f t="shared" si="29"/>
        <v>0.4010502841</v>
      </c>
      <c r="AE172" s="175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7"/>
    </row>
    <row r="173" ht="19.5" customHeight="1">
      <c r="A173" s="274" t="s">
        <v>261</v>
      </c>
      <c r="B173" s="275">
        <v>66.309998</v>
      </c>
      <c r="C173" s="276">
        <v>66.760002</v>
      </c>
      <c r="D173" s="276">
        <v>63.580002</v>
      </c>
      <c r="E173" s="276">
        <v>65.129997</v>
      </c>
      <c r="F173" s="276">
        <v>58.699341</v>
      </c>
      <c r="G173" s="276">
        <v>8.15856E8</v>
      </c>
      <c r="H173" s="279" t="s">
        <v>261</v>
      </c>
      <c r="I173" s="276">
        <v>3.5325</v>
      </c>
      <c r="J173" s="276">
        <v>3.575</v>
      </c>
      <c r="K173" s="276">
        <v>3.271875</v>
      </c>
      <c r="L173" s="276">
        <v>3.425625</v>
      </c>
      <c r="M173" s="276">
        <v>3.366116</v>
      </c>
      <c r="N173" s="276">
        <v>9.62888E8</v>
      </c>
      <c r="O173" s="276"/>
      <c r="P173" s="249">
        <f t="shared" si="31"/>
        <v>314752.4851</v>
      </c>
      <c r="Q173" s="249">
        <f t="shared" si="131"/>
        <v>120039.3374</v>
      </c>
      <c r="R173" s="249">
        <f t="shared" si="132"/>
        <v>343101.0844</v>
      </c>
      <c r="S173" s="249">
        <f t="shared" si="34"/>
        <v>-358845.4322</v>
      </c>
      <c r="T173" s="249">
        <f t="shared" si="35"/>
        <v>0</v>
      </c>
      <c r="U173" s="267">
        <f t="shared" si="21"/>
        <v>0.7132487712</v>
      </c>
      <c r="V173" s="252">
        <f>(E173-B162)/B162</f>
        <v>0.1444385345</v>
      </c>
      <c r="W173" s="249">
        <f t="shared" si="22"/>
        <v>-358845.4322</v>
      </c>
      <c r="X173" s="252">
        <f t="shared" si="23"/>
        <v>1.833250504</v>
      </c>
      <c r="Y173" s="249">
        <f t="shared" si="24"/>
        <v>549703.7806</v>
      </c>
      <c r="Z173" s="249">
        <f t="shared" si="25"/>
        <v>190858.3484</v>
      </c>
      <c r="AA173" s="254">
        <f t="shared" si="26"/>
        <v>777892.9069</v>
      </c>
      <c r="AB173" s="253">
        <f t="shared" si="27"/>
        <v>0.7778929069</v>
      </c>
      <c r="AC173" s="270">
        <f t="shared" si="28"/>
        <v>419047.4747</v>
      </c>
      <c r="AD173" s="252">
        <f t="shared" si="29"/>
        <v>0.4190474747</v>
      </c>
      <c r="AE173" s="175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7"/>
    </row>
    <row r="174" ht="19.5" customHeight="1">
      <c r="A174" s="271" t="s">
        <v>262</v>
      </c>
      <c r="B174" s="272">
        <v>66.730003</v>
      </c>
      <c r="C174" s="273">
        <v>67.790001</v>
      </c>
      <c r="D174" s="273">
        <v>66.169998</v>
      </c>
      <c r="E174" s="273">
        <v>66.870003</v>
      </c>
      <c r="F174" s="273">
        <v>60.603191</v>
      </c>
      <c r="G174" s="273">
        <v>7.418367E8</v>
      </c>
      <c r="H174" s="278" t="s">
        <v>262</v>
      </c>
      <c r="I174" s="273">
        <v>3.596875</v>
      </c>
      <c r="J174" s="273">
        <v>3.71</v>
      </c>
      <c r="K174" s="273">
        <v>3.53875</v>
      </c>
      <c r="L174" s="273">
        <v>3.6075</v>
      </c>
      <c r="M174" s="273">
        <v>3.550136</v>
      </c>
      <c r="N174" s="273">
        <v>8.87544E8</v>
      </c>
      <c r="O174" s="273"/>
      <c r="P174" s="249">
        <f t="shared" si="31"/>
        <v>327574.2475</v>
      </c>
      <c r="Q174" s="249">
        <f>(Q162+(Q173-Q162)*(1-$Q$3))*K174/K173</f>
        <v>116711.0578</v>
      </c>
      <c r="R174" s="249">
        <f>R173*(1+($S$5/2/12))+(Q173-Q162)*($Q$3)</f>
        <v>355945.9279</v>
      </c>
      <c r="S174" s="249">
        <f t="shared" si="34"/>
        <v>-362007.2882</v>
      </c>
      <c r="T174" s="249">
        <f t="shared" si="35"/>
        <v>0</v>
      </c>
      <c r="U174" s="267">
        <f t="shared" si="21"/>
        <v>0.7010428235</v>
      </c>
      <c r="V174" s="277"/>
      <c r="W174" s="249">
        <f t="shared" si="22"/>
        <v>-362007.2882</v>
      </c>
      <c r="X174" s="252">
        <f t="shared" si="23"/>
        <v>1.888139266</v>
      </c>
      <c r="Y174" s="249">
        <f t="shared" si="24"/>
        <v>571010.064</v>
      </c>
      <c r="Z174" s="249">
        <f t="shared" si="25"/>
        <v>209002.7759</v>
      </c>
      <c r="AA174" s="254">
        <f t="shared" si="26"/>
        <v>800231.2332</v>
      </c>
      <c r="AB174" s="253">
        <f t="shared" si="27"/>
        <v>0.8002312332</v>
      </c>
      <c r="AC174" s="270">
        <f t="shared" si="28"/>
        <v>438223.9451</v>
      </c>
      <c r="AD174" s="252">
        <f t="shared" si="29"/>
        <v>0.4382239451</v>
      </c>
      <c r="AE174" s="175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7"/>
    </row>
    <row r="175" ht="19.5" customHeight="1">
      <c r="A175" s="271" t="s">
        <v>263</v>
      </c>
      <c r="B175" s="272">
        <v>67.339996</v>
      </c>
      <c r="C175" s="273">
        <v>68.260002</v>
      </c>
      <c r="D175" s="273">
        <v>65.959999</v>
      </c>
      <c r="E175" s="273">
        <v>67.099998</v>
      </c>
      <c r="F175" s="273">
        <v>60.811634</v>
      </c>
      <c r="G175" s="273">
        <v>6.565621E8</v>
      </c>
      <c r="H175" s="278" t="s">
        <v>263</v>
      </c>
      <c r="I175" s="273">
        <v>3.66</v>
      </c>
      <c r="J175" s="273">
        <v>3.754375</v>
      </c>
      <c r="K175" s="273">
        <v>3.504375</v>
      </c>
      <c r="L175" s="273">
        <v>3.625</v>
      </c>
      <c r="M175" s="273">
        <v>3.567357</v>
      </c>
      <c r="N175" s="273">
        <v>7.831952E8</v>
      </c>
      <c r="O175" s="273"/>
      <c r="P175" s="249">
        <f t="shared" si="31"/>
        <v>326534.6485</v>
      </c>
      <c r="Q175" s="249">
        <f t="shared" ref="Q175:Q185" si="133">Q174*K175/K174</f>
        <v>115577.3404</v>
      </c>
      <c r="R175" s="249">
        <f t="shared" ref="R175:R185" si="134">R174*(1+$S$5/2/12)</f>
        <v>356687.4819</v>
      </c>
      <c r="S175" s="249">
        <f t="shared" si="34"/>
        <v>-365182.3185</v>
      </c>
      <c r="T175" s="249">
        <f t="shared" si="35"/>
        <v>0</v>
      </c>
      <c r="U175" s="267">
        <f t="shared" si="21"/>
        <v>0.6981593625</v>
      </c>
      <c r="V175" s="277"/>
      <c r="W175" s="249">
        <f t="shared" si="22"/>
        <v>-365182.3185</v>
      </c>
      <c r="X175" s="252">
        <f t="shared" si="23"/>
        <v>1.87090693</v>
      </c>
      <c r="Y175" s="249">
        <f t="shared" si="24"/>
        <v>570994.2366</v>
      </c>
      <c r="Z175" s="249">
        <f t="shared" si="25"/>
        <v>205811.918</v>
      </c>
      <c r="AA175" s="254">
        <f t="shared" si="26"/>
        <v>798799.4708</v>
      </c>
      <c r="AB175" s="253">
        <f t="shared" si="27"/>
        <v>0.7987994708</v>
      </c>
      <c r="AC175" s="270">
        <f t="shared" si="28"/>
        <v>433617.1523</v>
      </c>
      <c r="AD175" s="252">
        <f t="shared" si="29"/>
        <v>0.4336171523</v>
      </c>
      <c r="AE175" s="175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7"/>
    </row>
    <row r="176" ht="19.5" customHeight="1">
      <c r="A176" s="271" t="s">
        <v>264</v>
      </c>
      <c r="B176" s="272">
        <v>66.870003</v>
      </c>
      <c r="C176" s="273">
        <v>69.059998</v>
      </c>
      <c r="D176" s="273">
        <v>66.540001</v>
      </c>
      <c r="E176" s="273">
        <v>68.970001</v>
      </c>
      <c r="F176" s="273">
        <v>62.506378</v>
      </c>
      <c r="G176" s="273">
        <v>5.579793E8</v>
      </c>
      <c r="H176" s="278" t="s">
        <v>264</v>
      </c>
      <c r="I176" s="273">
        <v>3.600625</v>
      </c>
      <c r="J176" s="273">
        <v>3.843125</v>
      </c>
      <c r="K176" s="273">
        <v>3.565</v>
      </c>
      <c r="L176" s="273">
        <v>3.836875</v>
      </c>
      <c r="M176" s="273">
        <v>3.775863</v>
      </c>
      <c r="N176" s="273">
        <v>6.32136E8</v>
      </c>
      <c r="O176" s="273"/>
      <c r="P176" s="249">
        <f t="shared" si="31"/>
        <v>329405.9455</v>
      </c>
      <c r="Q176" s="249">
        <f t="shared" si="133"/>
        <v>117576.8057</v>
      </c>
      <c r="R176" s="249">
        <f t="shared" si="134"/>
        <v>357430.5808</v>
      </c>
      <c r="S176" s="249">
        <f t="shared" si="34"/>
        <v>-368370.5782</v>
      </c>
      <c r="T176" s="249">
        <f t="shared" si="35"/>
        <v>0</v>
      </c>
      <c r="U176" s="267">
        <f t="shared" si="21"/>
        <v>0.7018276978</v>
      </c>
      <c r="V176" s="277"/>
      <c r="W176" s="249">
        <f t="shared" si="22"/>
        <v>-368370.5782</v>
      </c>
      <c r="X176" s="252">
        <f t="shared" si="23"/>
        <v>1.864526015</v>
      </c>
      <c r="Y176" s="249">
        <f t="shared" si="24"/>
        <v>573717.5195</v>
      </c>
      <c r="Z176" s="249">
        <f t="shared" si="25"/>
        <v>205346.9413</v>
      </c>
      <c r="AA176" s="254">
        <f t="shared" si="26"/>
        <v>804413.3321</v>
      </c>
      <c r="AB176" s="253">
        <f t="shared" si="27"/>
        <v>0.8044133321</v>
      </c>
      <c r="AC176" s="270">
        <f t="shared" si="28"/>
        <v>436042.7539</v>
      </c>
      <c r="AD176" s="252">
        <f t="shared" si="29"/>
        <v>0.4360427539</v>
      </c>
      <c r="AE176" s="175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7"/>
    </row>
    <row r="177" ht="19.5" customHeight="1">
      <c r="A177" s="271" t="s">
        <v>265</v>
      </c>
      <c r="B177" s="272">
        <v>69.019997</v>
      </c>
      <c r="C177" s="273">
        <v>70.730003</v>
      </c>
      <c r="D177" s="273">
        <v>66.879997</v>
      </c>
      <c r="E177" s="273">
        <v>70.720001</v>
      </c>
      <c r="F177" s="273">
        <v>64.2407</v>
      </c>
      <c r="G177" s="273">
        <v>8.355377E8</v>
      </c>
      <c r="H177" s="278" t="s">
        <v>265</v>
      </c>
      <c r="I177" s="273">
        <v>3.84</v>
      </c>
      <c r="J177" s="273">
        <v>4.019375</v>
      </c>
      <c r="K177" s="273">
        <v>3.59625</v>
      </c>
      <c r="L177" s="273">
        <v>4.015625</v>
      </c>
      <c r="M177" s="273">
        <v>3.960384</v>
      </c>
      <c r="N177" s="273">
        <v>8.536224E8</v>
      </c>
      <c r="O177" s="273"/>
      <c r="P177" s="249">
        <f t="shared" si="31"/>
        <v>331089.0941</v>
      </c>
      <c r="Q177" s="249">
        <f t="shared" si="133"/>
        <v>118607.4579</v>
      </c>
      <c r="R177" s="249">
        <f t="shared" si="134"/>
        <v>358175.2278</v>
      </c>
      <c r="S177" s="249">
        <f t="shared" si="34"/>
        <v>-371572.1223</v>
      </c>
      <c r="T177" s="249">
        <f t="shared" si="35"/>
        <v>0</v>
      </c>
      <c r="U177" s="267">
        <f t="shared" si="21"/>
        <v>0.7034581775</v>
      </c>
      <c r="V177" s="277"/>
      <c r="W177" s="249">
        <f t="shared" si="22"/>
        <v>-371572.1223</v>
      </c>
      <c r="X177" s="252">
        <f t="shared" si="23"/>
        <v>1.854994712</v>
      </c>
      <c r="Y177" s="249">
        <f t="shared" si="24"/>
        <v>575610.5846</v>
      </c>
      <c r="Z177" s="249">
        <f t="shared" si="25"/>
        <v>204038.4623</v>
      </c>
      <c r="AA177" s="254">
        <f t="shared" si="26"/>
        <v>807871.7798</v>
      </c>
      <c r="AB177" s="253">
        <f t="shared" si="27"/>
        <v>0.8078717798</v>
      </c>
      <c r="AC177" s="270">
        <f t="shared" si="28"/>
        <v>436299.6576</v>
      </c>
      <c r="AD177" s="252">
        <f t="shared" si="29"/>
        <v>0.4362996576</v>
      </c>
      <c r="AE177" s="175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7"/>
    </row>
    <row r="178" ht="19.5" customHeight="1">
      <c r="A178" s="271" t="s">
        <v>266</v>
      </c>
      <c r="B178" s="272">
        <v>70.739998</v>
      </c>
      <c r="C178" s="273">
        <v>74.949997</v>
      </c>
      <c r="D178" s="273">
        <v>70.25</v>
      </c>
      <c r="E178" s="273">
        <v>73.25</v>
      </c>
      <c r="F178" s="273">
        <v>66.538933</v>
      </c>
      <c r="G178" s="273">
        <v>6.804142E8</v>
      </c>
      <c r="H178" s="278" t="s">
        <v>266</v>
      </c>
      <c r="I178" s="273">
        <v>4.019375</v>
      </c>
      <c r="J178" s="273">
        <v>4.5075</v>
      </c>
      <c r="K178" s="273">
        <v>3.965</v>
      </c>
      <c r="L178" s="273">
        <v>4.30125</v>
      </c>
      <c r="M178" s="273">
        <v>4.242079</v>
      </c>
      <c r="N178" s="273">
        <v>7.738592E8</v>
      </c>
      <c r="O178" s="273"/>
      <c r="P178" s="249">
        <f t="shared" si="31"/>
        <v>347772.2772</v>
      </c>
      <c r="Q178" s="249">
        <f t="shared" si="133"/>
        <v>130769.1542</v>
      </c>
      <c r="R178" s="249">
        <f t="shared" si="134"/>
        <v>358921.4262</v>
      </c>
      <c r="S178" s="249">
        <f t="shared" si="34"/>
        <v>-374787.0061</v>
      </c>
      <c r="T178" s="249">
        <f t="shared" si="35"/>
        <v>0</v>
      </c>
      <c r="U178" s="267">
        <f t="shared" si="21"/>
        <v>0.7275672945</v>
      </c>
      <c r="V178" s="277"/>
      <c r="W178" s="249">
        <f t="shared" si="22"/>
        <v>-374787.0061</v>
      </c>
      <c r="X178" s="252">
        <f t="shared" si="23"/>
        <v>1.885587526</v>
      </c>
      <c r="Y178" s="249">
        <f t="shared" si="24"/>
        <v>588005.1632</v>
      </c>
      <c r="Z178" s="249">
        <f t="shared" si="25"/>
        <v>213218.1571</v>
      </c>
      <c r="AA178" s="254">
        <f t="shared" si="26"/>
        <v>837462.8576</v>
      </c>
      <c r="AB178" s="253">
        <f t="shared" si="27"/>
        <v>0.8374628576</v>
      </c>
      <c r="AC178" s="270">
        <f t="shared" si="28"/>
        <v>462675.8515</v>
      </c>
      <c r="AD178" s="252">
        <f t="shared" si="29"/>
        <v>0.4626758515</v>
      </c>
      <c r="AE178" s="175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7"/>
    </row>
    <row r="179" ht="19.5" customHeight="1">
      <c r="A179" s="271" t="s">
        <v>267</v>
      </c>
      <c r="B179" s="272">
        <v>73.260002</v>
      </c>
      <c r="C179" s="273">
        <v>73.82</v>
      </c>
      <c r="D179" s="273">
        <v>69.150002</v>
      </c>
      <c r="E179" s="273">
        <v>71.269997</v>
      </c>
      <c r="F179" s="273">
        <v>64.740334</v>
      </c>
      <c r="G179" s="273">
        <v>7.485616E8</v>
      </c>
      <c r="H179" s="278" t="s">
        <v>267</v>
      </c>
      <c r="I179" s="273">
        <v>4.30875</v>
      </c>
      <c r="J179" s="273">
        <v>4.37</v>
      </c>
      <c r="K179" s="273">
        <v>3.84875</v>
      </c>
      <c r="L179" s="273">
        <v>4.07875</v>
      </c>
      <c r="M179" s="273">
        <v>4.022641</v>
      </c>
      <c r="N179" s="273">
        <v>8.854848E8</v>
      </c>
      <c r="O179" s="273"/>
      <c r="P179" s="249">
        <f t="shared" si="31"/>
        <v>342326.7426</v>
      </c>
      <c r="Q179" s="249">
        <f t="shared" si="133"/>
        <v>126935.1279</v>
      </c>
      <c r="R179" s="249">
        <f t="shared" si="134"/>
        <v>359669.1792</v>
      </c>
      <c r="S179" s="249">
        <f t="shared" si="34"/>
        <v>-378015.2853</v>
      </c>
      <c r="T179" s="249">
        <f t="shared" si="35"/>
        <v>0</v>
      </c>
      <c r="U179" s="267">
        <f t="shared" si="21"/>
        <v>0.7192359348</v>
      </c>
      <c r="V179" s="277"/>
      <c r="W179" s="249">
        <f t="shared" si="22"/>
        <v>-378015.2853</v>
      </c>
      <c r="X179" s="252">
        <f t="shared" si="23"/>
        <v>1.857056974</v>
      </c>
      <c r="Y179" s="249">
        <f t="shared" si="24"/>
        <v>584911.1318</v>
      </c>
      <c r="Z179" s="249">
        <f t="shared" si="25"/>
        <v>206895.8465</v>
      </c>
      <c r="AA179" s="254">
        <f t="shared" si="26"/>
        <v>828931.0497</v>
      </c>
      <c r="AB179" s="253">
        <f t="shared" si="27"/>
        <v>0.8289310497</v>
      </c>
      <c r="AC179" s="270">
        <f t="shared" si="28"/>
        <v>450915.7644</v>
      </c>
      <c r="AD179" s="252">
        <f t="shared" si="29"/>
        <v>0.4509157644</v>
      </c>
      <c r="AE179" s="175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7"/>
    </row>
    <row r="180" ht="19.5" customHeight="1">
      <c r="A180" s="271" t="s">
        <v>268</v>
      </c>
      <c r="B180" s="272">
        <v>71.75</v>
      </c>
      <c r="C180" s="273">
        <v>76.209999</v>
      </c>
      <c r="D180" s="273">
        <v>71.349998</v>
      </c>
      <c r="E180" s="273">
        <v>75.769997</v>
      </c>
      <c r="F180" s="273">
        <v>69.045784</v>
      </c>
      <c r="G180" s="273">
        <v>5.816957E8</v>
      </c>
      <c r="H180" s="278" t="s">
        <v>268</v>
      </c>
      <c r="I180" s="273">
        <v>4.141875</v>
      </c>
      <c r="J180" s="273">
        <v>4.66375</v>
      </c>
      <c r="K180" s="273">
        <v>4.09625</v>
      </c>
      <c r="L180" s="273">
        <v>4.61125</v>
      </c>
      <c r="M180" s="273">
        <v>4.547815</v>
      </c>
      <c r="N180" s="273">
        <v>5.136864E8</v>
      </c>
      <c r="O180" s="273"/>
      <c r="P180" s="249">
        <f t="shared" si="31"/>
        <v>353217.8119</v>
      </c>
      <c r="Q180" s="249">
        <f t="shared" si="133"/>
        <v>135097.8935</v>
      </c>
      <c r="R180" s="249">
        <f t="shared" si="134"/>
        <v>360418.49</v>
      </c>
      <c r="S180" s="249">
        <f t="shared" si="34"/>
        <v>-381257.0157</v>
      </c>
      <c r="T180" s="249">
        <f t="shared" si="35"/>
        <v>0</v>
      </c>
      <c r="U180" s="267">
        <f t="shared" si="21"/>
        <v>0.7345215997</v>
      </c>
      <c r="V180" s="277"/>
      <c r="W180" s="249">
        <f t="shared" si="22"/>
        <v>-381257.0157</v>
      </c>
      <c r="X180" s="252">
        <f t="shared" si="23"/>
        <v>1.871798479</v>
      </c>
      <c r="Y180" s="249">
        <f t="shared" si="24"/>
        <v>593254.2187</v>
      </c>
      <c r="Z180" s="249">
        <f t="shared" si="25"/>
        <v>211997.2031</v>
      </c>
      <c r="AA180" s="254">
        <f t="shared" si="26"/>
        <v>848734.1954</v>
      </c>
      <c r="AB180" s="253">
        <f t="shared" si="27"/>
        <v>0.8487341954</v>
      </c>
      <c r="AC180" s="270">
        <f t="shared" si="28"/>
        <v>467477.1797</v>
      </c>
      <c r="AD180" s="252">
        <f t="shared" si="29"/>
        <v>0.4674771797</v>
      </c>
      <c r="AE180" s="175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7"/>
    </row>
    <row r="181" ht="19.5" customHeight="1">
      <c r="A181" s="271" t="s">
        <v>269</v>
      </c>
      <c r="B181" s="272">
        <v>76.290001</v>
      </c>
      <c r="C181" s="273">
        <v>77.279999</v>
      </c>
      <c r="D181" s="273">
        <v>74.959999</v>
      </c>
      <c r="E181" s="273">
        <v>75.470001</v>
      </c>
      <c r="F181" s="273">
        <v>68.772423</v>
      </c>
      <c r="G181" s="273">
        <v>5.292455E8</v>
      </c>
      <c r="H181" s="278" t="s">
        <v>269</v>
      </c>
      <c r="I181" s="273">
        <v>4.674375</v>
      </c>
      <c r="J181" s="273">
        <v>4.793125</v>
      </c>
      <c r="K181" s="273">
        <v>4.505</v>
      </c>
      <c r="L181" s="273">
        <v>4.563125</v>
      </c>
      <c r="M181" s="273">
        <v>4.500352</v>
      </c>
      <c r="N181" s="273">
        <v>6.56376E8</v>
      </c>
      <c r="O181" s="273"/>
      <c r="P181" s="249">
        <f t="shared" si="31"/>
        <v>371089.104</v>
      </c>
      <c r="Q181" s="249">
        <f t="shared" si="133"/>
        <v>148578.8246</v>
      </c>
      <c r="R181" s="249">
        <f t="shared" si="134"/>
        <v>361169.3619</v>
      </c>
      <c r="S181" s="249">
        <f t="shared" si="34"/>
        <v>-384512.2532</v>
      </c>
      <c r="T181" s="249">
        <f t="shared" si="35"/>
        <v>0</v>
      </c>
      <c r="U181" s="267">
        <f t="shared" si="21"/>
        <v>0.7586494809</v>
      </c>
      <c r="V181" s="277"/>
      <c r="W181" s="249">
        <f t="shared" si="22"/>
        <v>-384512.2532</v>
      </c>
      <c r="X181" s="252">
        <f t="shared" si="23"/>
        <v>1.904382655</v>
      </c>
      <c r="Y181" s="249">
        <f t="shared" si="24"/>
        <v>606484.9602</v>
      </c>
      <c r="Z181" s="249">
        <f t="shared" si="25"/>
        <v>221972.7069</v>
      </c>
      <c r="AA181" s="254">
        <f t="shared" si="26"/>
        <v>880837.2904</v>
      </c>
      <c r="AB181" s="253">
        <f t="shared" si="27"/>
        <v>0.8808372904</v>
      </c>
      <c r="AC181" s="270">
        <f t="shared" si="28"/>
        <v>496325.0372</v>
      </c>
      <c r="AD181" s="252">
        <f t="shared" si="29"/>
        <v>0.4963250372</v>
      </c>
      <c r="AE181" s="175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  <c r="AU181" s="176"/>
      <c r="AV181" s="176"/>
      <c r="AW181" s="177"/>
    </row>
    <row r="182" ht="19.5" customHeight="1">
      <c r="A182" s="271" t="s">
        <v>270</v>
      </c>
      <c r="B182" s="272">
        <v>76.089996</v>
      </c>
      <c r="C182" s="273">
        <v>79.690002</v>
      </c>
      <c r="D182" s="273">
        <v>75.540001</v>
      </c>
      <c r="E182" s="273">
        <v>78.879997</v>
      </c>
      <c r="F182" s="273">
        <v>71.879791</v>
      </c>
      <c r="G182" s="273">
        <v>5.039888E8</v>
      </c>
      <c r="H182" s="278" t="s">
        <v>270</v>
      </c>
      <c r="I182" s="273">
        <v>4.640625</v>
      </c>
      <c r="J182" s="273">
        <v>5.09375</v>
      </c>
      <c r="K182" s="273">
        <v>4.575</v>
      </c>
      <c r="L182" s="273">
        <v>4.999375</v>
      </c>
      <c r="M182" s="273">
        <v>4.9306</v>
      </c>
      <c r="N182" s="273">
        <v>5.019808E8</v>
      </c>
      <c r="O182" s="273"/>
      <c r="P182" s="249">
        <f t="shared" si="31"/>
        <v>373960.401</v>
      </c>
      <c r="Q182" s="249">
        <f t="shared" si="133"/>
        <v>150887.4856</v>
      </c>
      <c r="R182" s="249">
        <f t="shared" si="134"/>
        <v>361921.798</v>
      </c>
      <c r="S182" s="249">
        <f t="shared" si="34"/>
        <v>-387781.0543</v>
      </c>
      <c r="T182" s="249">
        <f t="shared" si="35"/>
        <v>0</v>
      </c>
      <c r="U182" s="267">
        <f t="shared" si="21"/>
        <v>0.7620190269</v>
      </c>
      <c r="V182" s="277"/>
      <c r="W182" s="249">
        <f t="shared" si="22"/>
        <v>-387781.0543</v>
      </c>
      <c r="X182" s="252">
        <f t="shared" si="23"/>
        <v>1.89767445</v>
      </c>
      <c r="Y182" s="249">
        <f t="shared" si="24"/>
        <v>609217.2068</v>
      </c>
      <c r="Z182" s="249">
        <f t="shared" si="25"/>
        <v>221436.1525</v>
      </c>
      <c r="AA182" s="254">
        <f t="shared" si="26"/>
        <v>886769.6846</v>
      </c>
      <c r="AB182" s="253">
        <f t="shared" si="27"/>
        <v>0.8867696846</v>
      </c>
      <c r="AC182" s="270">
        <f t="shared" si="28"/>
        <v>498988.6303</v>
      </c>
      <c r="AD182" s="252">
        <f t="shared" si="29"/>
        <v>0.4989886303</v>
      </c>
      <c r="AE182" s="175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  <c r="AU182" s="176"/>
      <c r="AV182" s="176"/>
      <c r="AW182" s="177"/>
    </row>
    <row r="183" ht="19.5" customHeight="1">
      <c r="A183" s="271" t="s">
        <v>271</v>
      </c>
      <c r="B183" s="272">
        <v>78.889999</v>
      </c>
      <c r="C183" s="273">
        <v>83.489998</v>
      </c>
      <c r="D183" s="273">
        <v>76.349998</v>
      </c>
      <c r="E183" s="273">
        <v>82.790001</v>
      </c>
      <c r="F183" s="273">
        <v>75.669327</v>
      </c>
      <c r="G183" s="273">
        <v>8.173537E8</v>
      </c>
      <c r="H183" s="278" t="s">
        <v>271</v>
      </c>
      <c r="I183" s="273">
        <v>5.01</v>
      </c>
      <c r="J183" s="273">
        <v>5.595</v>
      </c>
      <c r="K183" s="273">
        <v>4.68875</v>
      </c>
      <c r="L183" s="273">
        <v>5.5025</v>
      </c>
      <c r="M183" s="273">
        <v>5.426805</v>
      </c>
      <c r="N183" s="273">
        <v>9.615136E8</v>
      </c>
      <c r="O183" s="273"/>
      <c r="P183" s="249">
        <f t="shared" si="31"/>
        <v>377970.2871</v>
      </c>
      <c r="Q183" s="249">
        <f t="shared" si="133"/>
        <v>154639.0597</v>
      </c>
      <c r="R183" s="249">
        <f t="shared" si="134"/>
        <v>362675.8018</v>
      </c>
      <c r="S183" s="249">
        <f t="shared" si="34"/>
        <v>-391063.4753</v>
      </c>
      <c r="T183" s="249">
        <f t="shared" si="35"/>
        <v>0</v>
      </c>
      <c r="U183" s="267">
        <f t="shared" si="21"/>
        <v>0.767630746</v>
      </c>
      <c r="V183" s="277"/>
      <c r="W183" s="249">
        <f t="shared" si="22"/>
        <v>-391063.4753</v>
      </c>
      <c r="X183" s="252">
        <f t="shared" si="23"/>
        <v>1.893928059</v>
      </c>
      <c r="Y183" s="249">
        <f t="shared" si="24"/>
        <v>612747.9707</v>
      </c>
      <c r="Z183" s="249">
        <f t="shared" si="25"/>
        <v>221684.4954</v>
      </c>
      <c r="AA183" s="254">
        <f t="shared" si="26"/>
        <v>895285.1486</v>
      </c>
      <c r="AB183" s="253">
        <f t="shared" si="27"/>
        <v>0.8952851486</v>
      </c>
      <c r="AC183" s="270">
        <f t="shared" si="28"/>
        <v>504221.6732</v>
      </c>
      <c r="AD183" s="252">
        <f t="shared" si="29"/>
        <v>0.5042216732</v>
      </c>
      <c r="AE183" s="175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7"/>
    </row>
    <row r="184" ht="19.5" customHeight="1">
      <c r="A184" s="271" t="s">
        <v>272</v>
      </c>
      <c r="B184" s="272">
        <v>83.07</v>
      </c>
      <c r="C184" s="273">
        <v>85.839996</v>
      </c>
      <c r="D184" s="273">
        <v>81.370003</v>
      </c>
      <c r="E184" s="273">
        <v>85.730003</v>
      </c>
      <c r="F184" s="273">
        <v>78.356483</v>
      </c>
      <c r="G184" s="273">
        <v>5.423394E8</v>
      </c>
      <c r="H184" s="278" t="s">
        <v>272</v>
      </c>
      <c r="I184" s="273">
        <v>5.535</v>
      </c>
      <c r="J184" s="273">
        <v>5.905625</v>
      </c>
      <c r="K184" s="273">
        <v>5.31375</v>
      </c>
      <c r="L184" s="273">
        <v>5.8825</v>
      </c>
      <c r="M184" s="273">
        <v>5.801578</v>
      </c>
      <c r="N184" s="273">
        <v>9.258976E8</v>
      </c>
      <c r="O184" s="273"/>
      <c r="P184" s="249">
        <f t="shared" si="31"/>
        <v>402821.797</v>
      </c>
      <c r="Q184" s="249">
        <f t="shared" si="133"/>
        <v>175252.1042</v>
      </c>
      <c r="R184" s="249">
        <f t="shared" si="134"/>
        <v>363431.3764</v>
      </c>
      <c r="S184" s="249">
        <f t="shared" si="34"/>
        <v>-394359.5731</v>
      </c>
      <c r="T184" s="249">
        <f t="shared" si="35"/>
        <v>0</v>
      </c>
      <c r="U184" s="267">
        <f t="shared" si="21"/>
        <v>0.8001293496</v>
      </c>
      <c r="V184" s="277"/>
      <c r="W184" s="249">
        <f t="shared" si="22"/>
        <v>-394359.5731</v>
      </c>
      <c r="X184" s="252">
        <f t="shared" si="23"/>
        <v>1.943031755</v>
      </c>
      <c r="Y184" s="249">
        <f t="shared" si="24"/>
        <v>630869.3792</v>
      </c>
      <c r="Z184" s="249">
        <f t="shared" si="25"/>
        <v>236509.8061</v>
      </c>
      <c r="AA184" s="254">
        <f t="shared" si="26"/>
        <v>941505.2775</v>
      </c>
      <c r="AB184" s="253">
        <f t="shared" si="27"/>
        <v>0.9415052775</v>
      </c>
      <c r="AC184" s="270">
        <f t="shared" si="28"/>
        <v>547145.7044</v>
      </c>
      <c r="AD184" s="252">
        <f t="shared" si="29"/>
        <v>0.5471457044</v>
      </c>
      <c r="AE184" s="175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7"/>
    </row>
    <row r="185" ht="19.5" customHeight="1">
      <c r="A185" s="274" t="s">
        <v>273</v>
      </c>
      <c r="B185" s="275">
        <v>85.830002</v>
      </c>
      <c r="C185" s="276">
        <v>87.959999</v>
      </c>
      <c r="D185" s="276">
        <v>84.050003</v>
      </c>
      <c r="E185" s="276">
        <v>87.959999</v>
      </c>
      <c r="F185" s="276">
        <v>80.394691</v>
      </c>
      <c r="G185" s="276">
        <v>6.516492E8</v>
      </c>
      <c r="H185" s="279" t="s">
        <v>273</v>
      </c>
      <c r="I185" s="276">
        <v>5.90375</v>
      </c>
      <c r="J185" s="276">
        <v>6.225</v>
      </c>
      <c r="K185" s="276">
        <v>5.65125</v>
      </c>
      <c r="L185" s="276">
        <v>6.225</v>
      </c>
      <c r="M185" s="276">
        <v>6.139365</v>
      </c>
      <c r="N185" s="276">
        <v>8.507456E8</v>
      </c>
      <c r="O185" s="276"/>
      <c r="P185" s="249">
        <f t="shared" si="31"/>
        <v>416089.1238</v>
      </c>
      <c r="Q185" s="249">
        <f t="shared" si="133"/>
        <v>186383.1482</v>
      </c>
      <c r="R185" s="249">
        <f t="shared" si="134"/>
        <v>364188.5251</v>
      </c>
      <c r="S185" s="249">
        <f t="shared" si="34"/>
        <v>-397669.4047</v>
      </c>
      <c r="T185" s="249">
        <f t="shared" si="35"/>
        <v>0</v>
      </c>
      <c r="U185" s="267">
        <f t="shared" si="21"/>
        <v>0.8160622863</v>
      </c>
      <c r="V185" s="252">
        <f>(E185-B174)/B174</f>
        <v>0.3181476854</v>
      </c>
      <c r="W185" s="249">
        <f t="shared" si="22"/>
        <v>-397669.4047</v>
      </c>
      <c r="X185" s="252">
        <f t="shared" si="23"/>
        <v>1.962126429</v>
      </c>
      <c r="Y185" s="249">
        <f t="shared" si="24"/>
        <v>640883.3707</v>
      </c>
      <c r="Z185" s="249">
        <f t="shared" si="25"/>
        <v>243213.966</v>
      </c>
      <c r="AA185" s="254">
        <f t="shared" si="26"/>
        <v>966660.797</v>
      </c>
      <c r="AB185" s="253">
        <f t="shared" si="27"/>
        <v>0.966660797</v>
      </c>
      <c r="AC185" s="270">
        <f t="shared" si="28"/>
        <v>568991.3923</v>
      </c>
      <c r="AD185" s="252">
        <f t="shared" si="29"/>
        <v>0.5689913923</v>
      </c>
      <c r="AE185" s="175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7"/>
    </row>
    <row r="186" ht="19.5" customHeight="1">
      <c r="A186" s="271" t="s">
        <v>274</v>
      </c>
      <c r="B186" s="272">
        <v>87.550003</v>
      </c>
      <c r="C186" s="273">
        <v>89.0</v>
      </c>
      <c r="D186" s="273">
        <v>84.760002</v>
      </c>
      <c r="E186" s="273">
        <v>86.269997</v>
      </c>
      <c r="F186" s="273">
        <v>79.100487</v>
      </c>
      <c r="G186" s="273">
        <v>8.317327E8</v>
      </c>
      <c r="H186" s="278" t="s">
        <v>274</v>
      </c>
      <c r="I186" s="273">
        <v>6.17</v>
      </c>
      <c r="J186" s="273">
        <v>6.363125</v>
      </c>
      <c r="K186" s="273">
        <v>5.766875</v>
      </c>
      <c r="L186" s="273">
        <v>5.97125</v>
      </c>
      <c r="M186" s="273">
        <v>5.889106</v>
      </c>
      <c r="N186" s="273">
        <v>1.1935552E9</v>
      </c>
      <c r="O186" s="273"/>
      <c r="P186" s="249">
        <f t="shared" si="31"/>
        <v>419603.9703</v>
      </c>
      <c r="Q186" s="249">
        <f>(Q174+(Q185-Q174)*(1-$Q$3))*K186/K185</f>
        <v>154647.7681</v>
      </c>
      <c r="R186" s="249">
        <f>R185*(1+($S$5/2/12))+(Q185-Q174)*($Q$3)</f>
        <v>399783.2963</v>
      </c>
      <c r="S186" s="249">
        <f t="shared" si="34"/>
        <v>-400993.0272</v>
      </c>
      <c r="T186" s="249">
        <f t="shared" si="35"/>
        <v>0</v>
      </c>
      <c r="U186" s="267">
        <f t="shared" si="21"/>
        <v>0.7483298655</v>
      </c>
      <c r="V186" s="277"/>
      <c r="W186" s="249">
        <f t="shared" si="22"/>
        <v>-400993.0272</v>
      </c>
      <c r="X186" s="252">
        <f t="shared" si="23"/>
        <v>2.043395299</v>
      </c>
      <c r="Y186" s="249">
        <f t="shared" si="24"/>
        <v>677514.7437</v>
      </c>
      <c r="Z186" s="249">
        <f t="shared" si="25"/>
        <v>276521.7165</v>
      </c>
      <c r="AA186" s="254">
        <f t="shared" si="26"/>
        <v>974035.0347</v>
      </c>
      <c r="AB186" s="253">
        <f t="shared" si="27"/>
        <v>0.9740350347</v>
      </c>
      <c r="AC186" s="270">
        <f t="shared" si="28"/>
        <v>573042.0075</v>
      </c>
      <c r="AD186" s="252">
        <f t="shared" si="29"/>
        <v>0.5730420075</v>
      </c>
      <c r="AE186" s="175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7"/>
    </row>
    <row r="187" ht="19.5" customHeight="1">
      <c r="A187" s="271" t="s">
        <v>275</v>
      </c>
      <c r="B187" s="272">
        <v>86.110001</v>
      </c>
      <c r="C187" s="273">
        <v>90.959999</v>
      </c>
      <c r="D187" s="273">
        <v>83.739998</v>
      </c>
      <c r="E187" s="273">
        <v>90.339996</v>
      </c>
      <c r="F187" s="273">
        <v>82.832245</v>
      </c>
      <c r="G187" s="273">
        <v>7.135587E8</v>
      </c>
      <c r="H187" s="278" t="s">
        <v>275</v>
      </c>
      <c r="I187" s="273">
        <v>5.953125</v>
      </c>
      <c r="J187" s="273">
        <v>6.67625</v>
      </c>
      <c r="K187" s="273">
        <v>5.620625</v>
      </c>
      <c r="L187" s="273">
        <v>6.58375</v>
      </c>
      <c r="M187" s="273">
        <v>6.493181</v>
      </c>
      <c r="N187" s="273">
        <v>9.816912E8</v>
      </c>
      <c r="O187" s="273"/>
      <c r="P187" s="249">
        <f t="shared" si="31"/>
        <v>414554.4455</v>
      </c>
      <c r="Q187" s="249">
        <f t="shared" ref="Q187:Q197" si="135">Q186*K187/K186</f>
        <v>150725.8458</v>
      </c>
      <c r="R187" s="249">
        <f t="shared" ref="R187:R197" si="136">R186*(1+$S$5/2/12)</f>
        <v>400616.1782</v>
      </c>
      <c r="S187" s="249">
        <f t="shared" si="34"/>
        <v>-404330.4982</v>
      </c>
      <c r="T187" s="249">
        <f t="shared" si="35"/>
        <v>0</v>
      </c>
      <c r="U187" s="267">
        <f t="shared" si="21"/>
        <v>0.7412866282</v>
      </c>
      <c r="V187" s="277"/>
      <c r="W187" s="249">
        <f t="shared" si="22"/>
        <v>-404330.4982</v>
      </c>
      <c r="X187" s="252">
        <f t="shared" si="23"/>
        <v>2.016099768</v>
      </c>
      <c r="Y187" s="249">
        <f t="shared" si="24"/>
        <v>674779.6429</v>
      </c>
      <c r="Z187" s="249">
        <f t="shared" si="25"/>
        <v>270449.1448</v>
      </c>
      <c r="AA187" s="254">
        <f t="shared" si="26"/>
        <v>965896.4695</v>
      </c>
      <c r="AB187" s="253">
        <f t="shared" si="27"/>
        <v>0.9658964695</v>
      </c>
      <c r="AC187" s="270">
        <f t="shared" si="28"/>
        <v>561565.9713</v>
      </c>
      <c r="AD187" s="252">
        <f t="shared" si="29"/>
        <v>0.5615659713</v>
      </c>
      <c r="AE187" s="175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7"/>
    </row>
    <row r="188" ht="19.5" customHeight="1">
      <c r="A188" s="271" t="s">
        <v>276</v>
      </c>
      <c r="B188" s="272">
        <v>89.489998</v>
      </c>
      <c r="C188" s="273">
        <v>91.360001</v>
      </c>
      <c r="D188" s="273">
        <v>86.400002</v>
      </c>
      <c r="E188" s="273">
        <v>87.669998</v>
      </c>
      <c r="F188" s="273">
        <v>80.717819</v>
      </c>
      <c r="G188" s="273">
        <v>8.093454E8</v>
      </c>
      <c r="H188" s="278" t="s">
        <v>276</v>
      </c>
      <c r="I188" s="273">
        <v>6.45875</v>
      </c>
      <c r="J188" s="273">
        <v>6.731875</v>
      </c>
      <c r="K188" s="273">
        <v>6.040625</v>
      </c>
      <c r="L188" s="273">
        <v>6.215625</v>
      </c>
      <c r="M188" s="273">
        <v>6.130119</v>
      </c>
      <c r="N188" s="273">
        <v>1.3196624E9</v>
      </c>
      <c r="O188" s="273"/>
      <c r="P188" s="249">
        <f t="shared" si="31"/>
        <v>427722.7822</v>
      </c>
      <c r="Q188" s="249">
        <f t="shared" si="135"/>
        <v>161988.8023</v>
      </c>
      <c r="R188" s="249">
        <f t="shared" si="136"/>
        <v>401450.7952</v>
      </c>
      <c r="S188" s="249">
        <f t="shared" si="34"/>
        <v>-407681.8752</v>
      </c>
      <c r="T188" s="249">
        <f t="shared" si="35"/>
        <v>0</v>
      </c>
      <c r="U188" s="267">
        <f t="shared" si="21"/>
        <v>0.7584028633</v>
      </c>
      <c r="V188" s="277"/>
      <c r="W188" s="249">
        <f t="shared" si="22"/>
        <v>-407681.8752</v>
      </c>
      <c r="X188" s="252">
        <f t="shared" si="23"/>
        <v>2.033874027</v>
      </c>
      <c r="Y188" s="249">
        <f t="shared" si="24"/>
        <v>684798.7109</v>
      </c>
      <c r="Z188" s="249">
        <f t="shared" si="25"/>
        <v>277116.8357</v>
      </c>
      <c r="AA188" s="254">
        <f t="shared" si="26"/>
        <v>991162.3797</v>
      </c>
      <c r="AB188" s="253">
        <f t="shared" si="27"/>
        <v>0.9911623797</v>
      </c>
      <c r="AC188" s="270">
        <f t="shared" si="28"/>
        <v>583480.5045</v>
      </c>
      <c r="AD188" s="252">
        <f t="shared" si="29"/>
        <v>0.5834805045</v>
      </c>
      <c r="AE188" s="175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7"/>
    </row>
    <row r="189" ht="19.5" customHeight="1">
      <c r="A189" s="271" t="s">
        <v>277</v>
      </c>
      <c r="B189" s="272">
        <v>88.099998</v>
      </c>
      <c r="C189" s="273">
        <v>89.68</v>
      </c>
      <c r="D189" s="273">
        <v>83.279999</v>
      </c>
      <c r="E189" s="273">
        <v>87.389999</v>
      </c>
      <c r="F189" s="273">
        <v>80.64402</v>
      </c>
      <c r="G189" s="273">
        <v>1.1413982E9</v>
      </c>
      <c r="H189" s="278" t="s">
        <v>277</v>
      </c>
      <c r="I189" s="273">
        <v>6.275</v>
      </c>
      <c r="J189" s="273">
        <v>6.50125</v>
      </c>
      <c r="K189" s="273">
        <v>5.5875</v>
      </c>
      <c r="L189" s="273">
        <v>6.148125</v>
      </c>
      <c r="M189" s="273">
        <v>6.063548</v>
      </c>
      <c r="N189" s="273">
        <v>1.2642224E9</v>
      </c>
      <c r="O189" s="273"/>
      <c r="P189" s="249">
        <f t="shared" si="31"/>
        <v>412277.2228</v>
      </c>
      <c r="Q189" s="249">
        <f t="shared" si="135"/>
        <v>149837.5471</v>
      </c>
      <c r="R189" s="249">
        <f t="shared" si="136"/>
        <v>402287.151</v>
      </c>
      <c r="S189" s="249">
        <f t="shared" si="34"/>
        <v>-411047.2164</v>
      </c>
      <c r="T189" s="249">
        <f t="shared" si="35"/>
        <v>0</v>
      </c>
      <c r="U189" s="267">
        <f t="shared" si="21"/>
        <v>0.7382319565</v>
      </c>
      <c r="V189" s="277"/>
      <c r="W189" s="249">
        <f t="shared" si="22"/>
        <v>-411047.2164</v>
      </c>
      <c r="X189" s="252">
        <f t="shared" si="23"/>
        <v>1.981680793</v>
      </c>
      <c r="Y189" s="249">
        <f t="shared" si="24"/>
        <v>674789.7209</v>
      </c>
      <c r="Z189" s="249">
        <f t="shared" si="25"/>
        <v>263742.5046</v>
      </c>
      <c r="AA189" s="254">
        <f t="shared" si="26"/>
        <v>964401.9209</v>
      </c>
      <c r="AB189" s="253">
        <f t="shared" si="27"/>
        <v>0.9644019209</v>
      </c>
      <c r="AC189" s="270">
        <f t="shared" si="28"/>
        <v>553354.7045</v>
      </c>
      <c r="AD189" s="252">
        <f t="shared" si="29"/>
        <v>0.5533547045</v>
      </c>
      <c r="AE189" s="175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7"/>
    </row>
    <row r="190" ht="19.5" customHeight="1">
      <c r="A190" s="271" t="s">
        <v>278</v>
      </c>
      <c r="B190" s="272">
        <v>87.529999</v>
      </c>
      <c r="C190" s="273">
        <v>91.449997</v>
      </c>
      <c r="D190" s="273">
        <v>85.529999</v>
      </c>
      <c r="E190" s="273">
        <v>91.309998</v>
      </c>
      <c r="F190" s="273">
        <v>84.261452</v>
      </c>
      <c r="G190" s="273">
        <v>7.891937E8</v>
      </c>
      <c r="H190" s="278" t="s">
        <v>278</v>
      </c>
      <c r="I190" s="273">
        <v>6.163125</v>
      </c>
      <c r="J190" s="273">
        <v>6.72125</v>
      </c>
      <c r="K190" s="273">
        <v>5.8875</v>
      </c>
      <c r="L190" s="273">
        <v>6.700625</v>
      </c>
      <c r="M190" s="273">
        <v>6.608448</v>
      </c>
      <c r="N190" s="273">
        <v>6.280752E8</v>
      </c>
      <c r="O190" s="273"/>
      <c r="P190" s="249">
        <f t="shared" si="31"/>
        <v>423415.8366</v>
      </c>
      <c r="Q190" s="249">
        <f t="shared" si="135"/>
        <v>157882.5161</v>
      </c>
      <c r="R190" s="249">
        <f t="shared" si="136"/>
        <v>403125.2493</v>
      </c>
      <c r="S190" s="249">
        <f t="shared" si="34"/>
        <v>-414426.5798</v>
      </c>
      <c r="T190" s="249">
        <f t="shared" si="35"/>
        <v>0</v>
      </c>
      <c r="U190" s="267">
        <f t="shared" si="21"/>
        <v>0.7508768251</v>
      </c>
      <c r="V190" s="277"/>
      <c r="W190" s="249">
        <f t="shared" si="22"/>
        <v>-414426.5798</v>
      </c>
      <c r="X190" s="252">
        <f t="shared" si="23"/>
        <v>1.994421029</v>
      </c>
      <c r="Y190" s="249">
        <f t="shared" si="24"/>
        <v>683391.325</v>
      </c>
      <c r="Z190" s="249">
        <f t="shared" si="25"/>
        <v>268964.7452</v>
      </c>
      <c r="AA190" s="254">
        <f t="shared" si="26"/>
        <v>984423.602</v>
      </c>
      <c r="AB190" s="253">
        <f t="shared" si="27"/>
        <v>0.984423602</v>
      </c>
      <c r="AC190" s="270">
        <f t="shared" si="28"/>
        <v>569997.0222</v>
      </c>
      <c r="AD190" s="252">
        <f t="shared" si="29"/>
        <v>0.5699970222</v>
      </c>
      <c r="AE190" s="175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7"/>
    </row>
    <row r="191" ht="19.5" customHeight="1">
      <c r="A191" s="271" t="s">
        <v>279</v>
      </c>
      <c r="B191" s="272">
        <v>91.419998</v>
      </c>
      <c r="C191" s="273">
        <v>94.139999</v>
      </c>
      <c r="D191" s="273">
        <v>90.639999</v>
      </c>
      <c r="E191" s="273">
        <v>93.910004</v>
      </c>
      <c r="F191" s="273">
        <v>86.660728</v>
      </c>
      <c r="G191" s="273">
        <v>5.670129E8</v>
      </c>
      <c r="H191" s="278" t="s">
        <v>279</v>
      </c>
      <c r="I191" s="273">
        <v>6.715625</v>
      </c>
      <c r="J191" s="273">
        <v>7.139375</v>
      </c>
      <c r="K191" s="273">
        <v>6.601875</v>
      </c>
      <c r="L191" s="273">
        <v>7.10625</v>
      </c>
      <c r="M191" s="273">
        <v>7.008492</v>
      </c>
      <c r="N191" s="273">
        <v>3.869664E8</v>
      </c>
      <c r="O191" s="273"/>
      <c r="P191" s="249">
        <f t="shared" si="31"/>
        <v>448712.8663</v>
      </c>
      <c r="Q191" s="249">
        <f t="shared" si="135"/>
        <v>177039.5984</v>
      </c>
      <c r="R191" s="249">
        <f t="shared" si="136"/>
        <v>403965.0935</v>
      </c>
      <c r="S191" s="249">
        <f t="shared" si="34"/>
        <v>-417820.0239</v>
      </c>
      <c r="T191" s="249">
        <f t="shared" si="35"/>
        <v>0</v>
      </c>
      <c r="U191" s="267">
        <f t="shared" si="21"/>
        <v>0.7796235547</v>
      </c>
      <c r="V191" s="277"/>
      <c r="W191" s="249">
        <f t="shared" si="22"/>
        <v>-417820.0239</v>
      </c>
      <c r="X191" s="252">
        <f t="shared" si="23"/>
        <v>2.040778113</v>
      </c>
      <c r="Y191" s="249">
        <f t="shared" si="24"/>
        <v>701905.4962</v>
      </c>
      <c r="Z191" s="249">
        <f t="shared" si="25"/>
        <v>284085.4724</v>
      </c>
      <c r="AA191" s="254">
        <f t="shared" si="26"/>
        <v>1029717.558</v>
      </c>
      <c r="AB191" s="253">
        <f t="shared" si="27"/>
        <v>1.029717558</v>
      </c>
      <c r="AC191" s="270">
        <f t="shared" si="28"/>
        <v>611897.5344</v>
      </c>
      <c r="AD191" s="252">
        <f t="shared" si="29"/>
        <v>0.6118975344</v>
      </c>
      <c r="AE191" s="175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7"/>
    </row>
    <row r="192" ht="19.5" customHeight="1">
      <c r="A192" s="271" t="s">
        <v>280</v>
      </c>
      <c r="B192" s="272">
        <v>94.239998</v>
      </c>
      <c r="C192" s="273">
        <v>97.510002</v>
      </c>
      <c r="D192" s="273">
        <v>93.629997</v>
      </c>
      <c r="E192" s="273">
        <v>95.019997</v>
      </c>
      <c r="F192" s="273">
        <v>87.920654</v>
      </c>
      <c r="G192" s="273">
        <v>6.615304E8</v>
      </c>
      <c r="H192" s="278" t="s">
        <v>280</v>
      </c>
      <c r="I192" s="273">
        <v>7.150625</v>
      </c>
      <c r="J192" s="273">
        <v>7.64625</v>
      </c>
      <c r="K192" s="273">
        <v>7.05625</v>
      </c>
      <c r="L192" s="273">
        <v>7.255</v>
      </c>
      <c r="M192" s="273">
        <v>7.166822</v>
      </c>
      <c r="N192" s="273">
        <v>4.590912E8</v>
      </c>
      <c r="O192" s="273"/>
      <c r="P192" s="249">
        <f t="shared" si="31"/>
        <v>463514.8366</v>
      </c>
      <c r="Q192" s="249">
        <f t="shared" si="135"/>
        <v>189224.3744</v>
      </c>
      <c r="R192" s="249">
        <f t="shared" si="136"/>
        <v>404806.6875</v>
      </c>
      <c r="S192" s="249">
        <f t="shared" si="34"/>
        <v>-421227.6073</v>
      </c>
      <c r="T192" s="249">
        <f t="shared" si="35"/>
        <v>0</v>
      </c>
      <c r="U192" s="267">
        <f t="shared" si="21"/>
        <v>0.7961485043</v>
      </c>
      <c r="V192" s="277"/>
      <c r="W192" s="249">
        <f t="shared" si="22"/>
        <v>-421227.6073</v>
      </c>
      <c r="X192" s="252">
        <f t="shared" si="23"/>
        <v>2.061406966</v>
      </c>
      <c r="Y192" s="249">
        <f t="shared" si="24"/>
        <v>713074.8056</v>
      </c>
      <c r="Z192" s="249">
        <f t="shared" si="25"/>
        <v>291847.1983</v>
      </c>
      <c r="AA192" s="254">
        <f t="shared" si="26"/>
        <v>1057545.898</v>
      </c>
      <c r="AB192" s="253">
        <f t="shared" si="27"/>
        <v>1.057545898</v>
      </c>
      <c r="AC192" s="270">
        <f t="shared" si="28"/>
        <v>636318.2912</v>
      </c>
      <c r="AD192" s="252">
        <f t="shared" si="29"/>
        <v>0.6363182912</v>
      </c>
      <c r="AE192" s="175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7"/>
    </row>
    <row r="193" ht="19.5" customHeight="1">
      <c r="A193" s="271" t="s">
        <v>281</v>
      </c>
      <c r="B193" s="272">
        <v>94.82</v>
      </c>
      <c r="C193" s="273">
        <v>99.910004</v>
      </c>
      <c r="D193" s="273">
        <v>93.889999</v>
      </c>
      <c r="E193" s="273">
        <v>99.779999</v>
      </c>
      <c r="F193" s="273">
        <v>92.324989</v>
      </c>
      <c r="G193" s="273">
        <v>6.459047E8</v>
      </c>
      <c r="H193" s="278" t="s">
        <v>281</v>
      </c>
      <c r="I193" s="273">
        <v>7.2275</v>
      </c>
      <c r="J193" s="273">
        <v>7.991875</v>
      </c>
      <c r="K193" s="273">
        <v>7.080625</v>
      </c>
      <c r="L193" s="273">
        <v>7.99125</v>
      </c>
      <c r="M193" s="273">
        <v>7.894124</v>
      </c>
      <c r="N193" s="273">
        <v>3.72584E8</v>
      </c>
      <c r="O193" s="273"/>
      <c r="P193" s="249">
        <f t="shared" si="31"/>
        <v>464801.9752</v>
      </c>
      <c r="Q193" s="249">
        <f t="shared" si="135"/>
        <v>189878.0281</v>
      </c>
      <c r="R193" s="249">
        <f t="shared" si="136"/>
        <v>405650.0348</v>
      </c>
      <c r="S193" s="249">
        <f t="shared" si="34"/>
        <v>-424649.389</v>
      </c>
      <c r="T193" s="249">
        <f t="shared" si="35"/>
        <v>0</v>
      </c>
      <c r="U193" s="267">
        <f t="shared" si="21"/>
        <v>0.7965048627</v>
      </c>
      <c r="V193" s="277"/>
      <c r="W193" s="249">
        <f t="shared" si="22"/>
        <v>-424649.389</v>
      </c>
      <c r="X193" s="252">
        <f t="shared" si="23"/>
        <v>2.049813405</v>
      </c>
      <c r="Y193" s="249">
        <f t="shared" si="24"/>
        <v>714785.416</v>
      </c>
      <c r="Z193" s="249">
        <f t="shared" si="25"/>
        <v>290136.027</v>
      </c>
      <c r="AA193" s="254">
        <f t="shared" si="26"/>
        <v>1060330.038</v>
      </c>
      <c r="AB193" s="253">
        <f t="shared" si="27"/>
        <v>1.060330038</v>
      </c>
      <c r="AC193" s="270">
        <f t="shared" si="28"/>
        <v>635680.6491</v>
      </c>
      <c r="AD193" s="252">
        <f t="shared" si="29"/>
        <v>0.6356806491</v>
      </c>
      <c r="AE193" s="175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7"/>
    </row>
    <row r="194" ht="19.5" customHeight="1">
      <c r="A194" s="271" t="s">
        <v>282</v>
      </c>
      <c r="B194" s="272">
        <v>100.019997</v>
      </c>
      <c r="C194" s="273">
        <v>100.559998</v>
      </c>
      <c r="D194" s="273">
        <v>97.699997</v>
      </c>
      <c r="E194" s="273">
        <v>98.790001</v>
      </c>
      <c r="F194" s="273">
        <v>91.408981</v>
      </c>
      <c r="G194" s="273">
        <v>7.559587E8</v>
      </c>
      <c r="H194" s="278" t="s">
        <v>282</v>
      </c>
      <c r="I194" s="273">
        <v>8.030625</v>
      </c>
      <c r="J194" s="273">
        <v>8.130625</v>
      </c>
      <c r="K194" s="273">
        <v>7.683125</v>
      </c>
      <c r="L194" s="273">
        <v>7.8575</v>
      </c>
      <c r="M194" s="273">
        <v>7.762</v>
      </c>
      <c r="N194" s="273">
        <v>5.165328E8</v>
      </c>
      <c r="O194" s="273"/>
      <c r="P194" s="249">
        <f t="shared" si="31"/>
        <v>483663.3515</v>
      </c>
      <c r="Q194" s="249">
        <f t="shared" si="135"/>
        <v>206035.0074</v>
      </c>
      <c r="R194" s="249">
        <f t="shared" si="136"/>
        <v>406495.139</v>
      </c>
      <c r="S194" s="249">
        <f t="shared" si="34"/>
        <v>-428085.4281</v>
      </c>
      <c r="T194" s="249">
        <f t="shared" si="35"/>
        <v>0</v>
      </c>
      <c r="U194" s="267">
        <f t="shared" si="21"/>
        <v>0.8171307055</v>
      </c>
      <c r="V194" s="277"/>
      <c r="W194" s="249">
        <f t="shared" si="22"/>
        <v>-428085.4281</v>
      </c>
      <c r="X194" s="252">
        <f t="shared" si="23"/>
        <v>2.079394513</v>
      </c>
      <c r="Y194" s="249">
        <f t="shared" si="24"/>
        <v>728799.6795</v>
      </c>
      <c r="Z194" s="249">
        <f t="shared" si="25"/>
        <v>300714.2514</v>
      </c>
      <c r="AA194" s="254">
        <f t="shared" si="26"/>
        <v>1096193.498</v>
      </c>
      <c r="AB194" s="253">
        <f t="shared" si="27"/>
        <v>1.096193498</v>
      </c>
      <c r="AC194" s="270">
        <f t="shared" si="28"/>
        <v>668108.0698</v>
      </c>
      <c r="AD194" s="252">
        <f t="shared" si="29"/>
        <v>0.6681080698</v>
      </c>
      <c r="AE194" s="175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7"/>
    </row>
    <row r="195" ht="19.5" customHeight="1">
      <c r="A195" s="271" t="s">
        <v>283</v>
      </c>
      <c r="B195" s="272">
        <v>98.510002</v>
      </c>
      <c r="C195" s="273">
        <v>101.75</v>
      </c>
      <c r="D195" s="273">
        <v>90.239998</v>
      </c>
      <c r="E195" s="273">
        <v>101.400002</v>
      </c>
      <c r="F195" s="273">
        <v>94.047188</v>
      </c>
      <c r="G195" s="273">
        <v>1.2850375E9</v>
      </c>
      <c r="H195" s="278" t="s">
        <v>283</v>
      </c>
      <c r="I195" s="273">
        <v>7.8125</v>
      </c>
      <c r="J195" s="273">
        <v>8.284375</v>
      </c>
      <c r="K195" s="273">
        <v>6.528125</v>
      </c>
      <c r="L195" s="273">
        <v>8.22875</v>
      </c>
      <c r="M195" s="273">
        <v>8.128737</v>
      </c>
      <c r="N195" s="273">
        <v>1.031152E9</v>
      </c>
      <c r="O195" s="273"/>
      <c r="P195" s="249">
        <f t="shared" si="31"/>
        <v>446732.6634</v>
      </c>
      <c r="Q195" s="249">
        <f t="shared" si="135"/>
        <v>175061.8769</v>
      </c>
      <c r="R195" s="249">
        <f t="shared" si="136"/>
        <v>407342.0039</v>
      </c>
      <c r="S195" s="249">
        <f t="shared" si="34"/>
        <v>-431535.7841</v>
      </c>
      <c r="T195" s="249">
        <f t="shared" si="35"/>
        <v>0</v>
      </c>
      <c r="U195" s="267">
        <f t="shared" si="21"/>
        <v>0.7742961045</v>
      </c>
      <c r="V195" s="277"/>
      <c r="W195" s="249">
        <f t="shared" si="22"/>
        <v>-431535.7841</v>
      </c>
      <c r="X195" s="252">
        <f t="shared" si="23"/>
        <v>1.979151437</v>
      </c>
      <c r="Y195" s="249">
        <f t="shared" si="24"/>
        <v>703761.1881</v>
      </c>
      <c r="Z195" s="249">
        <f t="shared" si="25"/>
        <v>272225.404</v>
      </c>
      <c r="AA195" s="254">
        <f t="shared" si="26"/>
        <v>1029136.544</v>
      </c>
      <c r="AB195" s="253">
        <f t="shared" si="27"/>
        <v>1.029136544</v>
      </c>
      <c r="AC195" s="270">
        <f t="shared" si="28"/>
        <v>597600.7601</v>
      </c>
      <c r="AD195" s="252">
        <f t="shared" si="29"/>
        <v>0.5976007601</v>
      </c>
      <c r="AE195" s="175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7"/>
    </row>
    <row r="196" ht="19.5" customHeight="1">
      <c r="A196" s="271" t="s">
        <v>284</v>
      </c>
      <c r="B196" s="272">
        <v>101.580002</v>
      </c>
      <c r="C196" s="273">
        <v>106.25</v>
      </c>
      <c r="D196" s="273">
        <v>100.669998</v>
      </c>
      <c r="E196" s="273">
        <v>106.010002</v>
      </c>
      <c r="F196" s="273">
        <v>98.322922</v>
      </c>
      <c r="G196" s="273">
        <v>4.349901E8</v>
      </c>
      <c r="H196" s="278" t="s">
        <v>284</v>
      </c>
      <c r="I196" s="273">
        <v>8.245</v>
      </c>
      <c r="J196" s="273">
        <v>9.02625</v>
      </c>
      <c r="K196" s="273">
        <v>8.11</v>
      </c>
      <c r="L196" s="273">
        <v>8.985</v>
      </c>
      <c r="M196" s="273">
        <v>8.875795</v>
      </c>
      <c r="N196" s="273">
        <v>3.266832E8</v>
      </c>
      <c r="O196" s="273"/>
      <c r="P196" s="249">
        <f t="shared" si="31"/>
        <v>498366.3267</v>
      </c>
      <c r="Q196" s="249">
        <f t="shared" si="135"/>
        <v>217482.3279</v>
      </c>
      <c r="R196" s="249">
        <f t="shared" si="136"/>
        <v>408190.633</v>
      </c>
      <c r="S196" s="249">
        <f t="shared" si="34"/>
        <v>-435000.5165</v>
      </c>
      <c r="T196" s="249">
        <f t="shared" si="35"/>
        <v>0</v>
      </c>
      <c r="U196" s="267">
        <f t="shared" si="21"/>
        <v>0.8303366197</v>
      </c>
      <c r="V196" s="277"/>
      <c r="W196" s="249">
        <f t="shared" si="22"/>
        <v>-435000.5165</v>
      </c>
      <c r="X196" s="252">
        <f t="shared" si="23"/>
        <v>2.084036513</v>
      </c>
      <c r="Y196" s="249">
        <f t="shared" si="24"/>
        <v>740719.4364</v>
      </c>
      <c r="Z196" s="249">
        <f t="shared" si="25"/>
        <v>305718.9199</v>
      </c>
      <c r="AA196" s="254">
        <f t="shared" si="26"/>
        <v>1124039.288</v>
      </c>
      <c r="AB196" s="253">
        <f t="shared" si="27"/>
        <v>1.124039288</v>
      </c>
      <c r="AC196" s="270">
        <f t="shared" si="28"/>
        <v>689038.7711</v>
      </c>
      <c r="AD196" s="252">
        <f t="shared" si="29"/>
        <v>0.6890387711</v>
      </c>
      <c r="AE196" s="175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7"/>
    </row>
    <row r="197" ht="19.5" customHeight="1">
      <c r="A197" s="274" t="s">
        <v>285</v>
      </c>
      <c r="B197" s="275">
        <v>105.720001</v>
      </c>
      <c r="C197" s="276">
        <v>105.919998</v>
      </c>
      <c r="D197" s="276">
        <v>99.919998</v>
      </c>
      <c r="E197" s="276">
        <v>103.25</v>
      </c>
      <c r="F197" s="276">
        <v>95.763062</v>
      </c>
      <c r="G197" s="276">
        <v>8.157022E8</v>
      </c>
      <c r="H197" s="279" t="s">
        <v>285</v>
      </c>
      <c r="I197" s="276">
        <v>8.93625</v>
      </c>
      <c r="J197" s="276">
        <v>8.96875</v>
      </c>
      <c r="K197" s="276">
        <v>7.96875</v>
      </c>
      <c r="L197" s="276">
        <v>8.54625</v>
      </c>
      <c r="M197" s="276">
        <v>8.44238</v>
      </c>
      <c r="N197" s="276">
        <v>4.611296E8</v>
      </c>
      <c r="O197" s="276"/>
      <c r="P197" s="249">
        <f t="shared" si="31"/>
        <v>494653.4554</v>
      </c>
      <c r="Q197" s="249">
        <f t="shared" si="135"/>
        <v>213694.4883</v>
      </c>
      <c r="R197" s="249">
        <f t="shared" si="136"/>
        <v>409041.0302</v>
      </c>
      <c r="S197" s="249">
        <f t="shared" si="34"/>
        <v>-438479.6853</v>
      </c>
      <c r="T197" s="249">
        <f t="shared" si="35"/>
        <v>0</v>
      </c>
      <c r="U197" s="267">
        <f t="shared" si="21"/>
        <v>0.825175882</v>
      </c>
      <c r="V197" s="252">
        <f>(E197-B186)/B186</f>
        <v>0.179326059</v>
      </c>
      <c r="W197" s="249">
        <f t="shared" si="22"/>
        <v>-438479.6853</v>
      </c>
      <c r="X197" s="252">
        <f t="shared" si="23"/>
        <v>2.0609723</v>
      </c>
      <c r="Y197" s="249">
        <f t="shared" si="24"/>
        <v>738936.8078</v>
      </c>
      <c r="Z197" s="249">
        <f t="shared" si="25"/>
        <v>300457.1225</v>
      </c>
      <c r="AA197" s="254">
        <f t="shared" si="26"/>
        <v>1117388.974</v>
      </c>
      <c r="AB197" s="253">
        <f t="shared" si="27"/>
        <v>1.117388974</v>
      </c>
      <c r="AC197" s="270">
        <f t="shared" si="28"/>
        <v>678909.2886</v>
      </c>
      <c r="AD197" s="252">
        <f t="shared" si="29"/>
        <v>0.6789092886</v>
      </c>
      <c r="AE197" s="175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7"/>
    </row>
    <row r="198" ht="19.5" customHeight="1">
      <c r="A198" s="271" t="s">
        <v>286</v>
      </c>
      <c r="B198" s="272">
        <v>103.760002</v>
      </c>
      <c r="C198" s="273">
        <v>104.580002</v>
      </c>
      <c r="D198" s="273">
        <v>99.360001</v>
      </c>
      <c r="E198" s="273">
        <v>101.099998</v>
      </c>
      <c r="F198" s="273">
        <v>94.118324</v>
      </c>
      <c r="G198" s="273">
        <v>8.262916E8</v>
      </c>
      <c r="H198" s="278" t="s">
        <v>286</v>
      </c>
      <c r="I198" s="273">
        <v>8.63125</v>
      </c>
      <c r="J198" s="273">
        <v>8.75125</v>
      </c>
      <c r="K198" s="273">
        <v>7.908125</v>
      </c>
      <c r="L198" s="273">
        <v>8.174375</v>
      </c>
      <c r="M198" s="273">
        <v>8.079652</v>
      </c>
      <c r="N198" s="273">
        <v>5.83728E8</v>
      </c>
      <c r="O198" s="273"/>
      <c r="P198" s="249">
        <f t="shared" si="31"/>
        <v>491881.1931</v>
      </c>
      <c r="Q198" s="249">
        <f>(Q186+(Q197-Q186)*(1-$Q$3))*K198/K197</f>
        <v>182769.9832</v>
      </c>
      <c r="R198" s="249">
        <f>R197*(1+($S$5/2/12))+(Q197-Q186)*($Q$3)</f>
        <v>439416.5591</v>
      </c>
      <c r="S198" s="249">
        <f t="shared" si="34"/>
        <v>-441973.3507</v>
      </c>
      <c r="T198" s="249">
        <f t="shared" si="35"/>
        <v>0</v>
      </c>
      <c r="U198" s="267">
        <f t="shared" si="21"/>
        <v>0.7696310845</v>
      </c>
      <c r="V198" s="277"/>
      <c r="W198" s="249">
        <f t="shared" si="22"/>
        <v>-441973.3507</v>
      </c>
      <c r="X198" s="252">
        <f t="shared" si="23"/>
        <v>2.107135534</v>
      </c>
      <c r="Y198" s="249">
        <f t="shared" si="24"/>
        <v>766156.7319</v>
      </c>
      <c r="Z198" s="249">
        <f t="shared" si="25"/>
        <v>324183.3812</v>
      </c>
      <c r="AA198" s="254">
        <f t="shared" si="26"/>
        <v>1114067.735</v>
      </c>
      <c r="AB198" s="253">
        <f t="shared" si="27"/>
        <v>1.114067735</v>
      </c>
      <c r="AC198" s="270">
        <f t="shared" si="28"/>
        <v>672094.3847</v>
      </c>
      <c r="AD198" s="252">
        <f t="shared" si="29"/>
        <v>0.6720943847</v>
      </c>
      <c r="AE198" s="175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7"/>
    </row>
    <row r="199" ht="19.5" customHeight="1">
      <c r="A199" s="271" t="s">
        <v>287</v>
      </c>
      <c r="B199" s="272">
        <v>101.330002</v>
      </c>
      <c r="C199" s="273">
        <v>108.940002</v>
      </c>
      <c r="D199" s="273">
        <v>99.75</v>
      </c>
      <c r="E199" s="273">
        <v>108.400002</v>
      </c>
      <c r="F199" s="273">
        <v>100.91423</v>
      </c>
      <c r="G199" s="273">
        <v>4.724565E8</v>
      </c>
      <c r="H199" s="278" t="s">
        <v>287</v>
      </c>
      <c r="I199" s="273">
        <v>8.204375</v>
      </c>
      <c r="J199" s="273">
        <v>9.47</v>
      </c>
      <c r="K199" s="273">
        <v>7.955625</v>
      </c>
      <c r="L199" s="273">
        <v>9.37875</v>
      </c>
      <c r="M199" s="273">
        <v>9.270071</v>
      </c>
      <c r="N199" s="273">
        <v>3.683216E8</v>
      </c>
      <c r="O199" s="273"/>
      <c r="P199" s="249">
        <f t="shared" si="31"/>
        <v>493811.8812</v>
      </c>
      <c r="Q199" s="249">
        <f t="shared" ref="Q199:Q209" si="137">Q198*K199/K198</f>
        <v>183867.7875</v>
      </c>
      <c r="R199" s="249">
        <f t="shared" ref="R199:R209" si="138">R198*(1+$S$5/2/12)</f>
        <v>440332.0103</v>
      </c>
      <c r="S199" s="249">
        <f t="shared" si="34"/>
        <v>-445481.573</v>
      </c>
      <c r="T199" s="249">
        <f t="shared" si="35"/>
        <v>0</v>
      </c>
      <c r="U199" s="267">
        <f t="shared" si="21"/>
        <v>0.7706068483</v>
      </c>
      <c r="V199" s="277"/>
      <c r="W199" s="249">
        <f t="shared" si="22"/>
        <v>-445481.573</v>
      </c>
      <c r="X199" s="252">
        <f t="shared" si="23"/>
        <v>2.096930486</v>
      </c>
      <c r="Y199" s="249">
        <f t="shared" si="24"/>
        <v>768387.0467</v>
      </c>
      <c r="Z199" s="249">
        <f t="shared" si="25"/>
        <v>322905.4737</v>
      </c>
      <c r="AA199" s="254">
        <f t="shared" si="26"/>
        <v>1118011.679</v>
      </c>
      <c r="AB199" s="253">
        <f t="shared" si="27"/>
        <v>1.118011679</v>
      </c>
      <c r="AC199" s="270">
        <f t="shared" si="28"/>
        <v>672530.106</v>
      </c>
      <c r="AD199" s="252">
        <f t="shared" si="29"/>
        <v>0.672530106</v>
      </c>
      <c r="AE199" s="175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7"/>
    </row>
    <row r="200" ht="19.5" customHeight="1">
      <c r="A200" s="271" t="s">
        <v>288</v>
      </c>
      <c r="B200" s="272">
        <v>108.610001</v>
      </c>
      <c r="C200" s="273">
        <v>109.419998</v>
      </c>
      <c r="D200" s="273">
        <v>104.239998</v>
      </c>
      <c r="E200" s="273">
        <v>105.599998</v>
      </c>
      <c r="F200" s="273">
        <v>98.307579</v>
      </c>
      <c r="G200" s="273">
        <v>6.336356E8</v>
      </c>
      <c r="H200" s="278" t="s">
        <v>288</v>
      </c>
      <c r="I200" s="273">
        <v>9.410625</v>
      </c>
      <c r="J200" s="273">
        <v>9.5525</v>
      </c>
      <c r="K200" s="273">
        <v>8.685625</v>
      </c>
      <c r="L200" s="273">
        <v>8.909375</v>
      </c>
      <c r="M200" s="273">
        <v>8.806135</v>
      </c>
      <c r="N200" s="273">
        <v>4.663744E8</v>
      </c>
      <c r="O200" s="273"/>
      <c r="P200" s="249">
        <f t="shared" si="31"/>
        <v>516039.5941</v>
      </c>
      <c r="Q200" s="249">
        <f t="shared" si="137"/>
        <v>200739.3074</v>
      </c>
      <c r="R200" s="249">
        <f t="shared" si="138"/>
        <v>441249.3686</v>
      </c>
      <c r="S200" s="249">
        <f t="shared" si="34"/>
        <v>-449004.4129</v>
      </c>
      <c r="T200" s="249">
        <f t="shared" si="35"/>
        <v>0</v>
      </c>
      <c r="U200" s="267">
        <f t="shared" si="21"/>
        <v>0.7923107169</v>
      </c>
      <c r="V200" s="277"/>
      <c r="W200" s="249">
        <f t="shared" si="22"/>
        <v>-449004.4129</v>
      </c>
      <c r="X200" s="252">
        <f t="shared" si="23"/>
        <v>2.132025734</v>
      </c>
      <c r="Y200" s="249">
        <f t="shared" si="24"/>
        <v>784827.1097</v>
      </c>
      <c r="Z200" s="249">
        <f t="shared" si="25"/>
        <v>335822.6969</v>
      </c>
      <c r="AA200" s="254">
        <f t="shared" si="26"/>
        <v>1158028.27</v>
      </c>
      <c r="AB200" s="253">
        <f t="shared" si="27"/>
        <v>1.15802827</v>
      </c>
      <c r="AC200" s="270">
        <f t="shared" si="28"/>
        <v>709023.8572</v>
      </c>
      <c r="AD200" s="252">
        <f t="shared" si="29"/>
        <v>0.7090238572</v>
      </c>
      <c r="AE200" s="175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7"/>
    </row>
    <row r="201" ht="19.5" customHeight="1">
      <c r="A201" s="271" t="s">
        <v>289</v>
      </c>
      <c r="B201" s="272">
        <v>105.599998</v>
      </c>
      <c r="C201" s="273">
        <v>111.160004</v>
      </c>
      <c r="D201" s="273">
        <v>104.339996</v>
      </c>
      <c r="E201" s="273">
        <v>107.629997</v>
      </c>
      <c r="F201" s="273">
        <v>100.427818</v>
      </c>
      <c r="G201" s="273">
        <v>5.686993E8</v>
      </c>
      <c r="H201" s="278" t="s">
        <v>289</v>
      </c>
      <c r="I201" s="273">
        <v>8.90625</v>
      </c>
      <c r="J201" s="273">
        <v>9.8525</v>
      </c>
      <c r="K201" s="273">
        <v>8.6975</v>
      </c>
      <c r="L201" s="273">
        <v>9.22875</v>
      </c>
      <c r="M201" s="273">
        <v>9.126643</v>
      </c>
      <c r="N201" s="273">
        <v>4.135088E8</v>
      </c>
      <c r="O201" s="273"/>
      <c r="P201" s="249">
        <f t="shared" si="31"/>
        <v>516534.6337</v>
      </c>
      <c r="Q201" s="249">
        <f t="shared" si="137"/>
        <v>201013.7585</v>
      </c>
      <c r="R201" s="249">
        <f t="shared" si="138"/>
        <v>442168.6381</v>
      </c>
      <c r="S201" s="249">
        <f t="shared" si="34"/>
        <v>-452541.9312</v>
      </c>
      <c r="T201" s="249">
        <f t="shared" si="35"/>
        <v>0</v>
      </c>
      <c r="U201" s="267">
        <f t="shared" si="21"/>
        <v>0.7920571369</v>
      </c>
      <c r="V201" s="277"/>
      <c r="W201" s="249">
        <f t="shared" si="22"/>
        <v>-452541.9312</v>
      </c>
      <c r="X201" s="252">
        <f t="shared" si="23"/>
        <v>2.118484953</v>
      </c>
      <c r="Y201" s="249">
        <f t="shared" si="24"/>
        <v>786056.1362</v>
      </c>
      <c r="Z201" s="249">
        <f t="shared" si="25"/>
        <v>333514.2049</v>
      </c>
      <c r="AA201" s="254">
        <f t="shared" si="26"/>
        <v>1159717.03</v>
      </c>
      <c r="AB201" s="253">
        <f t="shared" si="27"/>
        <v>1.15971703</v>
      </c>
      <c r="AC201" s="270">
        <f t="shared" si="28"/>
        <v>707175.099</v>
      </c>
      <c r="AD201" s="252">
        <f t="shared" si="29"/>
        <v>0.707175099</v>
      </c>
      <c r="AE201" s="175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7"/>
    </row>
    <row r="202" ht="19.5" customHeight="1">
      <c r="A202" s="271" t="s">
        <v>290</v>
      </c>
      <c r="B202" s="272">
        <v>108.050003</v>
      </c>
      <c r="C202" s="273">
        <v>111.080002</v>
      </c>
      <c r="D202" s="273">
        <v>106.0</v>
      </c>
      <c r="E202" s="273">
        <v>110.050003</v>
      </c>
      <c r="F202" s="273">
        <v>102.685875</v>
      </c>
      <c r="G202" s="273">
        <v>5.182335E8</v>
      </c>
      <c r="H202" s="278" t="s">
        <v>290</v>
      </c>
      <c r="I202" s="273">
        <v>9.304375</v>
      </c>
      <c r="J202" s="273">
        <v>9.81125</v>
      </c>
      <c r="K202" s="273">
        <v>8.948125</v>
      </c>
      <c r="L202" s="273">
        <v>9.6375</v>
      </c>
      <c r="M202" s="273">
        <v>9.530869</v>
      </c>
      <c r="N202" s="273">
        <v>3.268368E8</v>
      </c>
      <c r="O202" s="273"/>
      <c r="P202" s="249">
        <f t="shared" si="31"/>
        <v>524752.4752</v>
      </c>
      <c r="Q202" s="249">
        <f t="shared" si="137"/>
        <v>206806.121</v>
      </c>
      <c r="R202" s="249">
        <f t="shared" si="138"/>
        <v>443089.8228</v>
      </c>
      <c r="S202" s="249">
        <f t="shared" si="34"/>
        <v>-456094.1893</v>
      </c>
      <c r="T202" s="249">
        <f t="shared" si="35"/>
        <v>0</v>
      </c>
      <c r="U202" s="267">
        <f t="shared" si="21"/>
        <v>0.7988472993</v>
      </c>
      <c r="V202" s="277"/>
      <c r="W202" s="249">
        <f t="shared" si="22"/>
        <v>-456094.1893</v>
      </c>
      <c r="X202" s="252">
        <f t="shared" si="23"/>
        <v>2.122022864</v>
      </c>
      <c r="Y202" s="249">
        <f t="shared" si="24"/>
        <v>792692.9626</v>
      </c>
      <c r="Z202" s="249">
        <f t="shared" si="25"/>
        <v>336598.7733</v>
      </c>
      <c r="AA202" s="254">
        <f t="shared" si="26"/>
        <v>1174648.419</v>
      </c>
      <c r="AB202" s="253">
        <f t="shared" si="27"/>
        <v>1.174648419</v>
      </c>
      <c r="AC202" s="270">
        <f t="shared" si="28"/>
        <v>718554.2297</v>
      </c>
      <c r="AD202" s="252">
        <f t="shared" si="29"/>
        <v>0.7185542297</v>
      </c>
      <c r="AE202" s="175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  <c r="AU202" s="176"/>
      <c r="AV202" s="176"/>
      <c r="AW202" s="177"/>
    </row>
    <row r="203" ht="19.5" customHeight="1">
      <c r="A203" s="271" t="s">
        <v>291</v>
      </c>
      <c r="B203" s="272">
        <v>110.639999</v>
      </c>
      <c r="C203" s="273">
        <v>111.129997</v>
      </c>
      <c r="D203" s="273">
        <v>106.639999</v>
      </c>
      <c r="E203" s="273">
        <v>107.07</v>
      </c>
      <c r="F203" s="273">
        <v>99.905289</v>
      </c>
      <c r="G203" s="273">
        <v>5.770306E8</v>
      </c>
      <c r="H203" s="278" t="s">
        <v>291</v>
      </c>
      <c r="I203" s="273">
        <v>9.73125</v>
      </c>
      <c r="J203" s="273">
        <v>9.84875</v>
      </c>
      <c r="K203" s="273">
        <v>9.06625</v>
      </c>
      <c r="L203" s="273">
        <v>9.14375</v>
      </c>
      <c r="M203" s="273">
        <v>9.042585</v>
      </c>
      <c r="N203" s="273">
        <v>3.028272E8</v>
      </c>
      <c r="O203" s="273"/>
      <c r="P203" s="249">
        <f t="shared" si="31"/>
        <v>527920.7871</v>
      </c>
      <c r="Q203" s="249">
        <f t="shared" si="137"/>
        <v>209536.1871</v>
      </c>
      <c r="R203" s="249">
        <f t="shared" si="138"/>
        <v>444012.9266</v>
      </c>
      <c r="S203" s="249">
        <f t="shared" si="34"/>
        <v>-459661.2484</v>
      </c>
      <c r="T203" s="249">
        <f t="shared" si="35"/>
        <v>0</v>
      </c>
      <c r="U203" s="267">
        <f t="shared" si="21"/>
        <v>0.8015381185</v>
      </c>
      <c r="V203" s="277"/>
      <c r="W203" s="249">
        <f t="shared" si="22"/>
        <v>-459661.2484</v>
      </c>
      <c r="X203" s="252">
        <f t="shared" si="23"/>
        <v>2.114456498</v>
      </c>
      <c r="Y203" s="249">
        <f t="shared" si="24"/>
        <v>795796.9605</v>
      </c>
      <c r="Z203" s="249">
        <f t="shared" si="25"/>
        <v>336135.7121</v>
      </c>
      <c r="AA203" s="254">
        <f t="shared" si="26"/>
        <v>1181469.901</v>
      </c>
      <c r="AB203" s="253">
        <f t="shared" si="27"/>
        <v>1.181469901</v>
      </c>
      <c r="AC203" s="270">
        <f t="shared" si="28"/>
        <v>721808.6524</v>
      </c>
      <c r="AD203" s="252">
        <f t="shared" si="29"/>
        <v>0.7218086524</v>
      </c>
      <c r="AE203" s="175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7"/>
    </row>
    <row r="204" ht="19.5" customHeight="1">
      <c r="A204" s="271" t="s">
        <v>292</v>
      </c>
      <c r="B204" s="272">
        <v>108.129997</v>
      </c>
      <c r="C204" s="273">
        <v>114.389999</v>
      </c>
      <c r="D204" s="273">
        <v>105.830002</v>
      </c>
      <c r="E204" s="273">
        <v>111.949997</v>
      </c>
      <c r="F204" s="273">
        <v>104.698997</v>
      </c>
      <c r="G204" s="273">
        <v>6.448857E8</v>
      </c>
      <c r="H204" s="278" t="s">
        <v>292</v>
      </c>
      <c r="I204" s="273">
        <v>9.32125</v>
      </c>
      <c r="J204" s="273">
        <v>10.4075</v>
      </c>
      <c r="K204" s="273">
        <v>8.9225</v>
      </c>
      <c r="L204" s="273">
        <v>9.95875</v>
      </c>
      <c r="M204" s="273">
        <v>9.848567</v>
      </c>
      <c r="N204" s="273">
        <v>3.287216E8</v>
      </c>
      <c r="O204" s="273"/>
      <c r="P204" s="249">
        <f t="shared" si="31"/>
        <v>523910.901</v>
      </c>
      <c r="Q204" s="249">
        <f t="shared" si="137"/>
        <v>206213.8844</v>
      </c>
      <c r="R204" s="249">
        <f t="shared" si="138"/>
        <v>444937.9535</v>
      </c>
      <c r="S204" s="249">
        <f t="shared" si="34"/>
        <v>-463243.1703</v>
      </c>
      <c r="T204" s="249">
        <f t="shared" si="35"/>
        <v>0</v>
      </c>
      <c r="U204" s="267">
        <f t="shared" si="21"/>
        <v>0.7968414271</v>
      </c>
      <c r="V204" s="277"/>
      <c r="W204" s="249">
        <f t="shared" si="22"/>
        <v>-463243.1703</v>
      </c>
      <c r="X204" s="252">
        <f t="shared" si="23"/>
        <v>2.091447682</v>
      </c>
      <c r="Y204" s="249">
        <f t="shared" si="24"/>
        <v>793878.0661</v>
      </c>
      <c r="Z204" s="249">
        <f t="shared" si="25"/>
        <v>330634.8958</v>
      </c>
      <c r="AA204" s="254">
        <f t="shared" si="26"/>
        <v>1175062.739</v>
      </c>
      <c r="AB204" s="253">
        <f t="shared" si="27"/>
        <v>1.175062739</v>
      </c>
      <c r="AC204" s="270">
        <f t="shared" si="28"/>
        <v>711819.5687</v>
      </c>
      <c r="AD204" s="252">
        <f t="shared" si="29"/>
        <v>0.7118195687</v>
      </c>
      <c r="AE204" s="175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7"/>
    </row>
    <row r="205" ht="19.5" customHeight="1">
      <c r="A205" s="271" t="s">
        <v>293</v>
      </c>
      <c r="B205" s="272">
        <v>111.970001</v>
      </c>
      <c r="C205" s="273">
        <v>113.0</v>
      </c>
      <c r="D205" s="273">
        <v>84.739998</v>
      </c>
      <c r="E205" s="273">
        <v>104.309998</v>
      </c>
      <c r="F205" s="273">
        <v>97.553833</v>
      </c>
      <c r="G205" s="273">
        <v>1.0103048E9</v>
      </c>
      <c r="H205" s="278" t="s">
        <v>293</v>
      </c>
      <c r="I205" s="273">
        <v>9.96125</v>
      </c>
      <c r="J205" s="273">
        <v>10.14125</v>
      </c>
      <c r="K205" s="273">
        <v>6.875</v>
      </c>
      <c r="L205" s="273">
        <v>8.56375</v>
      </c>
      <c r="M205" s="273">
        <v>8.469001</v>
      </c>
      <c r="N205" s="273">
        <v>4.280792E8</v>
      </c>
      <c r="O205" s="273"/>
      <c r="P205" s="249">
        <f t="shared" si="31"/>
        <v>419504.9406</v>
      </c>
      <c r="Q205" s="249">
        <f t="shared" si="137"/>
        <v>158892.7381</v>
      </c>
      <c r="R205" s="249">
        <f t="shared" si="138"/>
        <v>445864.9076</v>
      </c>
      <c r="S205" s="249">
        <f t="shared" si="34"/>
        <v>-466840.0168</v>
      </c>
      <c r="T205" s="249">
        <f t="shared" si="35"/>
        <v>0</v>
      </c>
      <c r="U205" s="267">
        <f t="shared" si="21"/>
        <v>0.7198255864</v>
      </c>
      <c r="V205" s="277"/>
      <c r="W205" s="249">
        <f t="shared" si="22"/>
        <v>-466840.0168</v>
      </c>
      <c r="X205" s="252">
        <f t="shared" si="23"/>
        <v>1.853675386</v>
      </c>
      <c r="Y205" s="249">
        <f t="shared" si="24"/>
        <v>721683.7697</v>
      </c>
      <c r="Z205" s="249">
        <f t="shared" si="25"/>
        <v>254843.7529</v>
      </c>
      <c r="AA205" s="254">
        <f t="shared" si="26"/>
        <v>1024262.586</v>
      </c>
      <c r="AB205" s="253">
        <f t="shared" si="27"/>
        <v>1.024262586</v>
      </c>
      <c r="AC205" s="270">
        <f t="shared" si="28"/>
        <v>557422.5694</v>
      </c>
      <c r="AD205" s="252">
        <f t="shared" si="29"/>
        <v>0.5574225694</v>
      </c>
      <c r="AE205" s="175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7"/>
    </row>
    <row r="206" ht="19.5" customHeight="1">
      <c r="A206" s="271" t="s">
        <v>294</v>
      </c>
      <c r="B206" s="272">
        <v>101.709999</v>
      </c>
      <c r="C206" s="273">
        <v>108.730003</v>
      </c>
      <c r="D206" s="273">
        <v>98.75</v>
      </c>
      <c r="E206" s="273">
        <v>101.760002</v>
      </c>
      <c r="F206" s="273">
        <v>95.169006</v>
      </c>
      <c r="G206" s="273">
        <v>8.812015E8</v>
      </c>
      <c r="H206" s="278" t="s">
        <v>294</v>
      </c>
      <c r="I206" s="273">
        <v>8.145</v>
      </c>
      <c r="J206" s="273">
        <v>9.265</v>
      </c>
      <c r="K206" s="273">
        <v>7.66875</v>
      </c>
      <c r="L206" s="273">
        <v>8.13125</v>
      </c>
      <c r="M206" s="273">
        <v>8.041286</v>
      </c>
      <c r="N206" s="273">
        <v>3.535144E8</v>
      </c>
      <c r="O206" s="273"/>
      <c r="P206" s="249">
        <f t="shared" si="31"/>
        <v>488861.3861</v>
      </c>
      <c r="Q206" s="249">
        <f t="shared" si="137"/>
        <v>177237.6269</v>
      </c>
      <c r="R206" s="249">
        <f t="shared" si="138"/>
        <v>446793.7928</v>
      </c>
      <c r="S206" s="249">
        <f t="shared" si="34"/>
        <v>-470451.8502</v>
      </c>
      <c r="T206" s="249">
        <f t="shared" si="35"/>
        <v>0</v>
      </c>
      <c r="U206" s="267">
        <f t="shared" si="21"/>
        <v>0.757787844</v>
      </c>
      <c r="V206" s="277"/>
      <c r="W206" s="249">
        <f t="shared" si="22"/>
        <v>-470451.8502</v>
      </c>
      <c r="X206" s="252">
        <f t="shared" si="23"/>
        <v>1.988843658</v>
      </c>
      <c r="Y206" s="249">
        <f t="shared" si="24"/>
        <v>771125.0114</v>
      </c>
      <c r="Z206" s="249">
        <f t="shared" si="25"/>
        <v>300673.1612</v>
      </c>
      <c r="AA206" s="254">
        <f t="shared" si="26"/>
        <v>1112892.806</v>
      </c>
      <c r="AB206" s="253">
        <f t="shared" si="27"/>
        <v>1.112892806</v>
      </c>
      <c r="AC206" s="270">
        <f t="shared" si="28"/>
        <v>642440.9556</v>
      </c>
      <c r="AD206" s="252">
        <f t="shared" si="29"/>
        <v>0.6424409556</v>
      </c>
      <c r="AE206" s="175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7"/>
    </row>
    <row r="207" ht="19.5" customHeight="1">
      <c r="A207" s="271" t="s">
        <v>295</v>
      </c>
      <c r="B207" s="272">
        <v>101.940002</v>
      </c>
      <c r="C207" s="273">
        <v>114.080002</v>
      </c>
      <c r="D207" s="273">
        <v>100.480003</v>
      </c>
      <c r="E207" s="273">
        <v>113.330002</v>
      </c>
      <c r="F207" s="273">
        <v>106.24749</v>
      </c>
      <c r="G207" s="273">
        <v>7.406272E8</v>
      </c>
      <c r="H207" s="278" t="s">
        <v>295</v>
      </c>
      <c r="I207" s="273">
        <v>8.16125</v>
      </c>
      <c r="J207" s="273">
        <v>10.19875</v>
      </c>
      <c r="K207" s="273">
        <v>7.93375</v>
      </c>
      <c r="L207" s="273">
        <v>10.0675</v>
      </c>
      <c r="M207" s="273">
        <v>9.956113</v>
      </c>
      <c r="N207" s="273">
        <v>3.188688E8</v>
      </c>
      <c r="O207" s="273"/>
      <c r="P207" s="249">
        <f t="shared" si="31"/>
        <v>497425.7574</v>
      </c>
      <c r="Q207" s="249">
        <f t="shared" si="137"/>
        <v>183362.2197</v>
      </c>
      <c r="R207" s="249">
        <f t="shared" si="138"/>
        <v>447724.6132</v>
      </c>
      <c r="S207" s="249">
        <f t="shared" si="34"/>
        <v>-474078.7329</v>
      </c>
      <c r="T207" s="249">
        <f t="shared" si="35"/>
        <v>0</v>
      </c>
      <c r="U207" s="267">
        <f t="shared" si="21"/>
        <v>0.7657426282</v>
      </c>
      <c r="V207" s="277"/>
      <c r="W207" s="249">
        <f t="shared" si="22"/>
        <v>-474078.7329</v>
      </c>
      <c r="X207" s="252">
        <f t="shared" si="23"/>
        <v>1.993656971</v>
      </c>
      <c r="Y207" s="249">
        <f t="shared" si="24"/>
        <v>778013.6589</v>
      </c>
      <c r="Z207" s="249">
        <f t="shared" si="25"/>
        <v>303934.926</v>
      </c>
      <c r="AA207" s="254">
        <f t="shared" si="26"/>
        <v>1128512.59</v>
      </c>
      <c r="AB207" s="253">
        <f t="shared" si="27"/>
        <v>1.12851259</v>
      </c>
      <c r="AC207" s="270">
        <f t="shared" si="28"/>
        <v>654433.8574</v>
      </c>
      <c r="AD207" s="252">
        <f t="shared" si="29"/>
        <v>0.6544338574</v>
      </c>
      <c r="AE207" s="175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7"/>
    </row>
    <row r="208" ht="19.5" customHeight="1">
      <c r="A208" s="271" t="s">
        <v>296</v>
      </c>
      <c r="B208" s="272">
        <v>113.629997</v>
      </c>
      <c r="C208" s="273">
        <v>115.470001</v>
      </c>
      <c r="D208" s="273">
        <v>109.480003</v>
      </c>
      <c r="E208" s="273">
        <v>114.019997</v>
      </c>
      <c r="F208" s="273">
        <v>106.894386</v>
      </c>
      <c r="G208" s="273">
        <v>5.434133E8</v>
      </c>
      <c r="H208" s="278" t="s">
        <v>296</v>
      </c>
      <c r="I208" s="273">
        <v>10.12125</v>
      </c>
      <c r="J208" s="273">
        <v>10.4425</v>
      </c>
      <c r="K208" s="273">
        <v>9.38375</v>
      </c>
      <c r="L208" s="273">
        <v>10.16375</v>
      </c>
      <c r="M208" s="273">
        <v>10.051297</v>
      </c>
      <c r="N208" s="273">
        <v>1.950984E8</v>
      </c>
      <c r="O208" s="273"/>
      <c r="P208" s="249">
        <f t="shared" si="31"/>
        <v>541980.2129</v>
      </c>
      <c r="Q208" s="249">
        <f t="shared" si="137"/>
        <v>216874.1427</v>
      </c>
      <c r="R208" s="249">
        <f t="shared" si="138"/>
        <v>448657.3728</v>
      </c>
      <c r="S208" s="249">
        <f t="shared" si="34"/>
        <v>-477720.7277</v>
      </c>
      <c r="T208" s="249">
        <f t="shared" si="35"/>
        <v>0</v>
      </c>
      <c r="U208" s="267">
        <f t="shared" si="21"/>
        <v>0.8080488788</v>
      </c>
      <c r="V208" s="277"/>
      <c r="W208" s="249">
        <f t="shared" si="22"/>
        <v>-477720.7277</v>
      </c>
      <c r="X208" s="252">
        <f t="shared" si="23"/>
        <v>2.073675117</v>
      </c>
      <c r="Y208" s="249">
        <f t="shared" si="24"/>
        <v>810097.2269</v>
      </c>
      <c r="Z208" s="249">
        <f t="shared" si="25"/>
        <v>332376.4993</v>
      </c>
      <c r="AA208" s="254">
        <f t="shared" si="26"/>
        <v>1207511.728</v>
      </c>
      <c r="AB208" s="253">
        <f t="shared" si="27"/>
        <v>1.207511728</v>
      </c>
      <c r="AC208" s="270">
        <f t="shared" si="28"/>
        <v>729791.0007</v>
      </c>
      <c r="AD208" s="252">
        <f t="shared" si="29"/>
        <v>0.7297910007</v>
      </c>
      <c r="AE208" s="175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7"/>
    </row>
    <row r="209" ht="19.5" customHeight="1">
      <c r="A209" s="274" t="s">
        <v>297</v>
      </c>
      <c r="B209" s="275">
        <v>114.480003</v>
      </c>
      <c r="C209" s="276">
        <v>115.75</v>
      </c>
      <c r="D209" s="276">
        <v>109.379997</v>
      </c>
      <c r="E209" s="276">
        <v>111.860001</v>
      </c>
      <c r="F209" s="276">
        <v>104.86937</v>
      </c>
      <c r="G209" s="276">
        <v>7.574975E8</v>
      </c>
      <c r="H209" s="279" t="s">
        <v>297</v>
      </c>
      <c r="I209" s="276">
        <v>10.24125</v>
      </c>
      <c r="J209" s="276">
        <v>10.47125</v>
      </c>
      <c r="K209" s="276">
        <v>9.33</v>
      </c>
      <c r="L209" s="276">
        <v>9.795</v>
      </c>
      <c r="M209" s="276">
        <v>9.686628</v>
      </c>
      <c r="N209" s="276">
        <v>2.490936E8</v>
      </c>
      <c r="O209" s="276"/>
      <c r="P209" s="249">
        <f t="shared" si="31"/>
        <v>541485.1337</v>
      </c>
      <c r="Q209" s="249">
        <f t="shared" si="137"/>
        <v>215631.8904</v>
      </c>
      <c r="R209" s="249">
        <f t="shared" si="138"/>
        <v>449592.0757</v>
      </c>
      <c r="S209" s="249">
        <f t="shared" si="34"/>
        <v>-481377.8974</v>
      </c>
      <c r="T209" s="249">
        <f t="shared" si="35"/>
        <v>0</v>
      </c>
      <c r="U209" s="267">
        <f t="shared" si="21"/>
        <v>0.8061171616</v>
      </c>
      <c r="V209" s="252">
        <f>(E209-B198)/B198</f>
        <v>0.0780647537</v>
      </c>
      <c r="W209" s="249">
        <f t="shared" si="22"/>
        <v>-481377.8974</v>
      </c>
      <c r="X209" s="252">
        <f t="shared" si="23"/>
        <v>2.058834057</v>
      </c>
      <c r="Y209" s="249">
        <f t="shared" si="24"/>
        <v>810647.9862</v>
      </c>
      <c r="Z209" s="249">
        <f t="shared" si="25"/>
        <v>329270.0889</v>
      </c>
      <c r="AA209" s="254">
        <f t="shared" si="26"/>
        <v>1206709.1</v>
      </c>
      <c r="AB209" s="253">
        <f t="shared" si="27"/>
        <v>1.2067091</v>
      </c>
      <c r="AC209" s="270">
        <f t="shared" si="28"/>
        <v>725331.2024</v>
      </c>
      <c r="AD209" s="252">
        <f t="shared" si="29"/>
        <v>0.7253312024</v>
      </c>
      <c r="AE209" s="175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7"/>
    </row>
    <row r="210" ht="19.5" customHeight="1">
      <c r="A210" s="271" t="s">
        <v>298</v>
      </c>
      <c r="B210" s="272">
        <v>109.449997</v>
      </c>
      <c r="C210" s="273">
        <v>110.18</v>
      </c>
      <c r="D210" s="273">
        <v>97.25</v>
      </c>
      <c r="E210" s="273">
        <v>104.129997</v>
      </c>
      <c r="F210" s="273">
        <v>97.920593</v>
      </c>
      <c r="G210" s="273">
        <v>1.0773082E9</v>
      </c>
      <c r="H210" s="278" t="s">
        <v>298</v>
      </c>
      <c r="I210" s="273">
        <v>9.3575</v>
      </c>
      <c r="J210" s="273">
        <v>9.4925</v>
      </c>
      <c r="K210" s="273">
        <v>7.35</v>
      </c>
      <c r="L210" s="273">
        <v>8.415</v>
      </c>
      <c r="M210" s="273">
        <v>8.32685</v>
      </c>
      <c r="N210" s="273">
        <v>3.941464E8</v>
      </c>
      <c r="O210" s="273"/>
      <c r="P210" s="249">
        <f t="shared" si="31"/>
        <v>481435.6436</v>
      </c>
      <c r="Q210" s="249">
        <f>(Q198+(Q209-Q198)*(1-$Q$3))*K210/K209</f>
        <v>156926.783</v>
      </c>
      <c r="R210" s="249">
        <f>R209*(1+($S$5/2/12))+(Q209-Q198)*($Q$3)</f>
        <v>466959.6795</v>
      </c>
      <c r="S210" s="249">
        <f t="shared" si="34"/>
        <v>-485050.3053</v>
      </c>
      <c r="T210" s="249">
        <f t="shared" si="35"/>
        <v>0</v>
      </c>
      <c r="U210" s="267">
        <f t="shared" si="21"/>
        <v>0.7195090058</v>
      </c>
      <c r="V210" s="277"/>
      <c r="W210" s="249">
        <f t="shared" si="22"/>
        <v>-485050.3053</v>
      </c>
      <c r="X210" s="252">
        <f t="shared" si="23"/>
        <v>1.955251471</v>
      </c>
      <c r="Y210" s="249">
        <f t="shared" si="24"/>
        <v>785286.2428</v>
      </c>
      <c r="Z210" s="249">
        <f t="shared" si="25"/>
        <v>300235.9375</v>
      </c>
      <c r="AA210" s="254">
        <f t="shared" si="26"/>
        <v>1105322.106</v>
      </c>
      <c r="AB210" s="253">
        <f t="shared" si="27"/>
        <v>1.105322106</v>
      </c>
      <c r="AC210" s="270">
        <f t="shared" si="28"/>
        <v>620271.8007</v>
      </c>
      <c r="AD210" s="252">
        <f t="shared" si="29"/>
        <v>0.6202718007</v>
      </c>
      <c r="AE210" s="175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7"/>
    </row>
    <row r="211" ht="19.5" customHeight="1">
      <c r="A211" s="271" t="s">
        <v>299</v>
      </c>
      <c r="B211" s="272">
        <v>103.629997</v>
      </c>
      <c r="C211" s="273">
        <v>104.800003</v>
      </c>
      <c r="D211" s="273">
        <v>94.839996</v>
      </c>
      <c r="E211" s="273">
        <v>102.5</v>
      </c>
      <c r="F211" s="273">
        <v>96.387787</v>
      </c>
      <c r="G211" s="273">
        <v>9.422596E8</v>
      </c>
      <c r="H211" s="278" t="s">
        <v>299</v>
      </c>
      <c r="I211" s="273">
        <v>8.32875</v>
      </c>
      <c r="J211" s="273">
        <v>8.5225</v>
      </c>
      <c r="K211" s="273">
        <v>6.95375</v>
      </c>
      <c r="L211" s="273">
        <v>8.11</v>
      </c>
      <c r="M211" s="273">
        <v>8.025043</v>
      </c>
      <c r="N211" s="273">
        <v>4.445416E8</v>
      </c>
      <c r="O211" s="273"/>
      <c r="P211" s="249">
        <f t="shared" si="31"/>
        <v>469504.9307</v>
      </c>
      <c r="Q211" s="249">
        <f t="shared" ref="Q211:Q221" si="139">Q210*K211/K210</f>
        <v>148466.6146</v>
      </c>
      <c r="R211" s="249">
        <f t="shared" ref="R211:R221" si="140">R210*(1+$S$5/2/12)</f>
        <v>467932.5121</v>
      </c>
      <c r="S211" s="249">
        <f t="shared" si="34"/>
        <v>-488738.0149</v>
      </c>
      <c r="T211" s="249">
        <f t="shared" si="35"/>
        <v>0</v>
      </c>
      <c r="U211" s="267">
        <f t="shared" si="21"/>
        <v>0.7058065164</v>
      </c>
      <c r="V211" s="277"/>
      <c r="W211" s="249">
        <f t="shared" si="22"/>
        <v>-488738.0149</v>
      </c>
      <c r="X211" s="252">
        <f t="shared" si="23"/>
        <v>1.918077609</v>
      </c>
      <c r="Y211" s="249">
        <f t="shared" si="24"/>
        <v>777868.6631</v>
      </c>
      <c r="Z211" s="249">
        <f t="shared" si="25"/>
        <v>289130.6482</v>
      </c>
      <c r="AA211" s="254">
        <f t="shared" si="26"/>
        <v>1085904.057</v>
      </c>
      <c r="AB211" s="253">
        <f t="shared" si="27"/>
        <v>1.085904057</v>
      </c>
      <c r="AC211" s="270">
        <f t="shared" si="28"/>
        <v>597166.0425</v>
      </c>
      <c r="AD211" s="252">
        <f t="shared" si="29"/>
        <v>0.5971660425</v>
      </c>
      <c r="AE211" s="175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7"/>
    </row>
    <row r="212" ht="19.5" customHeight="1">
      <c r="A212" s="271" t="s">
        <v>300</v>
      </c>
      <c r="B212" s="272">
        <v>103.480003</v>
      </c>
      <c r="C212" s="273">
        <v>110.040001</v>
      </c>
      <c r="D212" s="273">
        <v>103.160004</v>
      </c>
      <c r="E212" s="273">
        <v>109.199997</v>
      </c>
      <c r="F212" s="273">
        <v>102.688255</v>
      </c>
      <c r="G212" s="273">
        <v>6.016051E8</v>
      </c>
      <c r="H212" s="278" t="s">
        <v>300</v>
      </c>
      <c r="I212" s="273">
        <v>8.25625</v>
      </c>
      <c r="J212" s="273">
        <v>9.3625</v>
      </c>
      <c r="K212" s="273">
        <v>8.215</v>
      </c>
      <c r="L212" s="273">
        <v>9.225</v>
      </c>
      <c r="M212" s="273">
        <v>9.128366</v>
      </c>
      <c r="N212" s="273">
        <v>3.035736E8</v>
      </c>
      <c r="O212" s="273"/>
      <c r="P212" s="249">
        <f t="shared" si="31"/>
        <v>510693.0891</v>
      </c>
      <c r="Q212" s="249">
        <f t="shared" si="139"/>
        <v>175395.037</v>
      </c>
      <c r="R212" s="249">
        <f t="shared" si="140"/>
        <v>468907.3715</v>
      </c>
      <c r="S212" s="249">
        <f t="shared" si="34"/>
        <v>-492441.0899</v>
      </c>
      <c r="T212" s="249">
        <f t="shared" si="35"/>
        <v>0</v>
      </c>
      <c r="U212" s="267">
        <f t="shared" si="21"/>
        <v>0.7458757761</v>
      </c>
      <c r="V212" s="277"/>
      <c r="W212" s="249">
        <f t="shared" si="22"/>
        <v>-492441.0899</v>
      </c>
      <c r="X212" s="252">
        <f t="shared" si="23"/>
        <v>1.989274414</v>
      </c>
      <c r="Y212" s="249">
        <f t="shared" si="24"/>
        <v>807636.239</v>
      </c>
      <c r="Z212" s="249">
        <f t="shared" si="25"/>
        <v>315195.1491</v>
      </c>
      <c r="AA212" s="254">
        <f t="shared" si="26"/>
        <v>1154995.498</v>
      </c>
      <c r="AB212" s="253">
        <f t="shared" si="27"/>
        <v>1.154995498</v>
      </c>
      <c r="AC212" s="270">
        <f t="shared" si="28"/>
        <v>662554.4077</v>
      </c>
      <c r="AD212" s="252">
        <f t="shared" si="29"/>
        <v>0.6625544077</v>
      </c>
      <c r="AE212" s="175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7"/>
    </row>
    <row r="213" ht="19.5" customHeight="1">
      <c r="A213" s="271" t="s">
        <v>301</v>
      </c>
      <c r="B213" s="272">
        <v>108.540001</v>
      </c>
      <c r="C213" s="273">
        <v>111.440002</v>
      </c>
      <c r="D213" s="273">
        <v>104.879997</v>
      </c>
      <c r="E213" s="273">
        <v>105.720001</v>
      </c>
      <c r="F213" s="273">
        <v>99.71067</v>
      </c>
      <c r="G213" s="273">
        <v>5.592538E8</v>
      </c>
      <c r="H213" s="278" t="s">
        <v>301</v>
      </c>
      <c r="I213" s="273">
        <v>9.11</v>
      </c>
      <c r="J213" s="273">
        <v>9.61</v>
      </c>
      <c r="K213" s="273">
        <v>8.48875</v>
      </c>
      <c r="L213" s="273">
        <v>8.62</v>
      </c>
      <c r="M213" s="273">
        <v>8.529703</v>
      </c>
      <c r="N213" s="273">
        <v>2.323536E8</v>
      </c>
      <c r="O213" s="273"/>
      <c r="P213" s="249">
        <f t="shared" si="31"/>
        <v>519207.9059</v>
      </c>
      <c r="Q213" s="249">
        <f t="shared" si="139"/>
        <v>181239.759</v>
      </c>
      <c r="R213" s="249">
        <f t="shared" si="140"/>
        <v>469884.2619</v>
      </c>
      <c r="S213" s="249">
        <f t="shared" si="34"/>
        <v>-496159.5945</v>
      </c>
      <c r="T213" s="249">
        <f t="shared" si="35"/>
        <v>0</v>
      </c>
      <c r="U213" s="267">
        <f t="shared" si="21"/>
        <v>0.7533652666</v>
      </c>
      <c r="V213" s="277"/>
      <c r="W213" s="249">
        <f t="shared" si="22"/>
        <v>-496159.5945</v>
      </c>
      <c r="X213" s="252">
        <f t="shared" si="23"/>
        <v>1.993496002</v>
      </c>
      <c r="Y213" s="249">
        <f t="shared" si="24"/>
        <v>814534.4256</v>
      </c>
      <c r="Z213" s="249">
        <f t="shared" si="25"/>
        <v>318374.8311</v>
      </c>
      <c r="AA213" s="254">
        <f t="shared" si="26"/>
        <v>1170331.927</v>
      </c>
      <c r="AB213" s="253">
        <f t="shared" si="27"/>
        <v>1.170331927</v>
      </c>
      <c r="AC213" s="270">
        <f t="shared" si="28"/>
        <v>674172.3324</v>
      </c>
      <c r="AD213" s="252">
        <f t="shared" si="29"/>
        <v>0.6741723324</v>
      </c>
      <c r="AE213" s="175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7"/>
    </row>
    <row r="214" ht="19.5" customHeight="1">
      <c r="A214" s="271" t="s">
        <v>302</v>
      </c>
      <c r="B214" s="272">
        <v>105.989998</v>
      </c>
      <c r="C214" s="273">
        <v>110.510002</v>
      </c>
      <c r="D214" s="273">
        <v>104.400002</v>
      </c>
      <c r="E214" s="273">
        <v>110.339996</v>
      </c>
      <c r="F214" s="273">
        <v>104.068062</v>
      </c>
      <c r="G214" s="273">
        <v>5.364827E8</v>
      </c>
      <c r="H214" s="278" t="s">
        <v>302</v>
      </c>
      <c r="I214" s="273">
        <v>8.65375</v>
      </c>
      <c r="J214" s="273">
        <v>9.39375</v>
      </c>
      <c r="K214" s="273">
        <v>8.4025</v>
      </c>
      <c r="L214" s="273">
        <v>9.3675</v>
      </c>
      <c r="M214" s="273">
        <v>9.269373</v>
      </c>
      <c r="N214" s="273">
        <v>1.860816E8</v>
      </c>
      <c r="O214" s="273"/>
      <c r="P214" s="249">
        <f t="shared" si="31"/>
        <v>516831.6931</v>
      </c>
      <c r="Q214" s="249">
        <f t="shared" si="139"/>
        <v>179398.2713</v>
      </c>
      <c r="R214" s="249">
        <f t="shared" si="140"/>
        <v>470863.1874</v>
      </c>
      <c r="S214" s="249">
        <f t="shared" si="34"/>
        <v>-499893.5928</v>
      </c>
      <c r="T214" s="249">
        <f t="shared" si="35"/>
        <v>0</v>
      </c>
      <c r="U214" s="267">
        <f t="shared" si="21"/>
        <v>0.7502642221</v>
      </c>
      <c r="V214" s="277"/>
      <c r="W214" s="249">
        <f t="shared" si="22"/>
        <v>-499893.5928</v>
      </c>
      <c r="X214" s="252">
        <f t="shared" si="23"/>
        <v>1.975810242</v>
      </c>
      <c r="Y214" s="249">
        <f t="shared" si="24"/>
        <v>813810.8451</v>
      </c>
      <c r="Z214" s="249">
        <f t="shared" si="25"/>
        <v>313917.2523</v>
      </c>
      <c r="AA214" s="254">
        <f t="shared" si="26"/>
        <v>1167093.152</v>
      </c>
      <c r="AB214" s="253">
        <f t="shared" si="27"/>
        <v>1.167093152</v>
      </c>
      <c r="AC214" s="270">
        <f t="shared" si="28"/>
        <v>667199.559</v>
      </c>
      <c r="AD214" s="252">
        <f t="shared" si="29"/>
        <v>0.667199559</v>
      </c>
      <c r="AE214" s="175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7"/>
    </row>
    <row r="215" ht="19.5" customHeight="1">
      <c r="A215" s="271" t="s">
        <v>303</v>
      </c>
      <c r="B215" s="272">
        <v>110.0</v>
      </c>
      <c r="C215" s="273">
        <v>110.75</v>
      </c>
      <c r="D215" s="273">
        <v>101.75</v>
      </c>
      <c r="E215" s="273">
        <v>107.540001</v>
      </c>
      <c r="F215" s="273">
        <v>101.427223</v>
      </c>
      <c r="G215" s="273">
        <v>5.779263E8</v>
      </c>
      <c r="H215" s="278" t="s">
        <v>303</v>
      </c>
      <c r="I215" s="273">
        <v>9.30375</v>
      </c>
      <c r="J215" s="273">
        <v>9.43125</v>
      </c>
      <c r="K215" s="273">
        <v>7.9725</v>
      </c>
      <c r="L215" s="273">
        <v>8.895</v>
      </c>
      <c r="M215" s="273">
        <v>8.801822</v>
      </c>
      <c r="N215" s="273">
        <v>2.15028E8</v>
      </c>
      <c r="O215" s="273"/>
      <c r="P215" s="249">
        <f t="shared" si="31"/>
        <v>503712.8713</v>
      </c>
      <c r="Q215" s="249">
        <f t="shared" si="139"/>
        <v>170217.5207</v>
      </c>
      <c r="R215" s="249">
        <f t="shared" si="140"/>
        <v>471844.1524</v>
      </c>
      <c r="S215" s="249">
        <f t="shared" si="34"/>
        <v>-503643.1494</v>
      </c>
      <c r="T215" s="249">
        <f t="shared" si="35"/>
        <v>0</v>
      </c>
      <c r="U215" s="267">
        <f t="shared" si="21"/>
        <v>0.7367487058</v>
      </c>
      <c r="V215" s="277"/>
      <c r="W215" s="249">
        <f t="shared" si="22"/>
        <v>-503643.1494</v>
      </c>
      <c r="X215" s="252">
        <f t="shared" si="23"/>
        <v>1.937000483</v>
      </c>
      <c r="Y215" s="249">
        <f t="shared" si="24"/>
        <v>805569.3962</v>
      </c>
      <c r="Z215" s="249">
        <f t="shared" si="25"/>
        <v>301926.2468</v>
      </c>
      <c r="AA215" s="254">
        <f t="shared" si="26"/>
        <v>1145774.544</v>
      </c>
      <c r="AB215" s="253">
        <f t="shared" si="27"/>
        <v>1.145774544</v>
      </c>
      <c r="AC215" s="270">
        <f t="shared" si="28"/>
        <v>642131.395</v>
      </c>
      <c r="AD215" s="252">
        <f t="shared" si="29"/>
        <v>0.642131395</v>
      </c>
      <c r="AE215" s="175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7"/>
    </row>
    <row r="216" ht="19.5" customHeight="1">
      <c r="A216" s="271" t="s">
        <v>304</v>
      </c>
      <c r="B216" s="272">
        <v>107.489998</v>
      </c>
      <c r="C216" s="273">
        <v>115.540001</v>
      </c>
      <c r="D216" s="273">
        <v>106.57</v>
      </c>
      <c r="E216" s="273">
        <v>115.230003</v>
      </c>
      <c r="F216" s="273">
        <v>108.969566</v>
      </c>
      <c r="G216" s="273">
        <v>4.210726E8</v>
      </c>
      <c r="H216" s="278" t="s">
        <v>304</v>
      </c>
      <c r="I216" s="273">
        <v>8.8925</v>
      </c>
      <c r="J216" s="273">
        <v>10.24875</v>
      </c>
      <c r="K216" s="273">
        <v>8.735</v>
      </c>
      <c r="L216" s="273">
        <v>10.19375</v>
      </c>
      <c r="M216" s="273">
        <v>10.092622</v>
      </c>
      <c r="N216" s="273">
        <v>1.512384E8</v>
      </c>
      <c r="O216" s="273"/>
      <c r="P216" s="249">
        <f t="shared" si="31"/>
        <v>527574.2574</v>
      </c>
      <c r="Q216" s="249">
        <f t="shared" si="139"/>
        <v>186497.34</v>
      </c>
      <c r="R216" s="249">
        <f t="shared" si="140"/>
        <v>472827.161</v>
      </c>
      <c r="S216" s="249">
        <f t="shared" si="34"/>
        <v>-507408.3292</v>
      </c>
      <c r="T216" s="249">
        <f t="shared" si="35"/>
        <v>0</v>
      </c>
      <c r="U216" s="267">
        <f t="shared" si="21"/>
        <v>0.7587580078</v>
      </c>
      <c r="V216" s="277"/>
      <c r="W216" s="249">
        <f t="shared" si="22"/>
        <v>-507408.3292</v>
      </c>
      <c r="X216" s="252">
        <f t="shared" si="23"/>
        <v>1.971590455</v>
      </c>
      <c r="Y216" s="249">
        <f t="shared" si="24"/>
        <v>823216.0548</v>
      </c>
      <c r="Z216" s="249">
        <f t="shared" si="25"/>
        <v>315807.7256</v>
      </c>
      <c r="AA216" s="254">
        <f t="shared" si="26"/>
        <v>1186898.759</v>
      </c>
      <c r="AB216" s="253">
        <f t="shared" si="27"/>
        <v>1.186898759</v>
      </c>
      <c r="AC216" s="270">
        <f t="shared" si="28"/>
        <v>679490.4293</v>
      </c>
      <c r="AD216" s="252">
        <f t="shared" si="29"/>
        <v>0.6794904293</v>
      </c>
      <c r="AE216" s="175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7"/>
    </row>
    <row r="217" ht="19.5" customHeight="1">
      <c r="A217" s="271" t="s">
        <v>305</v>
      </c>
      <c r="B217" s="272">
        <v>115.309998</v>
      </c>
      <c r="C217" s="273">
        <v>118.010002</v>
      </c>
      <c r="D217" s="273">
        <v>114.220001</v>
      </c>
      <c r="E217" s="273">
        <v>116.440002</v>
      </c>
      <c r="F217" s="273">
        <v>110.113861</v>
      </c>
      <c r="G217" s="273">
        <v>3.692699E8</v>
      </c>
      <c r="H217" s="278" t="s">
        <v>305</v>
      </c>
      <c r="I217" s="273">
        <v>10.20875</v>
      </c>
      <c r="J217" s="273">
        <v>10.68125</v>
      </c>
      <c r="K217" s="273">
        <v>10.01375</v>
      </c>
      <c r="L217" s="273">
        <v>10.38875</v>
      </c>
      <c r="M217" s="273">
        <v>10.285686</v>
      </c>
      <c r="N217" s="273">
        <v>1.53288E8</v>
      </c>
      <c r="O217" s="273"/>
      <c r="P217" s="249">
        <f t="shared" si="31"/>
        <v>565445.5495</v>
      </c>
      <c r="Q217" s="249">
        <f t="shared" si="139"/>
        <v>213799.3977</v>
      </c>
      <c r="R217" s="249">
        <f t="shared" si="140"/>
        <v>473812.2176</v>
      </c>
      <c r="S217" s="249">
        <f t="shared" si="34"/>
        <v>-511189.1973</v>
      </c>
      <c r="T217" s="249">
        <f t="shared" si="35"/>
        <v>0</v>
      </c>
      <c r="U217" s="267">
        <f t="shared" si="21"/>
        <v>0.7924972402</v>
      </c>
      <c r="V217" s="277"/>
      <c r="W217" s="249">
        <f t="shared" si="22"/>
        <v>-511189.1973</v>
      </c>
      <c r="X217" s="252">
        <f t="shared" si="23"/>
        <v>2.033019815</v>
      </c>
      <c r="Y217" s="249">
        <f t="shared" si="24"/>
        <v>850671.6136</v>
      </c>
      <c r="Z217" s="249">
        <f t="shared" si="25"/>
        <v>339482.4163</v>
      </c>
      <c r="AA217" s="254">
        <f t="shared" si="26"/>
        <v>1253057.165</v>
      </c>
      <c r="AB217" s="253">
        <f t="shared" si="27"/>
        <v>1.253057165</v>
      </c>
      <c r="AC217" s="270">
        <f t="shared" si="28"/>
        <v>741867.9676</v>
      </c>
      <c r="AD217" s="252">
        <f t="shared" si="29"/>
        <v>0.7418679676</v>
      </c>
      <c r="AE217" s="175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7"/>
    </row>
    <row r="218" ht="19.5" customHeight="1">
      <c r="A218" s="271" t="s">
        <v>306</v>
      </c>
      <c r="B218" s="272">
        <v>116.480003</v>
      </c>
      <c r="C218" s="273">
        <v>119.220001</v>
      </c>
      <c r="D218" s="273">
        <v>113.629997</v>
      </c>
      <c r="E218" s="273">
        <v>118.720001</v>
      </c>
      <c r="F218" s="273">
        <v>112.269974</v>
      </c>
      <c r="G218" s="273">
        <v>5.407566E8</v>
      </c>
      <c r="H218" s="278" t="s">
        <v>306</v>
      </c>
      <c r="I218" s="273">
        <v>10.4025</v>
      </c>
      <c r="J218" s="273">
        <v>10.92375</v>
      </c>
      <c r="K218" s="273">
        <v>9.885</v>
      </c>
      <c r="L218" s="273">
        <v>10.8175</v>
      </c>
      <c r="M218" s="273">
        <v>10.710185</v>
      </c>
      <c r="N218" s="273">
        <v>2.0234E8</v>
      </c>
      <c r="O218" s="273"/>
      <c r="P218" s="249">
        <f t="shared" si="31"/>
        <v>562524.7376</v>
      </c>
      <c r="Q218" s="249">
        <f t="shared" si="139"/>
        <v>211050.5102</v>
      </c>
      <c r="R218" s="249">
        <f t="shared" si="140"/>
        <v>474799.3264</v>
      </c>
      <c r="S218" s="249">
        <f t="shared" si="34"/>
        <v>-514985.8189</v>
      </c>
      <c r="T218" s="249">
        <f t="shared" si="35"/>
        <v>0</v>
      </c>
      <c r="U218" s="267">
        <f t="shared" si="21"/>
        <v>0.7887262191</v>
      </c>
      <c r="V218" s="277"/>
      <c r="W218" s="249">
        <f t="shared" si="22"/>
        <v>-514985.8189</v>
      </c>
      <c r="X218" s="252">
        <f t="shared" si="23"/>
        <v>2.014276949</v>
      </c>
      <c r="Y218" s="249">
        <f t="shared" si="24"/>
        <v>849574.6697</v>
      </c>
      <c r="Z218" s="249">
        <f t="shared" si="25"/>
        <v>334588.8508</v>
      </c>
      <c r="AA218" s="254">
        <f t="shared" si="26"/>
        <v>1248374.574</v>
      </c>
      <c r="AB218" s="253">
        <f t="shared" si="27"/>
        <v>1.248374574</v>
      </c>
      <c r="AC218" s="270">
        <f t="shared" si="28"/>
        <v>733388.7553</v>
      </c>
      <c r="AD218" s="252">
        <f t="shared" si="29"/>
        <v>0.7333887553</v>
      </c>
      <c r="AE218" s="175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7"/>
    </row>
    <row r="219" ht="19.5" customHeight="1">
      <c r="A219" s="271" t="s">
        <v>307</v>
      </c>
      <c r="B219" s="272">
        <v>118.57</v>
      </c>
      <c r="C219" s="273">
        <v>119.660004</v>
      </c>
      <c r="D219" s="273">
        <v>115.940002</v>
      </c>
      <c r="E219" s="273">
        <v>116.989998</v>
      </c>
      <c r="F219" s="273">
        <v>110.911156</v>
      </c>
      <c r="G219" s="273">
        <v>4.069418E8</v>
      </c>
      <c r="H219" s="278" t="s">
        <v>307</v>
      </c>
      <c r="I219" s="273">
        <v>10.7875</v>
      </c>
      <c r="J219" s="273">
        <v>10.98</v>
      </c>
      <c r="K219" s="273">
        <v>10.31625</v>
      </c>
      <c r="L219" s="273">
        <v>10.48625</v>
      </c>
      <c r="M219" s="273">
        <v>10.382219</v>
      </c>
      <c r="N219" s="273">
        <v>1.57292E8</v>
      </c>
      <c r="O219" s="273"/>
      <c r="P219" s="249">
        <f t="shared" si="31"/>
        <v>573960.4059</v>
      </c>
      <c r="Q219" s="249">
        <f t="shared" si="139"/>
        <v>220257.949</v>
      </c>
      <c r="R219" s="249">
        <f t="shared" si="140"/>
        <v>475788.4917</v>
      </c>
      <c r="S219" s="249">
        <f t="shared" si="34"/>
        <v>-518798.2598</v>
      </c>
      <c r="T219" s="249">
        <f t="shared" si="35"/>
        <v>0</v>
      </c>
      <c r="U219" s="267">
        <f t="shared" si="21"/>
        <v>0.798795933</v>
      </c>
      <c r="V219" s="277"/>
      <c r="W219" s="249">
        <f t="shared" si="22"/>
        <v>-518798.2598</v>
      </c>
      <c r="X219" s="252">
        <f t="shared" si="23"/>
        <v>2.023424092</v>
      </c>
      <c r="Y219" s="249">
        <f t="shared" si="24"/>
        <v>858529.2362</v>
      </c>
      <c r="Z219" s="249">
        <f t="shared" si="25"/>
        <v>339730.9764</v>
      </c>
      <c r="AA219" s="254">
        <f t="shared" si="26"/>
        <v>1270006.847</v>
      </c>
      <c r="AB219" s="253">
        <f t="shared" si="27"/>
        <v>1.270006847</v>
      </c>
      <c r="AC219" s="270">
        <f t="shared" si="28"/>
        <v>751208.5868</v>
      </c>
      <c r="AD219" s="252">
        <f t="shared" si="29"/>
        <v>0.7512085868</v>
      </c>
      <c r="AE219" s="175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7"/>
    </row>
    <row r="220" ht="19.5" customHeight="1">
      <c r="A220" s="271" t="s">
        <v>308</v>
      </c>
      <c r="B220" s="272">
        <v>117.190002</v>
      </c>
      <c r="C220" s="273">
        <v>119.510002</v>
      </c>
      <c r="D220" s="273">
        <v>113.449997</v>
      </c>
      <c r="E220" s="273">
        <v>117.5</v>
      </c>
      <c r="F220" s="273">
        <v>111.394638</v>
      </c>
      <c r="G220" s="273">
        <v>5.981188E8</v>
      </c>
      <c r="H220" s="278" t="s">
        <v>308</v>
      </c>
      <c r="I220" s="273">
        <v>10.525</v>
      </c>
      <c r="J220" s="273">
        <v>10.91625</v>
      </c>
      <c r="K220" s="273">
        <v>9.86</v>
      </c>
      <c r="L220" s="273">
        <v>10.54625</v>
      </c>
      <c r="M220" s="273">
        <v>10.441625</v>
      </c>
      <c r="N220" s="273">
        <v>1.861656E8</v>
      </c>
      <c r="O220" s="273"/>
      <c r="P220" s="249">
        <f t="shared" si="31"/>
        <v>561633.6485</v>
      </c>
      <c r="Q220" s="249">
        <f t="shared" si="139"/>
        <v>210516.7456</v>
      </c>
      <c r="R220" s="249">
        <f t="shared" si="140"/>
        <v>476779.7177</v>
      </c>
      <c r="S220" s="249">
        <f t="shared" si="34"/>
        <v>-522626.5859</v>
      </c>
      <c r="T220" s="249">
        <f t="shared" si="35"/>
        <v>0</v>
      </c>
      <c r="U220" s="267">
        <f t="shared" si="21"/>
        <v>0.7868071483</v>
      </c>
      <c r="V220" s="277"/>
      <c r="W220" s="249">
        <f t="shared" si="22"/>
        <v>-522626.5859</v>
      </c>
      <c r="X220" s="252">
        <f t="shared" si="23"/>
        <v>1.986912634</v>
      </c>
      <c r="Y220" s="249">
        <f t="shared" si="24"/>
        <v>850852.083</v>
      </c>
      <c r="Z220" s="249">
        <f t="shared" si="25"/>
        <v>328225.4971</v>
      </c>
      <c r="AA220" s="254">
        <f t="shared" si="26"/>
        <v>1248930.112</v>
      </c>
      <c r="AB220" s="253">
        <f t="shared" si="27"/>
        <v>1.248930112</v>
      </c>
      <c r="AC220" s="270">
        <f t="shared" si="28"/>
        <v>726303.5259</v>
      </c>
      <c r="AD220" s="252">
        <f t="shared" si="29"/>
        <v>0.7263035259</v>
      </c>
      <c r="AE220" s="175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177"/>
    </row>
    <row r="221" ht="19.5" customHeight="1">
      <c r="A221" s="274" t="s">
        <v>309</v>
      </c>
      <c r="B221" s="275">
        <v>117.459999</v>
      </c>
      <c r="C221" s="276">
        <v>121.519997</v>
      </c>
      <c r="D221" s="276">
        <v>115.220001</v>
      </c>
      <c r="E221" s="276">
        <v>118.480003</v>
      </c>
      <c r="F221" s="276">
        <v>112.323723</v>
      </c>
      <c r="G221" s="276">
        <v>4.984143E8</v>
      </c>
      <c r="H221" s="279" t="s">
        <v>309</v>
      </c>
      <c r="I221" s="276">
        <v>10.54625</v>
      </c>
      <c r="J221" s="276">
        <v>11.31875</v>
      </c>
      <c r="K221" s="276">
        <v>10.14125</v>
      </c>
      <c r="L221" s="276">
        <v>10.765</v>
      </c>
      <c r="M221" s="276">
        <v>10.658204</v>
      </c>
      <c r="N221" s="276">
        <v>1.538632E8</v>
      </c>
      <c r="O221" s="276"/>
      <c r="P221" s="249">
        <f t="shared" si="31"/>
        <v>570396.0446</v>
      </c>
      <c r="Q221" s="249">
        <f t="shared" si="139"/>
        <v>216521.597</v>
      </c>
      <c r="R221" s="249">
        <f t="shared" si="140"/>
        <v>477773.0088</v>
      </c>
      <c r="S221" s="249">
        <f t="shared" si="34"/>
        <v>-526470.8633</v>
      </c>
      <c r="T221" s="249">
        <f t="shared" si="35"/>
        <v>0</v>
      </c>
      <c r="U221" s="267">
        <f t="shared" si="21"/>
        <v>0.7934266283</v>
      </c>
      <c r="V221" s="252">
        <f>(E221-B210)/B210</f>
        <v>0.0825034833</v>
      </c>
      <c r="W221" s="249">
        <f t="shared" si="22"/>
        <v>-526470.8633</v>
      </c>
      <c r="X221" s="252">
        <f t="shared" si="23"/>
        <v>1.990934592</v>
      </c>
      <c r="Y221" s="249">
        <f t="shared" si="24"/>
        <v>857939.3196</v>
      </c>
      <c r="Z221" s="249">
        <f t="shared" si="25"/>
        <v>331468.4563</v>
      </c>
      <c r="AA221" s="254">
        <f t="shared" si="26"/>
        <v>1264690.65</v>
      </c>
      <c r="AB221" s="253">
        <f t="shared" si="27"/>
        <v>1.26469065</v>
      </c>
      <c r="AC221" s="270">
        <f t="shared" si="28"/>
        <v>738219.787</v>
      </c>
      <c r="AD221" s="252">
        <f t="shared" si="29"/>
        <v>0.738219787</v>
      </c>
      <c r="AE221" s="175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176"/>
      <c r="AT221" s="176"/>
      <c r="AU221" s="176"/>
      <c r="AV221" s="176"/>
      <c r="AW221" s="177"/>
    </row>
    <row r="222" ht="19.5" customHeight="1">
      <c r="A222" s="271" t="s">
        <v>310</v>
      </c>
      <c r="B222" s="272">
        <v>119.269997</v>
      </c>
      <c r="C222" s="273">
        <v>125.919998</v>
      </c>
      <c r="D222" s="273">
        <v>118.889999</v>
      </c>
      <c r="E222" s="273">
        <v>124.57</v>
      </c>
      <c r="F222" s="273">
        <v>118.446533</v>
      </c>
      <c r="G222" s="273">
        <v>3.662546E8</v>
      </c>
      <c r="H222" s="278" t="s">
        <v>310</v>
      </c>
      <c r="I222" s="273">
        <v>10.90875</v>
      </c>
      <c r="J222" s="273">
        <v>12.12875</v>
      </c>
      <c r="K222" s="273">
        <v>10.83375</v>
      </c>
      <c r="L222" s="273">
        <v>11.87125</v>
      </c>
      <c r="M222" s="273">
        <v>11.761251</v>
      </c>
      <c r="N222" s="273">
        <v>1.295288E8</v>
      </c>
      <c r="O222" s="273"/>
      <c r="P222" s="249">
        <f t="shared" si="31"/>
        <v>588564.3515</v>
      </c>
      <c r="Q222" s="249">
        <f>(Q210+(Q221-Q210)*(1-$Q$3))*K222/K221</f>
        <v>199474.7386</v>
      </c>
      <c r="R222" s="249">
        <f>R221*(1+($S$5/2/12))+(Q221-Q210)*($Q$3)</f>
        <v>508565.7762</v>
      </c>
      <c r="S222" s="249">
        <f t="shared" si="34"/>
        <v>-530331.1586</v>
      </c>
      <c r="T222" s="249">
        <f t="shared" si="35"/>
        <v>0</v>
      </c>
      <c r="U222" s="267">
        <f t="shared" si="21"/>
        <v>0.7616150875</v>
      </c>
      <c r="V222" s="277"/>
      <c r="W222" s="249">
        <f t="shared" si="22"/>
        <v>-530331.1586</v>
      </c>
      <c r="X222" s="252">
        <f t="shared" si="23"/>
        <v>2.068764224</v>
      </c>
      <c r="Y222" s="249">
        <f t="shared" si="24"/>
        <v>900218.1912</v>
      </c>
      <c r="Z222" s="249">
        <f t="shared" si="25"/>
        <v>369887.0326</v>
      </c>
      <c r="AA222" s="254">
        <f t="shared" si="26"/>
        <v>1296604.866</v>
      </c>
      <c r="AB222" s="253">
        <f t="shared" si="27"/>
        <v>1.296604866</v>
      </c>
      <c r="AC222" s="270">
        <f t="shared" si="28"/>
        <v>766273.7077</v>
      </c>
      <c r="AD222" s="252">
        <f t="shared" si="29"/>
        <v>0.7662737077</v>
      </c>
      <c r="AE222" s="175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176"/>
      <c r="AT222" s="176"/>
      <c r="AU222" s="176"/>
      <c r="AV222" s="176"/>
      <c r="AW222" s="177"/>
    </row>
    <row r="223" ht="19.5" customHeight="1">
      <c r="A223" s="271" t="s">
        <v>311</v>
      </c>
      <c r="B223" s="272">
        <v>125.449997</v>
      </c>
      <c r="C223" s="273">
        <v>130.699997</v>
      </c>
      <c r="D223" s="273">
        <v>124.860001</v>
      </c>
      <c r="E223" s="273">
        <v>130.020004</v>
      </c>
      <c r="F223" s="273">
        <v>123.628624</v>
      </c>
      <c r="G223" s="273">
        <v>3.074376E8</v>
      </c>
      <c r="H223" s="278" t="s">
        <v>311</v>
      </c>
      <c r="I223" s="273">
        <v>12.02875</v>
      </c>
      <c r="J223" s="273">
        <v>13.04625</v>
      </c>
      <c r="K223" s="273">
        <v>11.9225</v>
      </c>
      <c r="L223" s="273">
        <v>12.91125</v>
      </c>
      <c r="M223" s="273">
        <v>12.791615</v>
      </c>
      <c r="N223" s="273">
        <v>1.395168E8</v>
      </c>
      <c r="O223" s="273"/>
      <c r="P223" s="249">
        <f t="shared" si="31"/>
        <v>618118.8168</v>
      </c>
      <c r="Q223" s="249">
        <f t="shared" ref="Q223:Q233" si="141">Q222*K223/K222</f>
        <v>219521.1789</v>
      </c>
      <c r="R223" s="249">
        <f t="shared" ref="R223:R233" si="142">R222*(1+$S$5/2/12)</f>
        <v>509625.2883</v>
      </c>
      <c r="S223" s="249">
        <f t="shared" si="34"/>
        <v>-534207.5384</v>
      </c>
      <c r="T223" s="249">
        <f t="shared" si="35"/>
        <v>0</v>
      </c>
      <c r="U223" s="267">
        <f t="shared" si="21"/>
        <v>0.7846718736</v>
      </c>
      <c r="V223" s="277"/>
      <c r="W223" s="249">
        <f t="shared" si="22"/>
        <v>-534207.5384</v>
      </c>
      <c r="X223" s="252">
        <f t="shared" si="23"/>
        <v>2.111059886</v>
      </c>
      <c r="Y223" s="249">
        <f t="shared" si="24"/>
        <v>921923.4485</v>
      </c>
      <c r="Z223" s="249">
        <f t="shared" si="25"/>
        <v>387715.9101</v>
      </c>
      <c r="AA223" s="254">
        <f t="shared" si="26"/>
        <v>1347265.284</v>
      </c>
      <c r="AB223" s="253">
        <f t="shared" si="27"/>
        <v>1.347265284</v>
      </c>
      <c r="AC223" s="270">
        <f t="shared" si="28"/>
        <v>813057.7455</v>
      </c>
      <c r="AD223" s="252">
        <f t="shared" si="29"/>
        <v>0.8130577455</v>
      </c>
      <c r="AE223" s="175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176"/>
      <c r="AT223" s="176"/>
      <c r="AU223" s="176"/>
      <c r="AV223" s="176"/>
      <c r="AW223" s="177"/>
    </row>
    <row r="224" ht="19.5" customHeight="1">
      <c r="A224" s="271" t="s">
        <v>312</v>
      </c>
      <c r="B224" s="272">
        <v>130.850006</v>
      </c>
      <c r="C224" s="273">
        <v>132.740005</v>
      </c>
      <c r="D224" s="273">
        <v>129.399994</v>
      </c>
      <c r="E224" s="273">
        <v>132.380005</v>
      </c>
      <c r="F224" s="273">
        <v>125.872597</v>
      </c>
      <c r="G224" s="273">
        <v>4.429635E8</v>
      </c>
      <c r="H224" s="278" t="s">
        <v>312</v>
      </c>
      <c r="I224" s="273">
        <v>13.07</v>
      </c>
      <c r="J224" s="273">
        <v>13.4775</v>
      </c>
      <c r="K224" s="273">
        <v>12.815</v>
      </c>
      <c r="L224" s="273">
        <v>13.4075</v>
      </c>
      <c r="M224" s="273">
        <v>13.283266</v>
      </c>
      <c r="N224" s="273">
        <v>1.309488E8</v>
      </c>
      <c r="O224" s="273"/>
      <c r="P224" s="249">
        <f t="shared" si="31"/>
        <v>640594.0297</v>
      </c>
      <c r="Q224" s="249">
        <f t="shared" si="141"/>
        <v>235954.1964</v>
      </c>
      <c r="R224" s="249">
        <f t="shared" si="142"/>
        <v>510687.0076</v>
      </c>
      <c r="S224" s="249">
        <f t="shared" si="34"/>
        <v>-538100.0698</v>
      </c>
      <c r="T224" s="249">
        <f t="shared" si="35"/>
        <v>0</v>
      </c>
      <c r="U224" s="267">
        <f t="shared" si="21"/>
        <v>0.8019565792</v>
      </c>
      <c r="V224" s="277"/>
      <c r="W224" s="249">
        <f t="shared" si="22"/>
        <v>-538100.0698</v>
      </c>
      <c r="X224" s="252">
        <f t="shared" si="23"/>
        <v>2.139529619</v>
      </c>
      <c r="Y224" s="249">
        <f t="shared" si="24"/>
        <v>938675.3481</v>
      </c>
      <c r="Z224" s="249">
        <f t="shared" si="25"/>
        <v>400575.2783</v>
      </c>
      <c r="AA224" s="254">
        <f t="shared" si="26"/>
        <v>1387235.234</v>
      </c>
      <c r="AB224" s="253">
        <f t="shared" si="27"/>
        <v>1.387235234</v>
      </c>
      <c r="AC224" s="270">
        <f t="shared" si="28"/>
        <v>849135.1639</v>
      </c>
      <c r="AD224" s="252">
        <f t="shared" si="29"/>
        <v>0.8491351639</v>
      </c>
      <c r="AE224" s="175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7"/>
    </row>
    <row r="225" ht="19.5" customHeight="1">
      <c r="A225" s="271" t="s">
        <v>313</v>
      </c>
      <c r="B225" s="272">
        <v>132.490005</v>
      </c>
      <c r="C225" s="273">
        <v>136.339996</v>
      </c>
      <c r="D225" s="273">
        <v>130.380005</v>
      </c>
      <c r="E225" s="273">
        <v>135.990005</v>
      </c>
      <c r="F225" s="273">
        <v>129.574097</v>
      </c>
      <c r="G225" s="273">
        <v>3.882481E8</v>
      </c>
      <c r="H225" s="278" t="s">
        <v>313</v>
      </c>
      <c r="I225" s="273">
        <v>13.42875</v>
      </c>
      <c r="J225" s="273">
        <v>14.19375</v>
      </c>
      <c r="K225" s="273">
        <v>12.995</v>
      </c>
      <c r="L225" s="273">
        <v>14.12125</v>
      </c>
      <c r="M225" s="273">
        <v>13.992979</v>
      </c>
      <c r="N225" s="273">
        <v>1.0924E8</v>
      </c>
      <c r="O225" s="273"/>
      <c r="P225" s="249">
        <f t="shared" si="31"/>
        <v>645445.5693</v>
      </c>
      <c r="Q225" s="249">
        <f t="shared" si="141"/>
        <v>239268.4185</v>
      </c>
      <c r="R225" s="249">
        <f t="shared" si="142"/>
        <v>511750.9389</v>
      </c>
      <c r="S225" s="249">
        <f t="shared" si="34"/>
        <v>-542008.8201</v>
      </c>
      <c r="T225" s="249">
        <f t="shared" si="35"/>
        <v>0</v>
      </c>
      <c r="U225" s="267">
        <f t="shared" si="21"/>
        <v>0.8048769323</v>
      </c>
      <c r="V225" s="277"/>
      <c r="W225" s="249">
        <f t="shared" si="22"/>
        <v>-542008.8201</v>
      </c>
      <c r="X225" s="252">
        <f t="shared" si="23"/>
        <v>2.135014164</v>
      </c>
      <c r="Y225" s="249">
        <f t="shared" si="24"/>
        <v>943092.7998</v>
      </c>
      <c r="Z225" s="249">
        <f t="shared" si="25"/>
        <v>401083.9797</v>
      </c>
      <c r="AA225" s="254">
        <f t="shared" si="26"/>
        <v>1396464.927</v>
      </c>
      <c r="AB225" s="253">
        <f t="shared" si="27"/>
        <v>1.396464927</v>
      </c>
      <c r="AC225" s="270">
        <f t="shared" si="28"/>
        <v>854456.1065</v>
      </c>
      <c r="AD225" s="252">
        <f t="shared" si="29"/>
        <v>0.8544561065</v>
      </c>
      <c r="AE225" s="175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7"/>
    </row>
    <row r="226" ht="19.5" customHeight="1">
      <c r="A226" s="271" t="s">
        <v>314</v>
      </c>
      <c r="B226" s="272">
        <v>136.440002</v>
      </c>
      <c r="C226" s="273">
        <v>141.839996</v>
      </c>
      <c r="D226" s="273">
        <v>135.869995</v>
      </c>
      <c r="E226" s="273">
        <v>141.289993</v>
      </c>
      <c r="F226" s="273">
        <v>134.624054</v>
      </c>
      <c r="G226" s="273">
        <v>5.324897E8</v>
      </c>
      <c r="H226" s="278" t="s">
        <v>314</v>
      </c>
      <c r="I226" s="273">
        <v>14.21375</v>
      </c>
      <c r="J226" s="273">
        <v>15.3175</v>
      </c>
      <c r="K226" s="273">
        <v>14.07125</v>
      </c>
      <c r="L226" s="273">
        <v>15.1975</v>
      </c>
      <c r="M226" s="273">
        <v>15.059453</v>
      </c>
      <c r="N226" s="273">
        <v>1.168984E8</v>
      </c>
      <c r="O226" s="273"/>
      <c r="P226" s="249">
        <f t="shared" si="31"/>
        <v>672623.7376</v>
      </c>
      <c r="Q226" s="249">
        <f t="shared" si="141"/>
        <v>259084.7044</v>
      </c>
      <c r="R226" s="249">
        <f t="shared" si="142"/>
        <v>512817.0867</v>
      </c>
      <c r="S226" s="249">
        <f t="shared" si="34"/>
        <v>-545933.8569</v>
      </c>
      <c r="T226" s="249">
        <f t="shared" si="35"/>
        <v>0</v>
      </c>
      <c r="U226" s="267">
        <f t="shared" si="21"/>
        <v>0.8243489802</v>
      </c>
      <c r="V226" s="277"/>
      <c r="W226" s="249">
        <f t="shared" si="22"/>
        <v>-545933.8569</v>
      </c>
      <c r="X226" s="252">
        <f t="shared" si="23"/>
        <v>2.171400087</v>
      </c>
      <c r="Y226" s="249">
        <f t="shared" si="24"/>
        <v>963141.0195</v>
      </c>
      <c r="Z226" s="249">
        <f t="shared" si="25"/>
        <v>417207.1626</v>
      </c>
      <c r="AA226" s="254">
        <f t="shared" si="26"/>
        <v>1444525.529</v>
      </c>
      <c r="AB226" s="253">
        <f t="shared" si="27"/>
        <v>1.444525529</v>
      </c>
      <c r="AC226" s="270">
        <f t="shared" si="28"/>
        <v>898591.6718</v>
      </c>
      <c r="AD226" s="252">
        <f t="shared" si="29"/>
        <v>0.8985916718</v>
      </c>
      <c r="AE226" s="175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7"/>
    </row>
    <row r="227" ht="19.5" customHeight="1">
      <c r="A227" s="271" t="s">
        <v>315</v>
      </c>
      <c r="B227" s="272">
        <v>141.580002</v>
      </c>
      <c r="C227" s="273">
        <v>143.899994</v>
      </c>
      <c r="D227" s="273">
        <v>136.25</v>
      </c>
      <c r="E227" s="273">
        <v>137.639999</v>
      </c>
      <c r="F227" s="273">
        <v>131.146271</v>
      </c>
      <c r="G227" s="273">
        <v>1.0460032E9</v>
      </c>
      <c r="H227" s="278" t="s">
        <v>315</v>
      </c>
      <c r="I227" s="273">
        <v>15.265</v>
      </c>
      <c r="J227" s="273">
        <v>15.75875</v>
      </c>
      <c r="K227" s="273">
        <v>14.14875</v>
      </c>
      <c r="L227" s="273">
        <v>14.415</v>
      </c>
      <c r="M227" s="273">
        <v>14.284061</v>
      </c>
      <c r="N227" s="273">
        <v>2.258592E8</v>
      </c>
      <c r="O227" s="273"/>
      <c r="P227" s="249">
        <f t="shared" si="31"/>
        <v>674504.9505</v>
      </c>
      <c r="Q227" s="249">
        <f t="shared" si="141"/>
        <v>260511.6611</v>
      </c>
      <c r="R227" s="249">
        <f t="shared" si="142"/>
        <v>513885.4556</v>
      </c>
      <c r="S227" s="249">
        <f t="shared" si="34"/>
        <v>-549875.248</v>
      </c>
      <c r="T227" s="249">
        <f t="shared" si="35"/>
        <v>0</v>
      </c>
      <c r="U227" s="267">
        <f t="shared" si="21"/>
        <v>0.8251270391</v>
      </c>
      <c r="V227" s="277"/>
      <c r="W227" s="249">
        <f t="shared" si="22"/>
        <v>-549875.248</v>
      </c>
      <c r="X227" s="252">
        <f t="shared" si="23"/>
        <v>2.161200037</v>
      </c>
      <c r="Y227" s="249">
        <f t="shared" si="24"/>
        <v>965483.5027</v>
      </c>
      <c r="Z227" s="249">
        <f t="shared" si="25"/>
        <v>415608.2548</v>
      </c>
      <c r="AA227" s="254">
        <f t="shared" si="26"/>
        <v>1448902.067</v>
      </c>
      <c r="AB227" s="253">
        <f t="shared" si="27"/>
        <v>1.448902067</v>
      </c>
      <c r="AC227" s="270">
        <f t="shared" si="28"/>
        <v>899026.8192</v>
      </c>
      <c r="AD227" s="252">
        <f t="shared" si="29"/>
        <v>0.8990268192</v>
      </c>
      <c r="AE227" s="175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7"/>
    </row>
    <row r="228" ht="19.5" customHeight="1">
      <c r="A228" s="271" t="s">
        <v>316</v>
      </c>
      <c r="B228" s="272">
        <v>138.270004</v>
      </c>
      <c r="C228" s="273">
        <v>145.960007</v>
      </c>
      <c r="D228" s="273">
        <v>135.800003</v>
      </c>
      <c r="E228" s="273">
        <v>143.229996</v>
      </c>
      <c r="F228" s="273">
        <v>136.844269</v>
      </c>
      <c r="G228" s="273">
        <v>7.050023E8</v>
      </c>
      <c r="H228" s="278" t="s">
        <v>316</v>
      </c>
      <c r="I228" s="273">
        <v>14.56625</v>
      </c>
      <c r="J228" s="273">
        <v>16.202499</v>
      </c>
      <c r="K228" s="273">
        <v>14.05125</v>
      </c>
      <c r="L228" s="273">
        <v>15.5975</v>
      </c>
      <c r="M228" s="273">
        <v>15.456731</v>
      </c>
      <c r="N228" s="273">
        <v>1.152524E8</v>
      </c>
      <c r="O228" s="273"/>
      <c r="P228" s="249">
        <f t="shared" si="31"/>
        <v>672277.2426</v>
      </c>
      <c r="Q228" s="249">
        <f t="shared" si="141"/>
        <v>258716.4575</v>
      </c>
      <c r="R228" s="249">
        <f t="shared" si="142"/>
        <v>514956.0503</v>
      </c>
      <c r="S228" s="249">
        <f t="shared" si="34"/>
        <v>-553833.0615</v>
      </c>
      <c r="T228" s="249">
        <f t="shared" si="35"/>
        <v>0</v>
      </c>
      <c r="U228" s="267">
        <f t="shared" si="21"/>
        <v>0.8227880376</v>
      </c>
      <c r="V228" s="277"/>
      <c r="W228" s="249">
        <f t="shared" si="22"/>
        <v>-553833.0615</v>
      </c>
      <c r="X228" s="252">
        <f t="shared" si="23"/>
        <v>2.143666342</v>
      </c>
      <c r="Y228" s="249">
        <f t="shared" si="24"/>
        <v>964951.8781</v>
      </c>
      <c r="Z228" s="249">
        <f t="shared" si="25"/>
        <v>411118.8166</v>
      </c>
      <c r="AA228" s="254">
        <f t="shared" si="26"/>
        <v>1445949.75</v>
      </c>
      <c r="AB228" s="253">
        <f t="shared" si="27"/>
        <v>1.44594975</v>
      </c>
      <c r="AC228" s="270">
        <f t="shared" si="28"/>
        <v>892116.6889</v>
      </c>
      <c r="AD228" s="252">
        <f t="shared" si="29"/>
        <v>0.8921166889</v>
      </c>
      <c r="AE228" s="175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7"/>
    </row>
    <row r="229" ht="19.5" customHeight="1">
      <c r="A229" s="271" t="s">
        <v>317</v>
      </c>
      <c r="B229" s="272">
        <v>143.720001</v>
      </c>
      <c r="C229" s="273">
        <v>146.210007</v>
      </c>
      <c r="D229" s="273">
        <v>140.179993</v>
      </c>
      <c r="E229" s="273">
        <v>146.199997</v>
      </c>
      <c r="F229" s="273">
        <v>139.681915</v>
      </c>
      <c r="G229" s="273">
        <v>8.107719E8</v>
      </c>
      <c r="H229" s="278" t="s">
        <v>317</v>
      </c>
      <c r="I229" s="273">
        <v>15.695</v>
      </c>
      <c r="J229" s="273">
        <v>16.192499</v>
      </c>
      <c r="K229" s="273">
        <v>14.9025</v>
      </c>
      <c r="L229" s="273">
        <v>16.155001</v>
      </c>
      <c r="M229" s="273">
        <v>16.009197</v>
      </c>
      <c r="N229" s="273">
        <v>1.393044E8</v>
      </c>
      <c r="O229" s="273"/>
      <c r="P229" s="249">
        <f t="shared" si="31"/>
        <v>693960.3614</v>
      </c>
      <c r="Q229" s="249">
        <f t="shared" si="141"/>
        <v>274389.9659</v>
      </c>
      <c r="R229" s="249">
        <f t="shared" si="142"/>
        <v>516028.8754</v>
      </c>
      <c r="S229" s="249">
        <f t="shared" si="34"/>
        <v>-557807.3659</v>
      </c>
      <c r="T229" s="249">
        <f t="shared" si="35"/>
        <v>0</v>
      </c>
      <c r="U229" s="267">
        <f t="shared" si="21"/>
        <v>0.8372121429</v>
      </c>
      <c r="V229" s="277"/>
      <c r="W229" s="249">
        <f t="shared" si="22"/>
        <v>-557807.3659</v>
      </c>
      <c r="X229" s="252">
        <f t="shared" si="23"/>
        <v>2.169188345</v>
      </c>
      <c r="Y229" s="249">
        <f t="shared" si="24"/>
        <v>981159.9734</v>
      </c>
      <c r="Z229" s="249">
        <f t="shared" si="25"/>
        <v>423352.6074</v>
      </c>
      <c r="AA229" s="254">
        <f t="shared" si="26"/>
        <v>1484379.203</v>
      </c>
      <c r="AB229" s="253">
        <f t="shared" si="27"/>
        <v>1.484379203</v>
      </c>
      <c r="AC229" s="270">
        <f t="shared" si="28"/>
        <v>926571.8367</v>
      </c>
      <c r="AD229" s="252">
        <f t="shared" si="29"/>
        <v>0.9265718367</v>
      </c>
      <c r="AE229" s="175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7"/>
    </row>
    <row r="230" ht="19.5" customHeight="1">
      <c r="A230" s="271" t="s">
        <v>318</v>
      </c>
      <c r="B230" s="272">
        <v>146.389999</v>
      </c>
      <c r="C230" s="273">
        <v>146.589996</v>
      </c>
      <c r="D230" s="273">
        <v>142.100006</v>
      </c>
      <c r="E230" s="273">
        <v>145.449997</v>
      </c>
      <c r="F230" s="273">
        <v>138.965317</v>
      </c>
      <c r="G230" s="273">
        <v>6.31562E8</v>
      </c>
      <c r="H230" s="278" t="s">
        <v>318</v>
      </c>
      <c r="I230" s="273">
        <v>16.235001</v>
      </c>
      <c r="J230" s="273">
        <v>16.2775</v>
      </c>
      <c r="K230" s="273">
        <v>15.3325</v>
      </c>
      <c r="L230" s="273">
        <v>16.055</v>
      </c>
      <c r="M230" s="273">
        <v>15.910101</v>
      </c>
      <c r="N230" s="273">
        <v>8.72872E7</v>
      </c>
      <c r="O230" s="273"/>
      <c r="P230" s="249">
        <f t="shared" si="31"/>
        <v>703465.3762</v>
      </c>
      <c r="Q230" s="249">
        <f t="shared" si="141"/>
        <v>282307.274</v>
      </c>
      <c r="R230" s="249">
        <f t="shared" si="142"/>
        <v>517103.9356</v>
      </c>
      <c r="S230" s="249">
        <f t="shared" si="34"/>
        <v>-561798.2299</v>
      </c>
      <c r="T230" s="249">
        <f t="shared" si="35"/>
        <v>0</v>
      </c>
      <c r="U230" s="267">
        <f t="shared" si="21"/>
        <v>0.8437685012</v>
      </c>
      <c r="V230" s="277"/>
      <c r="W230" s="249">
        <f t="shared" si="22"/>
        <v>-561798.2299</v>
      </c>
      <c r="X230" s="252">
        <f t="shared" si="23"/>
        <v>2.17261153</v>
      </c>
      <c r="Y230" s="249">
        <f t="shared" si="24"/>
        <v>988845.5415</v>
      </c>
      <c r="Z230" s="249">
        <f t="shared" si="25"/>
        <v>427047.3116</v>
      </c>
      <c r="AA230" s="254">
        <f t="shared" si="26"/>
        <v>1502876.586</v>
      </c>
      <c r="AB230" s="253">
        <f t="shared" si="27"/>
        <v>1.502876586</v>
      </c>
      <c r="AC230" s="270">
        <f t="shared" si="28"/>
        <v>941078.3559</v>
      </c>
      <c r="AD230" s="252">
        <f t="shared" si="29"/>
        <v>0.9410783559</v>
      </c>
      <c r="AE230" s="175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7"/>
    </row>
    <row r="231" ht="19.5" customHeight="1">
      <c r="A231" s="271" t="s">
        <v>319</v>
      </c>
      <c r="B231" s="272">
        <v>145.669998</v>
      </c>
      <c r="C231" s="273">
        <v>152.369995</v>
      </c>
      <c r="D231" s="273">
        <v>144.929993</v>
      </c>
      <c r="E231" s="273">
        <v>152.149994</v>
      </c>
      <c r="F231" s="273">
        <v>145.684814</v>
      </c>
      <c r="G231" s="273">
        <v>5.490946E8</v>
      </c>
      <c r="H231" s="278" t="s">
        <v>319</v>
      </c>
      <c r="I231" s="273">
        <v>16.1075</v>
      </c>
      <c r="J231" s="273">
        <v>17.57</v>
      </c>
      <c r="K231" s="273">
        <v>15.945</v>
      </c>
      <c r="L231" s="273">
        <v>17.52</v>
      </c>
      <c r="M231" s="273">
        <v>17.361881</v>
      </c>
      <c r="N231" s="273">
        <v>7.9744E7</v>
      </c>
      <c r="O231" s="273"/>
      <c r="P231" s="249">
        <f t="shared" si="31"/>
        <v>717475.2129</v>
      </c>
      <c r="Q231" s="249">
        <f t="shared" si="141"/>
        <v>293584.8351</v>
      </c>
      <c r="R231" s="249">
        <f t="shared" si="142"/>
        <v>518181.2354</v>
      </c>
      <c r="S231" s="249">
        <f t="shared" si="34"/>
        <v>-565805.7226</v>
      </c>
      <c r="T231" s="249">
        <f t="shared" si="35"/>
        <v>0</v>
      </c>
      <c r="U231" s="267">
        <f t="shared" si="21"/>
        <v>0.8531321364</v>
      </c>
      <c r="V231" s="277"/>
      <c r="W231" s="249">
        <f t="shared" si="22"/>
        <v>-565805.7226</v>
      </c>
      <c r="X231" s="252">
        <f t="shared" si="23"/>
        <v>2.183888213</v>
      </c>
      <c r="Y231" s="249">
        <f t="shared" si="24"/>
        <v>999686.635</v>
      </c>
      <c r="Z231" s="249">
        <f t="shared" si="25"/>
        <v>433880.9125</v>
      </c>
      <c r="AA231" s="254">
        <f t="shared" si="26"/>
        <v>1529241.283</v>
      </c>
      <c r="AB231" s="253">
        <f t="shared" si="27"/>
        <v>1.529241283</v>
      </c>
      <c r="AC231" s="270">
        <f t="shared" si="28"/>
        <v>963435.5609</v>
      </c>
      <c r="AD231" s="252">
        <f t="shared" si="29"/>
        <v>0.9634355609</v>
      </c>
      <c r="AE231" s="175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7"/>
    </row>
    <row r="232" ht="19.5" customHeight="1">
      <c r="A232" s="271" t="s">
        <v>320</v>
      </c>
      <c r="B232" s="272">
        <v>152.759995</v>
      </c>
      <c r="C232" s="273">
        <v>156.690002</v>
      </c>
      <c r="D232" s="273">
        <v>150.770004</v>
      </c>
      <c r="E232" s="273">
        <v>155.149994</v>
      </c>
      <c r="F232" s="273">
        <v>148.557297</v>
      </c>
      <c r="G232" s="273">
        <v>5.841984E8</v>
      </c>
      <c r="H232" s="278" t="s">
        <v>320</v>
      </c>
      <c r="I232" s="273">
        <v>17.65</v>
      </c>
      <c r="J232" s="273">
        <v>18.535</v>
      </c>
      <c r="K232" s="273">
        <v>17.205</v>
      </c>
      <c r="L232" s="273">
        <v>18.17</v>
      </c>
      <c r="M232" s="273">
        <v>18.006014</v>
      </c>
      <c r="N232" s="273">
        <v>8.29024E7</v>
      </c>
      <c r="O232" s="273"/>
      <c r="P232" s="249">
        <f t="shared" si="31"/>
        <v>746386.1584</v>
      </c>
      <c r="Q232" s="249">
        <f t="shared" si="141"/>
        <v>316784.3894</v>
      </c>
      <c r="R232" s="249">
        <f t="shared" si="142"/>
        <v>519260.7797</v>
      </c>
      <c r="S232" s="249">
        <f t="shared" si="34"/>
        <v>-569829.9131</v>
      </c>
      <c r="T232" s="249">
        <f t="shared" si="35"/>
        <v>0</v>
      </c>
      <c r="U232" s="267">
        <f t="shared" si="21"/>
        <v>0.8720472814</v>
      </c>
      <c r="V232" s="277"/>
      <c r="W232" s="249">
        <f t="shared" si="22"/>
        <v>-569829.9131</v>
      </c>
      <c r="X232" s="252">
        <f t="shared" si="23"/>
        <v>2.221095996</v>
      </c>
      <c r="Y232" s="249">
        <f t="shared" si="24"/>
        <v>1020960.659</v>
      </c>
      <c r="Z232" s="249">
        <f t="shared" si="25"/>
        <v>451130.7463</v>
      </c>
      <c r="AA232" s="254">
        <f t="shared" si="26"/>
        <v>1582431.327</v>
      </c>
      <c r="AB232" s="253">
        <f t="shared" si="27"/>
        <v>1.582431327</v>
      </c>
      <c r="AC232" s="285">
        <f t="shared" si="28"/>
        <v>1012601.414</v>
      </c>
      <c r="AD232" s="252">
        <f t="shared" si="29"/>
        <v>1.012601414</v>
      </c>
      <c r="AE232" s="175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7"/>
    </row>
    <row r="233" ht="19.5" customHeight="1">
      <c r="A233" s="274" t="s">
        <v>321</v>
      </c>
      <c r="B233" s="275">
        <v>154.199997</v>
      </c>
      <c r="C233" s="276">
        <v>158.770004</v>
      </c>
      <c r="D233" s="276">
        <v>152.059998</v>
      </c>
      <c r="E233" s="276">
        <v>155.759995</v>
      </c>
      <c r="F233" s="276">
        <v>149.141373</v>
      </c>
      <c r="G233" s="276">
        <v>6.223839E8</v>
      </c>
      <c r="H233" s="279" t="s">
        <v>321</v>
      </c>
      <c r="I233" s="276">
        <v>17.934999</v>
      </c>
      <c r="J233" s="276">
        <v>19.0725</v>
      </c>
      <c r="K233" s="276">
        <v>17.440001</v>
      </c>
      <c r="L233" s="276">
        <v>18.3325</v>
      </c>
      <c r="M233" s="276">
        <v>18.167048</v>
      </c>
      <c r="N233" s="276">
        <v>9.40588E7</v>
      </c>
      <c r="O233" s="276"/>
      <c r="P233" s="249">
        <f t="shared" si="31"/>
        <v>752772.2673</v>
      </c>
      <c r="Q233" s="249">
        <f t="shared" si="141"/>
        <v>321111.3088</v>
      </c>
      <c r="R233" s="249">
        <f t="shared" si="142"/>
        <v>520342.573</v>
      </c>
      <c r="S233" s="249">
        <f t="shared" si="34"/>
        <v>-573870.871</v>
      </c>
      <c r="T233" s="249">
        <f t="shared" si="35"/>
        <v>0</v>
      </c>
      <c r="U233" s="267">
        <f t="shared" si="21"/>
        <v>0.8750294842</v>
      </c>
      <c r="V233" s="252">
        <f>(E233-B222)/B222</f>
        <v>0.3059444866</v>
      </c>
      <c r="W233" s="249">
        <f t="shared" si="22"/>
        <v>-573870.871</v>
      </c>
      <c r="X233" s="252">
        <f t="shared" si="23"/>
        <v>2.218469179</v>
      </c>
      <c r="Y233" s="249">
        <f t="shared" si="24"/>
        <v>1026469.457</v>
      </c>
      <c r="Z233" s="249">
        <f t="shared" si="25"/>
        <v>452598.5861</v>
      </c>
      <c r="AA233" s="254">
        <f t="shared" si="26"/>
        <v>1594226.149</v>
      </c>
      <c r="AB233" s="253">
        <f t="shared" si="27"/>
        <v>1.594226149</v>
      </c>
      <c r="AC233" s="270">
        <f t="shared" si="28"/>
        <v>1020355.278</v>
      </c>
      <c r="AD233" s="252">
        <f t="shared" si="29"/>
        <v>1.020355278</v>
      </c>
      <c r="AE233" s="175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7"/>
    </row>
    <row r="234" ht="19.5" customHeight="1">
      <c r="A234" s="271" t="s">
        <v>322</v>
      </c>
      <c r="B234" s="272">
        <v>156.559998</v>
      </c>
      <c r="C234" s="273">
        <v>170.949997</v>
      </c>
      <c r="D234" s="273">
        <v>156.169998</v>
      </c>
      <c r="E234" s="273">
        <v>169.399994</v>
      </c>
      <c r="F234" s="273">
        <v>162.541</v>
      </c>
      <c r="G234" s="273">
        <v>6.983949E8</v>
      </c>
      <c r="H234" s="278" t="s">
        <v>322</v>
      </c>
      <c r="I234" s="273">
        <v>18.514999</v>
      </c>
      <c r="J234" s="273">
        <v>22.002501</v>
      </c>
      <c r="K234" s="273">
        <v>18.434999</v>
      </c>
      <c r="L234" s="273">
        <v>21.602501</v>
      </c>
      <c r="M234" s="273">
        <v>21.407537</v>
      </c>
      <c r="N234" s="273">
        <v>1.2376E8</v>
      </c>
      <c r="O234" s="273"/>
      <c r="P234" s="249">
        <f t="shared" si="31"/>
        <v>773118.802</v>
      </c>
      <c r="Q234" s="249">
        <f>(Q222+(Q233-Q222)*(1-$Q$3))*K234/K233</f>
        <v>275143.4264</v>
      </c>
      <c r="R234" s="249">
        <f>R233*(1+($S$5/2/12))+(Q233-Q222)*($Q$3)</f>
        <v>582244.905</v>
      </c>
      <c r="S234" s="249">
        <f t="shared" si="34"/>
        <v>-577928.6663</v>
      </c>
      <c r="T234" s="249">
        <f t="shared" si="35"/>
        <v>0</v>
      </c>
      <c r="U234" s="267">
        <f t="shared" si="21"/>
        <v>0.8116527844</v>
      </c>
      <c r="V234" s="277"/>
      <c r="W234" s="249">
        <f t="shared" si="22"/>
        <v>-577928.6663</v>
      </c>
      <c r="X234" s="252">
        <f t="shared" si="23"/>
        <v>2.345209342</v>
      </c>
      <c r="Y234" s="249">
        <f t="shared" si="24"/>
        <v>1100138.27</v>
      </c>
      <c r="Z234" s="249">
        <f t="shared" si="25"/>
        <v>522209.6039</v>
      </c>
      <c r="AA234" s="254">
        <f t="shared" si="26"/>
        <v>1630507.133</v>
      </c>
      <c r="AB234" s="253">
        <f t="shared" si="27"/>
        <v>1.630507133</v>
      </c>
      <c r="AC234" s="270">
        <f t="shared" si="28"/>
        <v>1052578.467</v>
      </c>
      <c r="AD234" s="252">
        <f t="shared" si="29"/>
        <v>1.052578467</v>
      </c>
      <c r="AE234" s="175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7"/>
    </row>
    <row r="235" ht="19.5" customHeight="1">
      <c r="A235" s="271" t="s">
        <v>323</v>
      </c>
      <c r="B235" s="272">
        <v>168.100006</v>
      </c>
      <c r="C235" s="273">
        <v>170.729996</v>
      </c>
      <c r="D235" s="273">
        <v>150.130005</v>
      </c>
      <c r="E235" s="273">
        <v>167.210007</v>
      </c>
      <c r="F235" s="273">
        <v>160.439682</v>
      </c>
      <c r="G235" s="273">
        <v>1.1798412E9</v>
      </c>
      <c r="H235" s="278" t="s">
        <v>323</v>
      </c>
      <c r="I235" s="273">
        <v>21.280001</v>
      </c>
      <c r="J235" s="273">
        <v>21.76</v>
      </c>
      <c r="K235" s="273">
        <v>16.870001</v>
      </c>
      <c r="L235" s="273">
        <v>20.862499</v>
      </c>
      <c r="M235" s="273">
        <v>20.674213</v>
      </c>
      <c r="N235" s="273">
        <v>2.0399E8</v>
      </c>
      <c r="O235" s="273"/>
      <c r="P235" s="249">
        <f t="shared" si="31"/>
        <v>743217.8465</v>
      </c>
      <c r="Q235" s="249">
        <f t="shared" ref="Q235:Q245" si="143">Q234*K235/K234</f>
        <v>251785.7407</v>
      </c>
      <c r="R235" s="249">
        <f t="shared" ref="R235:R245" si="144">R234*(1+$S$5/2/12)</f>
        <v>583457.9153</v>
      </c>
      <c r="S235" s="249">
        <f t="shared" si="34"/>
        <v>-582003.3691</v>
      </c>
      <c r="T235" s="249">
        <f t="shared" si="35"/>
        <v>0</v>
      </c>
      <c r="U235" s="267">
        <f t="shared" si="21"/>
        <v>0.7898762979</v>
      </c>
      <c r="V235" s="277"/>
      <c r="W235" s="249">
        <f t="shared" si="22"/>
        <v>-582003.3691</v>
      </c>
      <c r="X235" s="252">
        <f t="shared" si="23"/>
        <v>2.279498423</v>
      </c>
      <c r="Y235" s="249">
        <f t="shared" si="24"/>
        <v>1080372.091</v>
      </c>
      <c r="Z235" s="249">
        <f t="shared" si="25"/>
        <v>498368.7221</v>
      </c>
      <c r="AA235" s="254">
        <f t="shared" si="26"/>
        <v>1578461.503</v>
      </c>
      <c r="AB235" s="253">
        <f t="shared" si="27"/>
        <v>1.578461503</v>
      </c>
      <c r="AC235" s="270">
        <f t="shared" si="28"/>
        <v>996458.1334</v>
      </c>
      <c r="AD235" s="252">
        <f t="shared" si="29"/>
        <v>0.9964581334</v>
      </c>
      <c r="AE235" s="175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7"/>
    </row>
    <row r="236" ht="19.5" customHeight="1">
      <c r="A236" s="271" t="s">
        <v>324</v>
      </c>
      <c r="B236" s="272">
        <v>167.300003</v>
      </c>
      <c r="C236" s="273">
        <v>175.210007</v>
      </c>
      <c r="D236" s="273">
        <v>156.039993</v>
      </c>
      <c r="E236" s="273">
        <v>160.130005</v>
      </c>
      <c r="F236" s="273">
        <v>153.646378</v>
      </c>
      <c r="G236" s="273">
        <v>1.0853067E9</v>
      </c>
      <c r="H236" s="278" t="s">
        <v>324</v>
      </c>
      <c r="I236" s="273">
        <v>20.8925</v>
      </c>
      <c r="J236" s="273">
        <v>22.870001</v>
      </c>
      <c r="K236" s="273">
        <v>18.09</v>
      </c>
      <c r="L236" s="273">
        <v>19.049999</v>
      </c>
      <c r="M236" s="273">
        <v>18.878073</v>
      </c>
      <c r="N236" s="273">
        <v>2.062544E8</v>
      </c>
      <c r="O236" s="273"/>
      <c r="P236" s="249">
        <f t="shared" si="31"/>
        <v>772475.2129</v>
      </c>
      <c r="Q236" s="249">
        <f t="shared" si="143"/>
        <v>269994.2964</v>
      </c>
      <c r="R236" s="249">
        <f t="shared" si="144"/>
        <v>584673.4526</v>
      </c>
      <c r="S236" s="249">
        <f t="shared" si="34"/>
        <v>-586095.0498</v>
      </c>
      <c r="T236" s="249">
        <f t="shared" si="35"/>
        <v>0</v>
      </c>
      <c r="U236" s="267">
        <f t="shared" si="21"/>
        <v>0.8066063256</v>
      </c>
      <c r="V236" s="277"/>
      <c r="W236" s="249">
        <f t="shared" si="22"/>
        <v>-586095.0498</v>
      </c>
      <c r="X236" s="252">
        <f t="shared" si="23"/>
        <v>2.315577765</v>
      </c>
      <c r="Y236" s="249">
        <f t="shared" si="24"/>
        <v>1102019.163</v>
      </c>
      <c r="Z236" s="249">
        <f t="shared" si="25"/>
        <v>515924.1137</v>
      </c>
      <c r="AA236" s="254">
        <f t="shared" si="26"/>
        <v>1627142.962</v>
      </c>
      <c r="AB236" s="253">
        <f t="shared" si="27"/>
        <v>1.627142962</v>
      </c>
      <c r="AC236" s="270">
        <f t="shared" si="28"/>
        <v>1041047.912</v>
      </c>
      <c r="AD236" s="252">
        <f t="shared" si="29"/>
        <v>1.041047912</v>
      </c>
      <c r="AE236" s="175"/>
      <c r="AF236" s="176"/>
      <c r="AG236" s="176"/>
      <c r="AH236" s="176"/>
      <c r="AI236" s="176"/>
      <c r="AJ236" s="176"/>
      <c r="AK236" s="176"/>
      <c r="AL236" s="176"/>
      <c r="AM236" s="176"/>
      <c r="AN236" s="176"/>
      <c r="AO236" s="176"/>
      <c r="AP236" s="176"/>
      <c r="AQ236" s="176"/>
      <c r="AR236" s="176"/>
      <c r="AS236" s="176"/>
      <c r="AT236" s="176"/>
      <c r="AU236" s="176"/>
      <c r="AV236" s="176"/>
      <c r="AW236" s="177"/>
    </row>
    <row r="237" ht="19.5" customHeight="1">
      <c r="A237" s="271" t="s">
        <v>325</v>
      </c>
      <c r="B237" s="272">
        <v>158.990005</v>
      </c>
      <c r="C237" s="273">
        <v>167.0</v>
      </c>
      <c r="D237" s="273">
        <v>153.880005</v>
      </c>
      <c r="E237" s="273">
        <v>160.940002</v>
      </c>
      <c r="F237" s="273">
        <v>154.674103</v>
      </c>
      <c r="G237" s="273">
        <v>9.873805E8</v>
      </c>
      <c r="H237" s="278" t="s">
        <v>325</v>
      </c>
      <c r="I237" s="273">
        <v>18.772499</v>
      </c>
      <c r="J237" s="273">
        <v>20.622499</v>
      </c>
      <c r="K237" s="273">
        <v>17.555</v>
      </c>
      <c r="L237" s="273">
        <v>19.1</v>
      </c>
      <c r="M237" s="273">
        <v>18.92762</v>
      </c>
      <c r="N237" s="273">
        <v>1.744092E8</v>
      </c>
      <c r="O237" s="273"/>
      <c r="P237" s="249">
        <f t="shared" si="31"/>
        <v>761782.203</v>
      </c>
      <c r="Q237" s="249">
        <f t="shared" si="143"/>
        <v>262009.3904</v>
      </c>
      <c r="R237" s="249">
        <f t="shared" si="144"/>
        <v>585891.5223</v>
      </c>
      <c r="S237" s="249">
        <f t="shared" si="34"/>
        <v>-590203.7792</v>
      </c>
      <c r="T237" s="249">
        <f t="shared" si="35"/>
        <v>0</v>
      </c>
      <c r="U237" s="267">
        <f t="shared" si="21"/>
        <v>0.7987913716</v>
      </c>
      <c r="V237" s="277"/>
      <c r="W237" s="249">
        <f t="shared" si="22"/>
        <v>-590203.7792</v>
      </c>
      <c r="X237" s="252">
        <f t="shared" si="23"/>
        <v>2.283404093</v>
      </c>
      <c r="Y237" s="249">
        <f t="shared" si="24"/>
        <v>1095703.403</v>
      </c>
      <c r="Z237" s="249">
        <f t="shared" si="25"/>
        <v>505499.6243</v>
      </c>
      <c r="AA237" s="254">
        <f t="shared" si="26"/>
        <v>1609683.116</v>
      </c>
      <c r="AB237" s="253">
        <f t="shared" si="27"/>
        <v>1.609683116</v>
      </c>
      <c r="AC237" s="270">
        <f t="shared" si="28"/>
        <v>1019479.336</v>
      </c>
      <c r="AD237" s="252">
        <f t="shared" si="29"/>
        <v>1.019479336</v>
      </c>
      <c r="AE237" s="175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6"/>
      <c r="AT237" s="176"/>
      <c r="AU237" s="176"/>
      <c r="AV237" s="176"/>
      <c r="AW237" s="177"/>
    </row>
    <row r="238" ht="19.5" customHeight="1">
      <c r="A238" s="271" t="s">
        <v>326</v>
      </c>
      <c r="B238" s="272">
        <v>160.520004</v>
      </c>
      <c r="C238" s="273">
        <v>171.199997</v>
      </c>
      <c r="D238" s="273">
        <v>159.220001</v>
      </c>
      <c r="E238" s="273">
        <v>170.070007</v>
      </c>
      <c r="F238" s="273">
        <v>163.448654</v>
      </c>
      <c r="G238" s="273">
        <v>6.87987E8</v>
      </c>
      <c r="H238" s="278" t="s">
        <v>326</v>
      </c>
      <c r="I238" s="273">
        <v>19.01</v>
      </c>
      <c r="J238" s="273">
        <v>21.532499</v>
      </c>
      <c r="K238" s="273">
        <v>18.684999</v>
      </c>
      <c r="L238" s="273">
        <v>21.252501</v>
      </c>
      <c r="M238" s="273">
        <v>21.060694</v>
      </c>
      <c r="N238" s="273">
        <v>1.287104E8</v>
      </c>
      <c r="O238" s="273"/>
      <c r="P238" s="249">
        <f t="shared" si="31"/>
        <v>788217.8267</v>
      </c>
      <c r="Q238" s="249">
        <f t="shared" si="143"/>
        <v>278874.6909</v>
      </c>
      <c r="R238" s="249">
        <f t="shared" si="144"/>
        <v>587112.1296</v>
      </c>
      <c r="S238" s="249">
        <f t="shared" si="34"/>
        <v>-594329.6283</v>
      </c>
      <c r="T238" s="249">
        <f t="shared" si="35"/>
        <v>0</v>
      </c>
      <c r="U238" s="267">
        <f t="shared" si="21"/>
        <v>0.813664265</v>
      </c>
      <c r="V238" s="277"/>
      <c r="W238" s="249">
        <f t="shared" si="22"/>
        <v>-594329.6283</v>
      </c>
      <c r="X238" s="252">
        <f t="shared" si="23"/>
        <v>2.314086142</v>
      </c>
      <c r="Y238" s="249">
        <f t="shared" si="24"/>
        <v>1115380.123</v>
      </c>
      <c r="Z238" s="249">
        <f t="shared" si="25"/>
        <v>521050.4949</v>
      </c>
      <c r="AA238" s="254">
        <f t="shared" si="26"/>
        <v>1654204.647</v>
      </c>
      <c r="AB238" s="253">
        <f t="shared" si="27"/>
        <v>1.654204647</v>
      </c>
      <c r="AC238" s="270">
        <f t="shared" si="28"/>
        <v>1059875.019</v>
      </c>
      <c r="AD238" s="252">
        <f t="shared" si="29"/>
        <v>1.059875019</v>
      </c>
      <c r="AE238" s="175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6"/>
      <c r="AT238" s="176"/>
      <c r="AU238" s="176"/>
      <c r="AV238" s="176"/>
      <c r="AW238" s="177"/>
    </row>
    <row r="239" ht="19.5" customHeight="1">
      <c r="A239" s="271" t="s">
        <v>327</v>
      </c>
      <c r="B239" s="272">
        <v>170.919998</v>
      </c>
      <c r="C239" s="273">
        <v>177.979996</v>
      </c>
      <c r="D239" s="273">
        <v>169.169998</v>
      </c>
      <c r="E239" s="273">
        <v>171.649994</v>
      </c>
      <c r="F239" s="273">
        <v>164.967102</v>
      </c>
      <c r="G239" s="273">
        <v>7.843385E8</v>
      </c>
      <c r="H239" s="278" t="s">
        <v>327</v>
      </c>
      <c r="I239" s="273">
        <v>21.459999</v>
      </c>
      <c r="J239" s="273">
        <v>23.3225</v>
      </c>
      <c r="K239" s="273">
        <v>21.040001</v>
      </c>
      <c r="L239" s="273">
        <v>21.615</v>
      </c>
      <c r="M239" s="273">
        <v>21.419918</v>
      </c>
      <c r="N239" s="273">
        <v>1.172916E8</v>
      </c>
      <c r="O239" s="273"/>
      <c r="P239" s="249">
        <f t="shared" si="31"/>
        <v>837475.2376</v>
      </c>
      <c r="Q239" s="249">
        <f t="shared" si="143"/>
        <v>314023.2319</v>
      </c>
      <c r="R239" s="249">
        <f t="shared" si="144"/>
        <v>588335.2799</v>
      </c>
      <c r="S239" s="249">
        <f t="shared" si="34"/>
        <v>-598472.6684</v>
      </c>
      <c r="T239" s="249">
        <f t="shared" si="35"/>
        <v>0</v>
      </c>
      <c r="U239" s="267">
        <f t="shared" si="21"/>
        <v>0.8423343334</v>
      </c>
      <c r="V239" s="277"/>
      <c r="W239" s="249">
        <f t="shared" si="22"/>
        <v>-598472.6684</v>
      </c>
      <c r="X239" s="252">
        <f t="shared" si="23"/>
        <v>2.382415426</v>
      </c>
      <c r="Y239" s="249">
        <f t="shared" si="24"/>
        <v>1151034.535</v>
      </c>
      <c r="Z239" s="249">
        <f t="shared" si="25"/>
        <v>552561.8666</v>
      </c>
      <c r="AA239" s="254">
        <f t="shared" si="26"/>
        <v>1739833.749</v>
      </c>
      <c r="AB239" s="253">
        <f t="shared" si="27"/>
        <v>1.739833749</v>
      </c>
      <c r="AC239" s="270">
        <f t="shared" si="28"/>
        <v>1141361.081</v>
      </c>
      <c r="AD239" s="252">
        <f t="shared" si="29"/>
        <v>1.141361081</v>
      </c>
      <c r="AE239" s="175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6"/>
      <c r="AT239" s="176"/>
      <c r="AU239" s="176"/>
      <c r="AV239" s="176"/>
      <c r="AW239" s="177"/>
    </row>
    <row r="240" ht="19.5" customHeight="1">
      <c r="A240" s="271" t="s">
        <v>328</v>
      </c>
      <c r="B240" s="272">
        <v>170.039993</v>
      </c>
      <c r="C240" s="273">
        <v>182.929993</v>
      </c>
      <c r="D240" s="273">
        <v>169.669998</v>
      </c>
      <c r="E240" s="273">
        <v>176.449997</v>
      </c>
      <c r="F240" s="273">
        <v>169.943237</v>
      </c>
      <c r="G240" s="273">
        <v>7.080105E8</v>
      </c>
      <c r="H240" s="278" t="s">
        <v>328</v>
      </c>
      <c r="I240" s="273">
        <v>21.247499</v>
      </c>
      <c r="J240" s="273">
        <v>24.5075</v>
      </c>
      <c r="K240" s="273">
        <v>21.157499</v>
      </c>
      <c r="L240" s="273">
        <v>22.705</v>
      </c>
      <c r="M240" s="273">
        <v>22.500082</v>
      </c>
      <c r="N240" s="273">
        <v>1.054764E8</v>
      </c>
      <c r="O240" s="273"/>
      <c r="P240" s="249">
        <f t="shared" si="31"/>
        <v>839950.4851</v>
      </c>
      <c r="Q240" s="249">
        <f t="shared" si="143"/>
        <v>315776.8964</v>
      </c>
      <c r="R240" s="249">
        <f t="shared" si="144"/>
        <v>589560.9784</v>
      </c>
      <c r="S240" s="249">
        <f t="shared" si="34"/>
        <v>-602632.9712</v>
      </c>
      <c r="T240" s="249">
        <f t="shared" si="35"/>
        <v>0</v>
      </c>
      <c r="U240" s="267">
        <f t="shared" si="21"/>
        <v>0.8431296007</v>
      </c>
      <c r="V240" s="277"/>
      <c r="W240" s="249">
        <f t="shared" si="22"/>
        <v>-602632.9712</v>
      </c>
      <c r="X240" s="252">
        <f t="shared" si="23"/>
        <v>2.372109612</v>
      </c>
      <c r="Y240" s="249">
        <f t="shared" si="24"/>
        <v>1153943.879</v>
      </c>
      <c r="Z240" s="249">
        <f t="shared" si="25"/>
        <v>551310.9077</v>
      </c>
      <c r="AA240" s="254">
        <f t="shared" si="26"/>
        <v>1745288.36</v>
      </c>
      <c r="AB240" s="253">
        <f t="shared" si="27"/>
        <v>1.74528836</v>
      </c>
      <c r="AC240" s="270">
        <f t="shared" si="28"/>
        <v>1142655.389</v>
      </c>
      <c r="AD240" s="252">
        <f t="shared" si="29"/>
        <v>1.142655389</v>
      </c>
      <c r="AE240" s="175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7"/>
    </row>
    <row r="241" ht="19.5" customHeight="1">
      <c r="A241" s="271" t="s">
        <v>329</v>
      </c>
      <c r="B241" s="272">
        <v>176.860001</v>
      </c>
      <c r="C241" s="273">
        <v>187.520004</v>
      </c>
      <c r="D241" s="273">
        <v>175.789993</v>
      </c>
      <c r="E241" s="273">
        <v>186.649994</v>
      </c>
      <c r="F241" s="273">
        <v>179.767044</v>
      </c>
      <c r="G241" s="273">
        <v>6.67523E8</v>
      </c>
      <c r="H241" s="278" t="s">
        <v>329</v>
      </c>
      <c r="I241" s="273">
        <v>22.889999</v>
      </c>
      <c r="J241" s="273">
        <v>25.627501</v>
      </c>
      <c r="K241" s="273">
        <v>22.6</v>
      </c>
      <c r="L241" s="273">
        <v>25.379999</v>
      </c>
      <c r="M241" s="273">
        <v>25.150936</v>
      </c>
      <c r="N241" s="273">
        <v>9.92216E7</v>
      </c>
      <c r="O241" s="273"/>
      <c r="P241" s="249">
        <f t="shared" si="31"/>
        <v>870247.4901</v>
      </c>
      <c r="Q241" s="249">
        <f t="shared" si="143"/>
        <v>337306.3072</v>
      </c>
      <c r="R241" s="249">
        <f t="shared" si="144"/>
        <v>590789.2304</v>
      </c>
      <c r="S241" s="249">
        <f t="shared" si="34"/>
        <v>-606810.6086</v>
      </c>
      <c r="T241" s="249">
        <f t="shared" si="35"/>
        <v>0</v>
      </c>
      <c r="U241" s="267">
        <f t="shared" si="21"/>
        <v>0.8590464003</v>
      </c>
      <c r="V241" s="277"/>
      <c r="W241" s="249">
        <f t="shared" si="22"/>
        <v>-606810.6086</v>
      </c>
      <c r="X241" s="252">
        <f t="shared" si="23"/>
        <v>2.407731012</v>
      </c>
      <c r="Y241" s="249">
        <f t="shared" si="24"/>
        <v>1176330.904</v>
      </c>
      <c r="Z241" s="249">
        <f t="shared" si="25"/>
        <v>569520.2957</v>
      </c>
      <c r="AA241" s="254">
        <f t="shared" si="26"/>
        <v>1798343.028</v>
      </c>
      <c r="AB241" s="253">
        <f t="shared" si="27"/>
        <v>1.798343028</v>
      </c>
      <c r="AC241" s="270">
        <f t="shared" si="28"/>
        <v>1191532.419</v>
      </c>
      <c r="AD241" s="252">
        <f t="shared" si="29"/>
        <v>1.191532419</v>
      </c>
      <c r="AE241" s="175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7"/>
    </row>
    <row r="242" ht="19.5" customHeight="1">
      <c r="A242" s="271" t="s">
        <v>330</v>
      </c>
      <c r="B242" s="272">
        <v>186.080002</v>
      </c>
      <c r="C242" s="273">
        <v>186.490005</v>
      </c>
      <c r="D242" s="273">
        <v>180.440002</v>
      </c>
      <c r="E242" s="273">
        <v>185.789993</v>
      </c>
      <c r="F242" s="273">
        <v>178.938828</v>
      </c>
      <c r="G242" s="273">
        <v>6.455344E8</v>
      </c>
      <c r="H242" s="278" t="s">
        <v>330</v>
      </c>
      <c r="I242" s="273">
        <v>25.24</v>
      </c>
      <c r="J242" s="273">
        <v>25.344999</v>
      </c>
      <c r="K242" s="273">
        <v>23.7075</v>
      </c>
      <c r="L242" s="273">
        <v>25.17</v>
      </c>
      <c r="M242" s="273">
        <v>24.942839</v>
      </c>
      <c r="N242" s="273">
        <v>8.13508E7</v>
      </c>
      <c r="O242" s="273"/>
      <c r="P242" s="249">
        <f t="shared" si="31"/>
        <v>893267.3366</v>
      </c>
      <c r="Q242" s="249">
        <f t="shared" si="143"/>
        <v>353835.8088</v>
      </c>
      <c r="R242" s="249">
        <f t="shared" si="144"/>
        <v>592020.0413</v>
      </c>
      <c r="S242" s="249">
        <f t="shared" si="34"/>
        <v>-611005.6528</v>
      </c>
      <c r="T242" s="249">
        <f t="shared" si="35"/>
        <v>0</v>
      </c>
      <c r="U242" s="267">
        <f t="shared" si="21"/>
        <v>0.8704903324</v>
      </c>
      <c r="V242" s="277"/>
      <c r="W242" s="249">
        <f t="shared" si="22"/>
        <v>-611005.6528</v>
      </c>
      <c r="X242" s="252">
        <f t="shared" si="23"/>
        <v>2.430889749</v>
      </c>
      <c r="Y242" s="249">
        <f t="shared" si="24"/>
        <v>1193626.375</v>
      </c>
      <c r="Z242" s="249">
        <f t="shared" si="25"/>
        <v>582620.7226</v>
      </c>
      <c r="AA242" s="254">
        <f t="shared" si="26"/>
        <v>1839123.187</v>
      </c>
      <c r="AB242" s="253">
        <f t="shared" si="27"/>
        <v>1.839123187</v>
      </c>
      <c r="AC242" s="270">
        <f t="shared" si="28"/>
        <v>1228117.534</v>
      </c>
      <c r="AD242" s="252">
        <f t="shared" si="29"/>
        <v>1.228117534</v>
      </c>
      <c r="AE242" s="175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7"/>
    </row>
    <row r="243" ht="19.5" customHeight="1">
      <c r="A243" s="271" t="s">
        <v>331</v>
      </c>
      <c r="B243" s="272">
        <v>186.869995</v>
      </c>
      <c r="C243" s="273">
        <v>187.529999</v>
      </c>
      <c r="D243" s="273">
        <v>160.089996</v>
      </c>
      <c r="E243" s="273">
        <v>169.820007</v>
      </c>
      <c r="F243" s="273">
        <v>163.85199</v>
      </c>
      <c r="G243" s="273">
        <v>1.8170706E9</v>
      </c>
      <c r="H243" s="278" t="s">
        <v>331</v>
      </c>
      <c r="I243" s="273">
        <v>25.442499</v>
      </c>
      <c r="J243" s="273">
        <v>25.625</v>
      </c>
      <c r="K243" s="273">
        <v>18.4275</v>
      </c>
      <c r="L243" s="273">
        <v>20.702499</v>
      </c>
      <c r="M243" s="273">
        <v>20.515654</v>
      </c>
      <c r="N243" s="273">
        <v>2.35472E8</v>
      </c>
      <c r="O243" s="273"/>
      <c r="P243" s="249">
        <f t="shared" si="31"/>
        <v>792524.7327</v>
      </c>
      <c r="Q243" s="249">
        <f t="shared" si="143"/>
        <v>275031.5034</v>
      </c>
      <c r="R243" s="249">
        <f t="shared" si="144"/>
        <v>593253.4164</v>
      </c>
      <c r="S243" s="249">
        <f t="shared" si="34"/>
        <v>-615218.1763</v>
      </c>
      <c r="T243" s="249">
        <f t="shared" si="35"/>
        <v>0</v>
      </c>
      <c r="U243" s="267">
        <f t="shared" si="21"/>
        <v>0.808393507</v>
      </c>
      <c r="V243" s="277"/>
      <c r="W243" s="249">
        <f t="shared" si="22"/>
        <v>-615218.1763</v>
      </c>
      <c r="X243" s="252">
        <f t="shared" si="23"/>
        <v>2.252498711</v>
      </c>
      <c r="Y243" s="249">
        <f t="shared" si="24"/>
        <v>1124290.593</v>
      </c>
      <c r="Z243" s="249">
        <f t="shared" si="25"/>
        <v>509072.4163</v>
      </c>
      <c r="AA243" s="254">
        <f t="shared" si="26"/>
        <v>1660809.652</v>
      </c>
      <c r="AB243" s="253">
        <f t="shared" si="27"/>
        <v>1.660809652</v>
      </c>
      <c r="AC243" s="270">
        <f t="shared" si="28"/>
        <v>1045591.476</v>
      </c>
      <c r="AD243" s="252">
        <f t="shared" si="29"/>
        <v>1.045591476</v>
      </c>
      <c r="AE243" s="175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7"/>
    </row>
    <row r="244" ht="19.5" customHeight="1">
      <c r="A244" s="271" t="s">
        <v>332</v>
      </c>
      <c r="B244" s="272">
        <v>170.070007</v>
      </c>
      <c r="C244" s="273">
        <v>175.580002</v>
      </c>
      <c r="D244" s="273">
        <v>157.130005</v>
      </c>
      <c r="E244" s="273">
        <v>169.369995</v>
      </c>
      <c r="F244" s="273">
        <v>163.417831</v>
      </c>
      <c r="G244" s="273">
        <v>1.1521215E9</v>
      </c>
      <c r="H244" s="278" t="s">
        <v>332</v>
      </c>
      <c r="I244" s="273">
        <v>20.805</v>
      </c>
      <c r="J244" s="273">
        <v>22.115</v>
      </c>
      <c r="K244" s="273">
        <v>17.625</v>
      </c>
      <c r="L244" s="273">
        <v>20.459999</v>
      </c>
      <c r="M244" s="273">
        <v>20.275343</v>
      </c>
      <c r="N244" s="273">
        <v>1.49764E8</v>
      </c>
      <c r="O244" s="273"/>
      <c r="P244" s="249">
        <f t="shared" si="31"/>
        <v>777871.3119</v>
      </c>
      <c r="Q244" s="249">
        <f t="shared" si="143"/>
        <v>263054.1445</v>
      </c>
      <c r="R244" s="249">
        <f t="shared" si="144"/>
        <v>594489.361</v>
      </c>
      <c r="S244" s="249">
        <f t="shared" si="34"/>
        <v>-619448.252</v>
      </c>
      <c r="T244" s="249">
        <f t="shared" si="35"/>
        <v>0</v>
      </c>
      <c r="U244" s="267">
        <f t="shared" si="21"/>
        <v>0.7973387467</v>
      </c>
      <c r="V244" s="277"/>
      <c r="W244" s="249">
        <f t="shared" si="22"/>
        <v>-619448.252</v>
      </c>
      <c r="X244" s="252">
        <f t="shared" si="23"/>
        <v>2.215456527</v>
      </c>
      <c r="Y244" s="249">
        <f t="shared" si="24"/>
        <v>1115219.705</v>
      </c>
      <c r="Z244" s="249">
        <f t="shared" si="25"/>
        <v>495771.4529</v>
      </c>
      <c r="AA244" s="254">
        <f t="shared" si="26"/>
        <v>1635414.817</v>
      </c>
      <c r="AB244" s="253">
        <f t="shared" si="27"/>
        <v>1.635414817</v>
      </c>
      <c r="AC244" s="270">
        <f t="shared" si="28"/>
        <v>1015966.565</v>
      </c>
      <c r="AD244" s="252">
        <f t="shared" si="29"/>
        <v>1.015966565</v>
      </c>
      <c r="AE244" s="175"/>
      <c r="AF244" s="176"/>
      <c r="AG244" s="176"/>
      <c r="AH244" s="176"/>
      <c r="AI244" s="176"/>
      <c r="AJ244" s="176"/>
      <c r="AK244" s="176"/>
      <c r="AL244" s="176"/>
      <c r="AM244" s="176"/>
      <c r="AN244" s="176"/>
      <c r="AO244" s="176"/>
      <c r="AP244" s="176"/>
      <c r="AQ244" s="176"/>
      <c r="AR244" s="176"/>
      <c r="AS244" s="176"/>
      <c r="AT244" s="176"/>
      <c r="AU244" s="176"/>
      <c r="AV244" s="176"/>
      <c r="AW244" s="177"/>
    </row>
    <row r="245" ht="19.5" customHeight="1">
      <c r="A245" s="274" t="s">
        <v>333</v>
      </c>
      <c r="B245" s="275">
        <v>173.110001</v>
      </c>
      <c r="C245" s="276">
        <v>173.309998</v>
      </c>
      <c r="D245" s="276">
        <v>143.460007</v>
      </c>
      <c r="E245" s="276">
        <v>154.259995</v>
      </c>
      <c r="F245" s="276">
        <v>148.838852</v>
      </c>
      <c r="G245" s="276">
        <v>1.3955449E9</v>
      </c>
      <c r="H245" s="279" t="s">
        <v>333</v>
      </c>
      <c r="I245" s="276">
        <v>21.34</v>
      </c>
      <c r="J245" s="276">
        <v>21.385</v>
      </c>
      <c r="K245" s="276">
        <v>14.61</v>
      </c>
      <c r="L245" s="276">
        <v>16.797501</v>
      </c>
      <c r="M245" s="276">
        <v>16.645899</v>
      </c>
      <c r="N245" s="276">
        <v>2.174544E8</v>
      </c>
      <c r="O245" s="276"/>
      <c r="P245" s="249">
        <f t="shared" si="31"/>
        <v>710198.0545</v>
      </c>
      <c r="Q245" s="249">
        <f t="shared" si="143"/>
        <v>218055.0951</v>
      </c>
      <c r="R245" s="249">
        <f t="shared" si="144"/>
        <v>595727.8805</v>
      </c>
      <c r="S245" s="249">
        <f t="shared" si="34"/>
        <v>-623695.9531</v>
      </c>
      <c r="T245" s="249">
        <f t="shared" si="35"/>
        <v>0</v>
      </c>
      <c r="U245" s="267">
        <f t="shared" si="21"/>
        <v>0.7521801269</v>
      </c>
      <c r="V245" s="252">
        <f>(E245-B234)/B234</f>
        <v>-0.0146908727</v>
      </c>
      <c r="W245" s="249">
        <f t="shared" si="22"/>
        <v>-623695.9531</v>
      </c>
      <c r="X245" s="252">
        <f t="shared" si="23"/>
        <v>2.093850262</v>
      </c>
      <c r="Y245" s="249">
        <f t="shared" si="24"/>
        <v>1069037.403</v>
      </c>
      <c r="Z245" s="249">
        <f t="shared" si="25"/>
        <v>445341.4503</v>
      </c>
      <c r="AA245" s="254">
        <f t="shared" si="26"/>
        <v>1523981.03</v>
      </c>
      <c r="AB245" s="253">
        <f t="shared" si="27"/>
        <v>1.52398103</v>
      </c>
      <c r="AC245" s="270">
        <f t="shared" si="28"/>
        <v>900285.077</v>
      </c>
      <c r="AD245" s="252">
        <f t="shared" si="29"/>
        <v>0.900285077</v>
      </c>
      <c r="AE245" s="175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7"/>
    </row>
    <row r="246" ht="19.5" customHeight="1">
      <c r="A246" s="271" t="s">
        <v>334</v>
      </c>
      <c r="B246" s="272">
        <v>150.990005</v>
      </c>
      <c r="C246" s="273">
        <v>168.990005</v>
      </c>
      <c r="D246" s="273">
        <v>149.490005</v>
      </c>
      <c r="E246" s="273">
        <v>168.160004</v>
      </c>
      <c r="F246" s="273">
        <v>162.714554</v>
      </c>
      <c r="G246" s="273">
        <v>9.337065E8</v>
      </c>
      <c r="H246" s="278" t="s">
        <v>334</v>
      </c>
      <c r="I246" s="273">
        <v>16.084999</v>
      </c>
      <c r="J246" s="273">
        <v>19.967501</v>
      </c>
      <c r="K246" s="273">
        <v>15.7425</v>
      </c>
      <c r="L246" s="273">
        <v>19.7925</v>
      </c>
      <c r="M246" s="273">
        <v>19.627283</v>
      </c>
      <c r="N246" s="273">
        <v>1.66696E8</v>
      </c>
      <c r="O246" s="273"/>
      <c r="P246" s="249">
        <f t="shared" si="31"/>
        <v>740049.5297</v>
      </c>
      <c r="Q246" s="249">
        <f>(Q245+$S$3)*K246/K245</f>
        <v>256508.0311</v>
      </c>
      <c r="R246" s="249">
        <f>R245*(1+($S$5)/2/12)-$S$3</f>
        <v>576968.9803</v>
      </c>
      <c r="S246" s="249">
        <f t="shared" si="34"/>
        <v>-627961.3529</v>
      </c>
      <c r="T246" s="249">
        <f t="shared" si="35"/>
        <v>0</v>
      </c>
      <c r="U246" s="267">
        <f t="shared" si="21"/>
        <v>0.7963422028</v>
      </c>
      <c r="V246" s="277"/>
      <c r="W246" s="249">
        <f t="shared" si="22"/>
        <v>-627961.3529</v>
      </c>
      <c r="X246" s="252">
        <f t="shared" si="23"/>
        <v>2.0972923</v>
      </c>
      <c r="Y246" s="249">
        <f t="shared" si="24"/>
        <v>1071924.892</v>
      </c>
      <c r="Z246" s="249">
        <f t="shared" si="25"/>
        <v>443963.539</v>
      </c>
      <c r="AA246" s="254">
        <f t="shared" si="26"/>
        <v>1573526.541</v>
      </c>
      <c r="AB246" s="253">
        <f t="shared" si="27"/>
        <v>1.573526541</v>
      </c>
      <c r="AC246" s="270">
        <f t="shared" si="28"/>
        <v>945565.1882</v>
      </c>
      <c r="AD246" s="252">
        <f t="shared" si="29"/>
        <v>0.9455651882</v>
      </c>
      <c r="AE246" s="175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7"/>
    </row>
    <row r="247" ht="19.5" customHeight="1">
      <c r="A247" s="271" t="s">
        <v>335</v>
      </c>
      <c r="B247" s="272">
        <v>167.330002</v>
      </c>
      <c r="C247" s="273">
        <v>174.660004</v>
      </c>
      <c r="D247" s="273">
        <v>166.570007</v>
      </c>
      <c r="E247" s="273">
        <v>173.190002</v>
      </c>
      <c r="F247" s="273">
        <v>167.581696</v>
      </c>
      <c r="G247" s="273">
        <v>5.359641E8</v>
      </c>
      <c r="H247" s="278" t="s">
        <v>335</v>
      </c>
      <c r="I247" s="273">
        <v>19.594999</v>
      </c>
      <c r="J247" s="273">
        <v>21.275</v>
      </c>
      <c r="K247" s="273">
        <v>19.3825</v>
      </c>
      <c r="L247" s="273">
        <v>20.905001</v>
      </c>
      <c r="M247" s="273">
        <v>20.730501</v>
      </c>
      <c r="N247" s="273">
        <v>1.092192E8</v>
      </c>
      <c r="O247" s="273"/>
      <c r="P247" s="249">
        <f t="shared" si="31"/>
        <v>824603.995</v>
      </c>
      <c r="Q247" s="249">
        <f t="shared" ref="Q247:Q257" si="145">Q246*K247/K246</f>
        <v>315818.1301</v>
      </c>
      <c r="R247" s="249">
        <f t="shared" ref="R247:R257" si="146">R246*(1+$S$5/2/12)</f>
        <v>578170.999</v>
      </c>
      <c r="S247" s="249">
        <f t="shared" si="34"/>
        <v>-632244.5252</v>
      </c>
      <c r="T247" s="249">
        <f t="shared" si="35"/>
        <v>0</v>
      </c>
      <c r="U247" s="267">
        <f t="shared" si="21"/>
        <v>0.8473443974</v>
      </c>
      <c r="V247" s="277"/>
      <c r="W247" s="249">
        <f t="shared" si="22"/>
        <v>-632244.5252</v>
      </c>
      <c r="X247" s="252">
        <f t="shared" si="23"/>
        <v>2.218722248</v>
      </c>
      <c r="Y247" s="249">
        <f t="shared" si="24"/>
        <v>1132266.956</v>
      </c>
      <c r="Z247" s="249">
        <f t="shared" si="25"/>
        <v>500022.4304</v>
      </c>
      <c r="AA247" s="254">
        <f t="shared" si="26"/>
        <v>1718593.124</v>
      </c>
      <c r="AB247" s="253">
        <f t="shared" si="27"/>
        <v>1.718593124</v>
      </c>
      <c r="AC247" s="270">
        <f t="shared" si="28"/>
        <v>1086348.599</v>
      </c>
      <c r="AD247" s="252">
        <f t="shared" si="29"/>
        <v>1.086348599</v>
      </c>
      <c r="AE247" s="175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7"/>
    </row>
    <row r="248" ht="19.5" customHeight="1">
      <c r="A248" s="271" t="s">
        <v>336</v>
      </c>
      <c r="B248" s="272">
        <v>174.440002</v>
      </c>
      <c r="C248" s="273">
        <v>182.830002</v>
      </c>
      <c r="D248" s="273">
        <v>169.339996</v>
      </c>
      <c r="E248" s="273">
        <v>179.660004</v>
      </c>
      <c r="F248" s="273">
        <v>173.842194</v>
      </c>
      <c r="G248" s="273">
        <v>7.819727E8</v>
      </c>
      <c r="H248" s="278" t="s">
        <v>336</v>
      </c>
      <c r="I248" s="273">
        <v>21.2075</v>
      </c>
      <c r="J248" s="273">
        <v>23.290001</v>
      </c>
      <c r="K248" s="273">
        <v>19.9625</v>
      </c>
      <c r="L248" s="273">
        <v>22.4825</v>
      </c>
      <c r="M248" s="273">
        <v>22.29483</v>
      </c>
      <c r="N248" s="273">
        <v>1.219928E8</v>
      </c>
      <c r="O248" s="273"/>
      <c r="P248" s="249">
        <f t="shared" si="31"/>
        <v>838316.8119</v>
      </c>
      <c r="Q248" s="249">
        <f t="shared" si="145"/>
        <v>325268.6404</v>
      </c>
      <c r="R248" s="249">
        <f t="shared" si="146"/>
        <v>579375.5219</v>
      </c>
      <c r="S248" s="249">
        <f t="shared" si="34"/>
        <v>-636545.5441</v>
      </c>
      <c r="T248" s="249">
        <f t="shared" si="35"/>
        <v>0</v>
      </c>
      <c r="U248" s="267">
        <f t="shared" si="21"/>
        <v>0.8542096551</v>
      </c>
      <c r="V248" s="277"/>
      <c r="W248" s="249">
        <f t="shared" si="22"/>
        <v>-636545.5441</v>
      </c>
      <c r="X248" s="252">
        <f t="shared" si="23"/>
        <v>2.227165592</v>
      </c>
      <c r="Y248" s="249">
        <f t="shared" si="24"/>
        <v>1143022.269</v>
      </c>
      <c r="Z248" s="249">
        <f t="shared" si="25"/>
        <v>506476.7253</v>
      </c>
      <c r="AA248" s="254">
        <f t="shared" si="26"/>
        <v>1742960.974</v>
      </c>
      <c r="AB248" s="253">
        <f t="shared" si="27"/>
        <v>1.742960974</v>
      </c>
      <c r="AC248" s="270">
        <f t="shared" si="28"/>
        <v>1106415.43</v>
      </c>
      <c r="AD248" s="252">
        <f t="shared" si="29"/>
        <v>1.10641543</v>
      </c>
      <c r="AE248" s="175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7"/>
    </row>
    <row r="249" ht="19.5" customHeight="1">
      <c r="A249" s="271" t="s">
        <v>337</v>
      </c>
      <c r="B249" s="272">
        <v>181.509995</v>
      </c>
      <c r="C249" s="273">
        <v>191.320007</v>
      </c>
      <c r="D249" s="273">
        <v>180.770004</v>
      </c>
      <c r="E249" s="273">
        <v>189.539993</v>
      </c>
      <c r="F249" s="273">
        <v>183.735977</v>
      </c>
      <c r="G249" s="273">
        <v>5.501577E8</v>
      </c>
      <c r="H249" s="278" t="s">
        <v>337</v>
      </c>
      <c r="I249" s="273">
        <v>22.9025</v>
      </c>
      <c r="J249" s="273">
        <v>25.3825</v>
      </c>
      <c r="K249" s="273">
        <v>22.74</v>
      </c>
      <c r="L249" s="273">
        <v>24.92</v>
      </c>
      <c r="M249" s="273">
        <v>24.729399</v>
      </c>
      <c r="N249" s="273">
        <v>8.80632E7</v>
      </c>
      <c r="O249" s="273"/>
      <c r="P249" s="249">
        <f t="shared" si="31"/>
        <v>894901.0099</v>
      </c>
      <c r="Q249" s="249">
        <f t="shared" si="145"/>
        <v>370525.1788</v>
      </c>
      <c r="R249" s="249">
        <f t="shared" si="146"/>
        <v>580582.5542</v>
      </c>
      <c r="S249" s="249">
        <f t="shared" si="34"/>
        <v>-640864.4838</v>
      </c>
      <c r="T249" s="249">
        <f t="shared" si="35"/>
        <v>0</v>
      </c>
      <c r="U249" s="267">
        <f t="shared" si="21"/>
        <v>0.886209978</v>
      </c>
      <c r="V249" s="277"/>
      <c r="W249" s="249">
        <f t="shared" si="22"/>
        <v>-640864.4838</v>
      </c>
      <c r="X249" s="252">
        <f t="shared" si="23"/>
        <v>2.302333179</v>
      </c>
      <c r="Y249" s="249">
        <f t="shared" si="24"/>
        <v>1183789.959</v>
      </c>
      <c r="Z249" s="249">
        <f t="shared" si="25"/>
        <v>542925.4752</v>
      </c>
      <c r="AA249" s="254">
        <f t="shared" si="26"/>
        <v>1846008.743</v>
      </c>
      <c r="AB249" s="253">
        <f t="shared" si="27"/>
        <v>1.846008743</v>
      </c>
      <c r="AC249" s="270">
        <f t="shared" si="28"/>
        <v>1205144.259</v>
      </c>
      <c r="AD249" s="252">
        <f t="shared" si="29"/>
        <v>1.205144259</v>
      </c>
      <c r="AE249" s="175"/>
      <c r="AF249" s="176"/>
      <c r="AG249" s="176"/>
      <c r="AH249" s="176"/>
      <c r="AI249" s="176"/>
      <c r="AJ249" s="176"/>
      <c r="AK249" s="176"/>
      <c r="AL249" s="176"/>
      <c r="AM249" s="176"/>
      <c r="AN249" s="176"/>
      <c r="AO249" s="176"/>
      <c r="AP249" s="176"/>
      <c r="AQ249" s="176"/>
      <c r="AR249" s="176"/>
      <c r="AS249" s="176"/>
      <c r="AT249" s="176"/>
      <c r="AU249" s="176"/>
      <c r="AV249" s="176"/>
      <c r="AW249" s="177"/>
    </row>
    <row r="250" ht="19.5" customHeight="1">
      <c r="A250" s="271" t="s">
        <v>338</v>
      </c>
      <c r="B250" s="272">
        <v>190.779999</v>
      </c>
      <c r="C250" s="273">
        <v>191.320007</v>
      </c>
      <c r="D250" s="273">
        <v>173.869995</v>
      </c>
      <c r="E250" s="273">
        <v>173.949997</v>
      </c>
      <c r="F250" s="273">
        <v>168.623383</v>
      </c>
      <c r="G250" s="273">
        <v>9.01554E8</v>
      </c>
      <c r="H250" s="278" t="s">
        <v>338</v>
      </c>
      <c r="I250" s="273">
        <v>25.2325</v>
      </c>
      <c r="J250" s="273">
        <v>25.377501</v>
      </c>
      <c r="K250" s="273">
        <v>20.815001</v>
      </c>
      <c r="L250" s="273">
        <v>20.817499</v>
      </c>
      <c r="M250" s="273">
        <v>20.658276</v>
      </c>
      <c r="N250" s="273">
        <v>1.840024E8</v>
      </c>
      <c r="O250" s="273"/>
      <c r="P250" s="249">
        <f t="shared" si="31"/>
        <v>860742.5495</v>
      </c>
      <c r="Q250" s="249">
        <f t="shared" si="145"/>
        <v>339159.2774</v>
      </c>
      <c r="R250" s="249">
        <f t="shared" si="146"/>
        <v>581792.1012</v>
      </c>
      <c r="S250" s="249">
        <f t="shared" si="34"/>
        <v>-645201.4192</v>
      </c>
      <c r="T250" s="249">
        <f t="shared" si="35"/>
        <v>0</v>
      </c>
      <c r="U250" s="267">
        <f t="shared" si="21"/>
        <v>0.8638190207</v>
      </c>
      <c r="V250" s="277"/>
      <c r="W250" s="249">
        <f t="shared" si="22"/>
        <v>-645201.4192</v>
      </c>
      <c r="X250" s="252">
        <f t="shared" si="23"/>
        <v>2.235789643</v>
      </c>
      <c r="Y250" s="249">
        <f t="shared" si="24"/>
        <v>1161040.202</v>
      </c>
      <c r="Z250" s="249">
        <f t="shared" si="25"/>
        <v>515838.7827</v>
      </c>
      <c r="AA250" s="254">
        <f t="shared" si="26"/>
        <v>1781693.928</v>
      </c>
      <c r="AB250" s="253">
        <f t="shared" si="27"/>
        <v>1.781693928</v>
      </c>
      <c r="AC250" s="270">
        <f t="shared" si="28"/>
        <v>1136492.509</v>
      </c>
      <c r="AD250" s="252">
        <f t="shared" si="29"/>
        <v>1.136492509</v>
      </c>
      <c r="AE250" s="175"/>
      <c r="AF250" s="176"/>
      <c r="AG250" s="176"/>
      <c r="AH250" s="176"/>
      <c r="AI250" s="176"/>
      <c r="AJ250" s="176"/>
      <c r="AK250" s="176"/>
      <c r="AL250" s="176"/>
      <c r="AM250" s="176"/>
      <c r="AN250" s="176"/>
      <c r="AO250" s="176"/>
      <c r="AP250" s="176"/>
      <c r="AQ250" s="176"/>
      <c r="AR250" s="176"/>
      <c r="AS250" s="176"/>
      <c r="AT250" s="176"/>
      <c r="AU250" s="176"/>
      <c r="AV250" s="176"/>
      <c r="AW250" s="177"/>
    </row>
    <row r="251" ht="19.5" customHeight="1">
      <c r="A251" s="271" t="s">
        <v>339</v>
      </c>
      <c r="B251" s="272">
        <v>173.479996</v>
      </c>
      <c r="C251" s="273">
        <v>189.770004</v>
      </c>
      <c r="D251" s="273">
        <v>169.270004</v>
      </c>
      <c r="E251" s="273">
        <v>186.740005</v>
      </c>
      <c r="F251" s="273">
        <v>181.021744</v>
      </c>
      <c r="G251" s="273">
        <v>6.887304E8</v>
      </c>
      <c r="H251" s="278" t="s">
        <v>339</v>
      </c>
      <c r="I251" s="273">
        <v>20.727501</v>
      </c>
      <c r="J251" s="273">
        <v>24.695</v>
      </c>
      <c r="K251" s="273">
        <v>19.709999</v>
      </c>
      <c r="L251" s="273">
        <v>24.002501</v>
      </c>
      <c r="M251" s="273">
        <v>23.818918</v>
      </c>
      <c r="N251" s="273">
        <v>1.21086E8</v>
      </c>
      <c r="O251" s="273"/>
      <c r="P251" s="249">
        <f t="shared" si="31"/>
        <v>837970.3168</v>
      </c>
      <c r="Q251" s="249">
        <f t="shared" si="145"/>
        <v>321154.3933</v>
      </c>
      <c r="R251" s="249">
        <f t="shared" si="146"/>
        <v>583004.1681</v>
      </c>
      <c r="S251" s="249">
        <f t="shared" si="34"/>
        <v>-649556.4251</v>
      </c>
      <c r="T251" s="249">
        <f t="shared" si="35"/>
        <v>0</v>
      </c>
      <c r="U251" s="267">
        <f t="shared" si="21"/>
        <v>0.8496955202</v>
      </c>
      <c r="V251" s="277"/>
      <c r="W251" s="249">
        <f t="shared" si="22"/>
        <v>-649556.4251</v>
      </c>
      <c r="X251" s="252">
        <f t="shared" si="23"/>
        <v>2.187607466</v>
      </c>
      <c r="Y251" s="249">
        <f t="shared" si="24"/>
        <v>1146263.223</v>
      </c>
      <c r="Z251" s="249">
        <f t="shared" si="25"/>
        <v>496706.7981</v>
      </c>
      <c r="AA251" s="254">
        <f t="shared" si="26"/>
        <v>1742128.878</v>
      </c>
      <c r="AB251" s="253">
        <f t="shared" si="27"/>
        <v>1.742128878</v>
      </c>
      <c r="AC251" s="270">
        <f t="shared" si="28"/>
        <v>1092572.453</v>
      </c>
      <c r="AD251" s="252">
        <f t="shared" si="29"/>
        <v>1.092572453</v>
      </c>
      <c r="AE251" s="175"/>
      <c r="AF251" s="176"/>
      <c r="AG251" s="176"/>
      <c r="AH251" s="176"/>
      <c r="AI251" s="176"/>
      <c r="AJ251" s="176"/>
      <c r="AK251" s="176"/>
      <c r="AL251" s="176"/>
      <c r="AM251" s="176"/>
      <c r="AN251" s="176"/>
      <c r="AO251" s="176"/>
      <c r="AP251" s="176"/>
      <c r="AQ251" s="176"/>
      <c r="AR251" s="176"/>
      <c r="AS251" s="176"/>
      <c r="AT251" s="176"/>
      <c r="AU251" s="176"/>
      <c r="AV251" s="176"/>
      <c r="AW251" s="177"/>
    </row>
    <row r="252" ht="19.5" customHeight="1">
      <c r="A252" s="271" t="s">
        <v>340</v>
      </c>
      <c r="B252" s="272">
        <v>190.320007</v>
      </c>
      <c r="C252" s="273">
        <v>195.550003</v>
      </c>
      <c r="D252" s="273">
        <v>188.380005</v>
      </c>
      <c r="E252" s="273">
        <v>191.100006</v>
      </c>
      <c r="F252" s="273">
        <v>185.657791</v>
      </c>
      <c r="G252" s="273">
        <v>4.940255E8</v>
      </c>
      <c r="H252" s="278" t="s">
        <v>340</v>
      </c>
      <c r="I252" s="273">
        <v>24.897499</v>
      </c>
      <c r="J252" s="273">
        <v>26.200001</v>
      </c>
      <c r="K252" s="273">
        <v>24.4025</v>
      </c>
      <c r="L252" s="273">
        <v>25.0375</v>
      </c>
      <c r="M252" s="273">
        <v>24.856449</v>
      </c>
      <c r="N252" s="273">
        <v>7.85968E7</v>
      </c>
      <c r="O252" s="273"/>
      <c r="P252" s="249">
        <f t="shared" si="31"/>
        <v>932574.2822</v>
      </c>
      <c r="Q252" s="249">
        <f t="shared" si="145"/>
        <v>397613.9259</v>
      </c>
      <c r="R252" s="249">
        <f t="shared" si="146"/>
        <v>584218.7601</v>
      </c>
      <c r="S252" s="249">
        <f t="shared" si="34"/>
        <v>-653929.5769</v>
      </c>
      <c r="T252" s="249">
        <f t="shared" si="35"/>
        <v>0</v>
      </c>
      <c r="U252" s="267">
        <f t="shared" si="21"/>
        <v>0.9025260369</v>
      </c>
      <c r="V252" s="277"/>
      <c r="W252" s="249">
        <f t="shared" si="22"/>
        <v>-653929.5769</v>
      </c>
      <c r="X252" s="252">
        <f t="shared" si="23"/>
        <v>2.319505182</v>
      </c>
      <c r="Y252" s="249">
        <f t="shared" si="24"/>
        <v>1213652.007</v>
      </c>
      <c r="Z252" s="249">
        <f t="shared" si="25"/>
        <v>559722.4304</v>
      </c>
      <c r="AA252" s="254">
        <f t="shared" si="26"/>
        <v>1914406.968</v>
      </c>
      <c r="AB252" s="253">
        <f t="shared" si="27"/>
        <v>1.914406968</v>
      </c>
      <c r="AC252" s="270">
        <f t="shared" si="28"/>
        <v>1260477.391</v>
      </c>
      <c r="AD252" s="252">
        <f t="shared" si="29"/>
        <v>1.260477391</v>
      </c>
      <c r="AE252" s="175"/>
      <c r="AF252" s="176"/>
      <c r="AG252" s="176"/>
      <c r="AH252" s="176"/>
      <c r="AI252" s="176"/>
      <c r="AJ252" s="176"/>
      <c r="AK252" s="176"/>
      <c r="AL252" s="176"/>
      <c r="AM252" s="176"/>
      <c r="AN252" s="176"/>
      <c r="AO252" s="176"/>
      <c r="AP252" s="176"/>
      <c r="AQ252" s="176"/>
      <c r="AR252" s="176"/>
      <c r="AS252" s="176"/>
      <c r="AT252" s="176"/>
      <c r="AU252" s="176"/>
      <c r="AV252" s="176"/>
      <c r="AW252" s="177"/>
    </row>
    <row r="253" ht="19.5" customHeight="1">
      <c r="A253" s="271" t="s">
        <v>341</v>
      </c>
      <c r="B253" s="272">
        <v>191.429993</v>
      </c>
      <c r="C253" s="273">
        <v>194.979996</v>
      </c>
      <c r="D253" s="273">
        <v>179.199997</v>
      </c>
      <c r="E253" s="273">
        <v>187.470001</v>
      </c>
      <c r="F253" s="273">
        <v>182.131195</v>
      </c>
      <c r="G253" s="273">
        <v>8.142865E8</v>
      </c>
      <c r="H253" s="278" t="s">
        <v>341</v>
      </c>
      <c r="I253" s="273">
        <v>25.1075</v>
      </c>
      <c r="J253" s="273">
        <v>26.012501</v>
      </c>
      <c r="K253" s="273">
        <v>21.9275</v>
      </c>
      <c r="L253" s="273">
        <v>23.8575</v>
      </c>
      <c r="M253" s="273">
        <v>23.684978</v>
      </c>
      <c r="N253" s="273">
        <v>1.474268E8</v>
      </c>
      <c r="O253" s="273"/>
      <c r="P253" s="249">
        <f t="shared" si="31"/>
        <v>887128.698</v>
      </c>
      <c r="Q253" s="249">
        <f t="shared" si="145"/>
        <v>357286.3174</v>
      </c>
      <c r="R253" s="249">
        <f t="shared" si="146"/>
        <v>585435.8825</v>
      </c>
      <c r="S253" s="249">
        <f t="shared" si="34"/>
        <v>-658320.9501</v>
      </c>
      <c r="T253" s="249">
        <f t="shared" si="35"/>
        <v>0</v>
      </c>
      <c r="U253" s="267">
        <f t="shared" si="21"/>
        <v>0.8753179478</v>
      </c>
      <c r="V253" s="277"/>
      <c r="W253" s="249">
        <f t="shared" si="22"/>
        <v>-658320.9501</v>
      </c>
      <c r="X253" s="252">
        <f t="shared" si="23"/>
        <v>2.236849033</v>
      </c>
      <c r="Y253" s="249">
        <f t="shared" si="24"/>
        <v>1183008.536</v>
      </c>
      <c r="Z253" s="249">
        <f t="shared" si="25"/>
        <v>524687.5858</v>
      </c>
      <c r="AA253" s="254">
        <f t="shared" si="26"/>
        <v>1829850.898</v>
      </c>
      <c r="AB253" s="253">
        <f t="shared" si="27"/>
        <v>1.829850898</v>
      </c>
      <c r="AC253" s="270">
        <f t="shared" si="28"/>
        <v>1171529.948</v>
      </c>
      <c r="AD253" s="252">
        <f t="shared" si="29"/>
        <v>1.171529948</v>
      </c>
      <c r="AE253" s="175"/>
      <c r="AF253" s="176"/>
      <c r="AG253" s="176"/>
      <c r="AH253" s="176"/>
      <c r="AI253" s="176"/>
      <c r="AJ253" s="176"/>
      <c r="AK253" s="176"/>
      <c r="AL253" s="176"/>
      <c r="AM253" s="176"/>
      <c r="AN253" s="176"/>
      <c r="AO253" s="176"/>
      <c r="AP253" s="176"/>
      <c r="AQ253" s="176"/>
      <c r="AR253" s="176"/>
      <c r="AS253" s="176"/>
      <c r="AT253" s="176"/>
      <c r="AU253" s="176"/>
      <c r="AV253" s="176"/>
      <c r="AW253" s="177"/>
    </row>
    <row r="254" ht="19.5" customHeight="1">
      <c r="A254" s="271" t="s">
        <v>342</v>
      </c>
      <c r="B254" s="272">
        <v>186.220001</v>
      </c>
      <c r="C254" s="273">
        <v>194.710007</v>
      </c>
      <c r="D254" s="273">
        <v>185.029999</v>
      </c>
      <c r="E254" s="273">
        <v>188.809998</v>
      </c>
      <c r="F254" s="273">
        <v>183.433029</v>
      </c>
      <c r="G254" s="273">
        <v>5.506502E8</v>
      </c>
      <c r="H254" s="278" t="s">
        <v>342</v>
      </c>
      <c r="I254" s="273">
        <v>23.540001</v>
      </c>
      <c r="J254" s="273">
        <v>25.674999</v>
      </c>
      <c r="K254" s="273">
        <v>23.225</v>
      </c>
      <c r="L254" s="273">
        <v>24.182501</v>
      </c>
      <c r="M254" s="273">
        <v>24.007629</v>
      </c>
      <c r="N254" s="273">
        <v>7.9662E7</v>
      </c>
      <c r="O254" s="273"/>
      <c r="P254" s="249">
        <f t="shared" si="31"/>
        <v>915990.0941</v>
      </c>
      <c r="Q254" s="249">
        <f t="shared" si="145"/>
        <v>378427.7607</v>
      </c>
      <c r="R254" s="249">
        <f t="shared" si="146"/>
        <v>586655.5406</v>
      </c>
      <c r="S254" s="249">
        <f t="shared" si="34"/>
        <v>-662730.6207</v>
      </c>
      <c r="T254" s="249">
        <f t="shared" si="35"/>
        <v>0</v>
      </c>
      <c r="U254" s="267">
        <f t="shared" si="21"/>
        <v>0.8893037452</v>
      </c>
      <c r="V254" s="277"/>
      <c r="W254" s="249">
        <f t="shared" si="22"/>
        <v>-662730.6207</v>
      </c>
      <c r="X254" s="252">
        <f t="shared" si="23"/>
        <v>2.267355073</v>
      </c>
      <c r="Y254" s="249">
        <f t="shared" si="24"/>
        <v>1204382.385</v>
      </c>
      <c r="Z254" s="249">
        <f t="shared" si="25"/>
        <v>541651.7641</v>
      </c>
      <c r="AA254" s="254">
        <f t="shared" si="26"/>
        <v>1881073.395</v>
      </c>
      <c r="AB254" s="253">
        <f t="shared" si="27"/>
        <v>1.881073395</v>
      </c>
      <c r="AC254" s="270">
        <f t="shared" si="28"/>
        <v>1218342.775</v>
      </c>
      <c r="AD254" s="252">
        <f t="shared" si="29"/>
        <v>1.218342775</v>
      </c>
      <c r="AE254" s="175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7"/>
    </row>
    <row r="255" ht="19.5" customHeight="1">
      <c r="A255" s="271" t="s">
        <v>343</v>
      </c>
      <c r="B255" s="272">
        <v>189.5</v>
      </c>
      <c r="C255" s="273">
        <v>197.830002</v>
      </c>
      <c r="D255" s="273">
        <v>181.820007</v>
      </c>
      <c r="E255" s="273">
        <v>197.080002</v>
      </c>
      <c r="F255" s="273">
        <v>191.853638</v>
      </c>
      <c r="G255" s="273">
        <v>5.769834E8</v>
      </c>
      <c r="H255" s="278" t="s">
        <v>343</v>
      </c>
      <c r="I255" s="273">
        <v>24.360001</v>
      </c>
      <c r="J255" s="273">
        <v>26.442499</v>
      </c>
      <c r="K255" s="273">
        <v>22.4125</v>
      </c>
      <c r="L255" s="273">
        <v>26.2225</v>
      </c>
      <c r="M255" s="273">
        <v>26.032879</v>
      </c>
      <c r="N255" s="273">
        <v>8.57292E7</v>
      </c>
      <c r="O255" s="273"/>
      <c r="P255" s="249">
        <f t="shared" si="31"/>
        <v>900099.0446</v>
      </c>
      <c r="Q255" s="249">
        <f t="shared" si="145"/>
        <v>365188.8993</v>
      </c>
      <c r="R255" s="249">
        <f t="shared" si="146"/>
        <v>587877.7397</v>
      </c>
      <c r="S255" s="249">
        <f t="shared" si="34"/>
        <v>-667158.665</v>
      </c>
      <c r="T255" s="249">
        <f t="shared" si="35"/>
        <v>0</v>
      </c>
      <c r="U255" s="267">
        <f t="shared" si="21"/>
        <v>0.8798332808</v>
      </c>
      <c r="V255" s="277"/>
      <c r="W255" s="249">
        <f t="shared" si="22"/>
        <v>-667158.665</v>
      </c>
      <c r="X255" s="252">
        <f t="shared" si="23"/>
        <v>2.230319206</v>
      </c>
      <c r="Y255" s="249">
        <f t="shared" si="24"/>
        <v>1194431.961</v>
      </c>
      <c r="Z255" s="249">
        <f t="shared" si="25"/>
        <v>527273.2963</v>
      </c>
      <c r="AA255" s="254">
        <f t="shared" si="26"/>
        <v>1853165.684</v>
      </c>
      <c r="AB255" s="253">
        <f t="shared" si="27"/>
        <v>1.853165684</v>
      </c>
      <c r="AC255" s="270">
        <f t="shared" si="28"/>
        <v>1186007.019</v>
      </c>
      <c r="AD255" s="252">
        <f t="shared" si="29"/>
        <v>1.186007019</v>
      </c>
      <c r="AE255" s="175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7"/>
    </row>
    <row r="256" ht="19.5" customHeight="1">
      <c r="A256" s="271" t="s">
        <v>344</v>
      </c>
      <c r="B256" s="272">
        <v>197.929993</v>
      </c>
      <c r="C256" s="273">
        <v>206.050003</v>
      </c>
      <c r="D256" s="273">
        <v>197.630005</v>
      </c>
      <c r="E256" s="273">
        <v>205.100006</v>
      </c>
      <c r="F256" s="273">
        <v>199.66095</v>
      </c>
      <c r="G256" s="273">
        <v>3.514297E8</v>
      </c>
      <c r="H256" s="278" t="s">
        <v>344</v>
      </c>
      <c r="I256" s="273">
        <v>26.455</v>
      </c>
      <c r="J256" s="273">
        <v>28.6</v>
      </c>
      <c r="K256" s="273">
        <v>26.377501</v>
      </c>
      <c r="L256" s="273">
        <v>28.33</v>
      </c>
      <c r="M256" s="273">
        <v>28.125137</v>
      </c>
      <c r="N256" s="273">
        <v>5.32656E7</v>
      </c>
      <c r="O256" s="273"/>
      <c r="P256" s="249">
        <f t="shared" si="31"/>
        <v>978366.3614</v>
      </c>
      <c r="Q256" s="249">
        <f t="shared" si="145"/>
        <v>429794.5591</v>
      </c>
      <c r="R256" s="249">
        <f t="shared" si="146"/>
        <v>589102.485</v>
      </c>
      <c r="S256" s="249">
        <f t="shared" si="34"/>
        <v>-671605.1594</v>
      </c>
      <c r="T256" s="249">
        <f t="shared" si="35"/>
        <v>0</v>
      </c>
      <c r="U256" s="267">
        <f t="shared" si="21"/>
        <v>0.9202368974</v>
      </c>
      <c r="V256" s="277"/>
      <c r="W256" s="249">
        <f t="shared" si="22"/>
        <v>-671605.1594</v>
      </c>
      <c r="X256" s="252">
        <f t="shared" si="23"/>
        <v>2.333914242</v>
      </c>
      <c r="Y256" s="249">
        <f t="shared" si="24"/>
        <v>1250394.839</v>
      </c>
      <c r="Z256" s="249">
        <f t="shared" si="25"/>
        <v>578789.6791</v>
      </c>
      <c r="AA256" s="254">
        <f t="shared" si="26"/>
        <v>1997263.405</v>
      </c>
      <c r="AB256" s="253">
        <f t="shared" si="27"/>
        <v>1.997263405</v>
      </c>
      <c r="AC256" s="270">
        <f t="shared" si="28"/>
        <v>1325658.246</v>
      </c>
      <c r="AD256" s="252">
        <f t="shared" si="29"/>
        <v>1.325658246</v>
      </c>
      <c r="AE256" s="175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6"/>
      <c r="AT256" s="176"/>
      <c r="AU256" s="176"/>
      <c r="AV256" s="176"/>
      <c r="AW256" s="177"/>
    </row>
    <row r="257" ht="19.5" customHeight="1">
      <c r="A257" s="274" t="s">
        <v>345</v>
      </c>
      <c r="B257" s="275">
        <v>205.110001</v>
      </c>
      <c r="C257" s="276">
        <v>214.559998</v>
      </c>
      <c r="D257" s="276">
        <v>199.229996</v>
      </c>
      <c r="E257" s="276">
        <v>212.610001</v>
      </c>
      <c r="F257" s="276">
        <v>206.971786</v>
      </c>
      <c r="G257" s="276">
        <v>4.299511E8</v>
      </c>
      <c r="H257" s="279" t="s">
        <v>345</v>
      </c>
      <c r="I257" s="276">
        <v>28.3375</v>
      </c>
      <c r="J257" s="276">
        <v>31.047501</v>
      </c>
      <c r="K257" s="276">
        <v>26.717501</v>
      </c>
      <c r="L257" s="276">
        <v>30.4725</v>
      </c>
      <c r="M257" s="276">
        <v>30.252146</v>
      </c>
      <c r="N257" s="276">
        <v>7.42756E7</v>
      </c>
      <c r="O257" s="276"/>
      <c r="P257" s="249">
        <f t="shared" si="31"/>
        <v>986287.1089</v>
      </c>
      <c r="Q257" s="249">
        <f t="shared" si="145"/>
        <v>435334.5134</v>
      </c>
      <c r="R257" s="249">
        <f t="shared" si="146"/>
        <v>590329.7818</v>
      </c>
      <c r="S257" s="249">
        <f t="shared" si="34"/>
        <v>-676070.1809</v>
      </c>
      <c r="T257" s="249">
        <f t="shared" si="35"/>
        <v>0</v>
      </c>
      <c r="U257" s="267">
        <f t="shared" si="21"/>
        <v>0.9229627177</v>
      </c>
      <c r="V257" s="252">
        <f>(E257-B246)/B246</f>
        <v>0.4081064571</v>
      </c>
      <c r="W257" s="249">
        <f t="shared" si="22"/>
        <v>-676070.1809</v>
      </c>
      <c r="X257" s="252">
        <f t="shared" si="23"/>
        <v>2.3320314</v>
      </c>
      <c r="Y257" s="249">
        <f t="shared" si="24"/>
        <v>1257117.567</v>
      </c>
      <c r="Z257" s="249">
        <f t="shared" si="25"/>
        <v>581047.3859</v>
      </c>
      <c r="AA257" s="254">
        <f t="shared" si="26"/>
        <v>2011951.404</v>
      </c>
      <c r="AB257" s="253">
        <f t="shared" si="27"/>
        <v>2.011951404</v>
      </c>
      <c r="AC257" s="270">
        <f t="shared" si="28"/>
        <v>1335881.223</v>
      </c>
      <c r="AD257" s="252">
        <f t="shared" si="29"/>
        <v>1.335881223</v>
      </c>
      <c r="AE257" s="175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6"/>
      <c r="AT257" s="176"/>
      <c r="AU257" s="176"/>
      <c r="AV257" s="176"/>
      <c r="AW257" s="177"/>
    </row>
    <row r="258" ht="19.5" customHeight="1">
      <c r="A258" s="271" t="s">
        <v>346</v>
      </c>
      <c r="B258" s="272">
        <v>214.399994</v>
      </c>
      <c r="C258" s="273">
        <v>225.880005</v>
      </c>
      <c r="D258" s="273">
        <v>212.240005</v>
      </c>
      <c r="E258" s="273">
        <v>219.070007</v>
      </c>
      <c r="F258" s="273">
        <v>213.722824</v>
      </c>
      <c r="G258" s="273">
        <v>5.85493E8</v>
      </c>
      <c r="H258" s="278" t="s">
        <v>346</v>
      </c>
      <c r="I258" s="273">
        <v>30.977501</v>
      </c>
      <c r="J258" s="273">
        <v>34.299999</v>
      </c>
      <c r="K258" s="273">
        <v>30.3375</v>
      </c>
      <c r="L258" s="273">
        <v>32.185001</v>
      </c>
      <c r="M258" s="273">
        <v>31.965462</v>
      </c>
      <c r="N258" s="273">
        <v>8.53928E7</v>
      </c>
      <c r="O258" s="273"/>
      <c r="P258" s="249">
        <f t="shared" si="31"/>
        <v>1050693.094</v>
      </c>
      <c r="Q258" s="249">
        <f>(Q246+(Q257-Q246)*(1-$Q$3))*K258/K257</f>
        <v>392790.7253</v>
      </c>
      <c r="R258" s="249">
        <f>R257*(1+($S$5/2/12))+(Q257-Q246)*($Q$3)</f>
        <v>680972.8767</v>
      </c>
      <c r="S258" s="249">
        <f t="shared" si="34"/>
        <v>-680553.8067</v>
      </c>
      <c r="T258" s="249">
        <f t="shared" si="35"/>
        <v>0</v>
      </c>
      <c r="U258" s="267">
        <f t="shared" si="21"/>
        <v>0.864350188</v>
      </c>
      <c r="V258" s="277"/>
      <c r="W258" s="249">
        <f t="shared" si="22"/>
        <v>-680553.8067</v>
      </c>
      <c r="X258" s="252">
        <f t="shared" si="23"/>
        <v>2.544495312</v>
      </c>
      <c r="Y258" s="249">
        <f t="shared" si="24"/>
        <v>1389219.127</v>
      </c>
      <c r="Z258" s="249">
        <f t="shared" si="25"/>
        <v>708665.3208</v>
      </c>
      <c r="AA258" s="254">
        <f t="shared" si="26"/>
        <v>2124456.696</v>
      </c>
      <c r="AB258" s="253">
        <f t="shared" si="27"/>
        <v>2.124456696</v>
      </c>
      <c r="AC258" s="270">
        <f t="shared" si="28"/>
        <v>1443902.889</v>
      </c>
      <c r="AD258" s="252">
        <f t="shared" si="29"/>
        <v>1.443902889</v>
      </c>
      <c r="AE258" s="175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6"/>
      <c r="AT258" s="176"/>
      <c r="AU258" s="176"/>
      <c r="AV258" s="176"/>
      <c r="AW258" s="177"/>
    </row>
    <row r="259" ht="19.5" customHeight="1">
      <c r="A259" s="271" t="s">
        <v>347</v>
      </c>
      <c r="B259" s="272">
        <v>220.139999</v>
      </c>
      <c r="C259" s="273">
        <v>237.470001</v>
      </c>
      <c r="D259" s="273">
        <v>198.169998</v>
      </c>
      <c r="E259" s="273">
        <v>205.800003</v>
      </c>
      <c r="F259" s="273">
        <v>200.776718</v>
      </c>
      <c r="G259" s="273">
        <v>9.523923E8</v>
      </c>
      <c r="H259" s="278" t="s">
        <v>347</v>
      </c>
      <c r="I259" s="273">
        <v>32.509998</v>
      </c>
      <c r="J259" s="273">
        <v>37.759998</v>
      </c>
      <c r="K259" s="273">
        <v>26.0875</v>
      </c>
      <c r="L259" s="273">
        <v>28.395</v>
      </c>
      <c r="M259" s="273">
        <v>28.201315</v>
      </c>
      <c r="N259" s="273">
        <v>1.529848E8</v>
      </c>
      <c r="O259" s="273"/>
      <c r="P259" s="249">
        <f t="shared" si="31"/>
        <v>981039.5941</v>
      </c>
      <c r="Q259" s="249">
        <f t="shared" ref="Q259:Q269" si="147">Q258*K259/K258</f>
        <v>337764.4185</v>
      </c>
      <c r="R259" s="249">
        <f t="shared" ref="R259:R269" si="148">R258*(1+$S$5/2/12)</f>
        <v>682391.5702</v>
      </c>
      <c r="S259" s="249">
        <f t="shared" si="34"/>
        <v>-685056.1142</v>
      </c>
      <c r="T259" s="249">
        <f t="shared" si="35"/>
        <v>0</v>
      </c>
      <c r="U259" s="267">
        <f t="shared" si="21"/>
        <v>0.8277893702</v>
      </c>
      <c r="V259" s="277"/>
      <c r="W259" s="249">
        <f t="shared" si="22"/>
        <v>-685056.1142</v>
      </c>
      <c r="X259" s="252">
        <f t="shared" si="23"/>
        <v>2.428167751</v>
      </c>
      <c r="Y259" s="249">
        <f t="shared" si="24"/>
        <v>1341823.623</v>
      </c>
      <c r="Z259" s="249">
        <f t="shared" si="25"/>
        <v>656767.509</v>
      </c>
      <c r="AA259" s="254">
        <f t="shared" si="26"/>
        <v>2001195.583</v>
      </c>
      <c r="AB259" s="253">
        <f t="shared" si="27"/>
        <v>2.001195583</v>
      </c>
      <c r="AC259" s="270">
        <f t="shared" si="28"/>
        <v>1316139.469</v>
      </c>
      <c r="AD259" s="252">
        <f t="shared" si="29"/>
        <v>1.316139469</v>
      </c>
      <c r="AE259" s="175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7"/>
    </row>
    <row r="260" ht="19.5" customHeight="1">
      <c r="A260" s="271" t="s">
        <v>348</v>
      </c>
      <c r="B260" s="272">
        <v>208.880005</v>
      </c>
      <c r="C260" s="273">
        <v>219.610001</v>
      </c>
      <c r="D260" s="273">
        <v>164.929993</v>
      </c>
      <c r="E260" s="273">
        <v>190.399994</v>
      </c>
      <c r="F260" s="273">
        <v>185.752625</v>
      </c>
      <c r="G260" s="273">
        <v>2.1917757E9</v>
      </c>
      <c r="H260" s="278" t="s">
        <v>348</v>
      </c>
      <c r="I260" s="273">
        <v>28.9925</v>
      </c>
      <c r="J260" s="273">
        <v>31.9825</v>
      </c>
      <c r="K260" s="273">
        <v>17.0075</v>
      </c>
      <c r="L260" s="273">
        <v>22.395</v>
      </c>
      <c r="M260" s="273">
        <v>22.242237</v>
      </c>
      <c r="N260" s="273">
        <v>3.038252E8</v>
      </c>
      <c r="O260" s="273"/>
      <c r="P260" s="249">
        <f t="shared" si="31"/>
        <v>816485.1139</v>
      </c>
      <c r="Q260" s="249">
        <f t="shared" si="147"/>
        <v>220202.3325</v>
      </c>
      <c r="R260" s="249">
        <f t="shared" si="148"/>
        <v>683813.2193</v>
      </c>
      <c r="S260" s="249">
        <f t="shared" si="34"/>
        <v>-689577.1813</v>
      </c>
      <c r="T260" s="249">
        <f t="shared" si="35"/>
        <v>0</v>
      </c>
      <c r="U260" s="267">
        <f t="shared" si="21"/>
        <v>0.7305372232</v>
      </c>
      <c r="V260" s="277"/>
      <c r="W260" s="249">
        <f t="shared" si="22"/>
        <v>-689577.1813</v>
      </c>
      <c r="X260" s="252">
        <f t="shared" si="23"/>
        <v>2.175678624</v>
      </c>
      <c r="Y260" s="249">
        <f t="shared" si="24"/>
        <v>1228000.27</v>
      </c>
      <c r="Z260" s="249">
        <f t="shared" si="25"/>
        <v>538423.0889</v>
      </c>
      <c r="AA260" s="254">
        <f t="shared" si="26"/>
        <v>1720500.666</v>
      </c>
      <c r="AB260" s="253">
        <f t="shared" si="27"/>
        <v>1.720500666</v>
      </c>
      <c r="AC260" s="270">
        <f t="shared" si="28"/>
        <v>1030923.484</v>
      </c>
      <c r="AD260" s="252">
        <f t="shared" si="29"/>
        <v>1.030923484</v>
      </c>
      <c r="AE260" s="175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7"/>
    </row>
    <row r="261" ht="19.5" customHeight="1">
      <c r="A261" s="271" t="s">
        <v>349</v>
      </c>
      <c r="B261" s="272">
        <v>184.770004</v>
      </c>
      <c r="C261" s="273">
        <v>220.039993</v>
      </c>
      <c r="D261" s="273">
        <v>180.860001</v>
      </c>
      <c r="E261" s="273">
        <v>218.910004</v>
      </c>
      <c r="F261" s="273">
        <v>214.021866</v>
      </c>
      <c r="G261" s="273">
        <v>1.0920712E9</v>
      </c>
      <c r="H261" s="278" t="s">
        <v>349</v>
      </c>
      <c r="I261" s="273">
        <v>21.105</v>
      </c>
      <c r="J261" s="273">
        <v>29.4625</v>
      </c>
      <c r="K261" s="273">
        <v>20.1875</v>
      </c>
      <c r="L261" s="273">
        <v>29.245001</v>
      </c>
      <c r="M261" s="273">
        <v>29.048622</v>
      </c>
      <c r="N261" s="273">
        <v>1.815044E8</v>
      </c>
      <c r="O261" s="273"/>
      <c r="P261" s="249">
        <f t="shared" si="31"/>
        <v>895346.5396</v>
      </c>
      <c r="Q261" s="249">
        <f t="shared" si="147"/>
        <v>261374.9573</v>
      </c>
      <c r="R261" s="249">
        <f t="shared" si="148"/>
        <v>685237.8301</v>
      </c>
      <c r="S261" s="249">
        <f t="shared" si="34"/>
        <v>-694117.0863</v>
      </c>
      <c r="T261" s="249">
        <f t="shared" si="35"/>
        <v>0</v>
      </c>
      <c r="U261" s="267">
        <f t="shared" si="21"/>
        <v>0.7698847816</v>
      </c>
      <c r="V261" s="277"/>
      <c r="W261" s="249">
        <f t="shared" si="22"/>
        <v>-694117.0863</v>
      </c>
      <c r="X261" s="252">
        <f t="shared" si="23"/>
        <v>2.277114915</v>
      </c>
      <c r="Y261" s="249">
        <f t="shared" si="24"/>
        <v>1284570.895</v>
      </c>
      <c r="Z261" s="249">
        <f t="shared" si="25"/>
        <v>590453.8084</v>
      </c>
      <c r="AA261" s="254">
        <f t="shared" si="26"/>
        <v>1841959.327</v>
      </c>
      <c r="AB261" s="253">
        <f t="shared" si="27"/>
        <v>1.841959327</v>
      </c>
      <c r="AC261" s="270">
        <f t="shared" si="28"/>
        <v>1147842.241</v>
      </c>
      <c r="AD261" s="252">
        <f t="shared" si="29"/>
        <v>1.147842241</v>
      </c>
      <c r="AE261" s="175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6"/>
      <c r="AT261" s="176"/>
      <c r="AU261" s="176"/>
      <c r="AV261" s="176"/>
      <c r="AW261" s="177"/>
    </row>
    <row r="262" ht="19.5" customHeight="1">
      <c r="A262" s="271" t="s">
        <v>350</v>
      </c>
      <c r="B262" s="272">
        <v>214.5</v>
      </c>
      <c r="C262" s="273">
        <v>233.600006</v>
      </c>
      <c r="D262" s="273">
        <v>211.119995</v>
      </c>
      <c r="E262" s="273">
        <v>233.360001</v>
      </c>
      <c r="F262" s="273">
        <v>228.149216</v>
      </c>
      <c r="G262" s="273">
        <v>8.46592E8</v>
      </c>
      <c r="H262" s="278" t="s">
        <v>350</v>
      </c>
      <c r="I262" s="273">
        <v>27.985001</v>
      </c>
      <c r="J262" s="273">
        <v>33.047501</v>
      </c>
      <c r="K262" s="273">
        <v>27.09</v>
      </c>
      <c r="L262" s="273">
        <v>32.8675</v>
      </c>
      <c r="M262" s="273">
        <v>32.646797</v>
      </c>
      <c r="N262" s="273">
        <v>1.388456E8</v>
      </c>
      <c r="O262" s="273"/>
      <c r="P262" s="249">
        <f t="shared" si="31"/>
        <v>1045148.49</v>
      </c>
      <c r="Q262" s="249">
        <f t="shared" si="147"/>
        <v>350744.1533</v>
      </c>
      <c r="R262" s="249">
        <f t="shared" si="148"/>
        <v>686665.409</v>
      </c>
      <c r="S262" s="249">
        <f t="shared" si="34"/>
        <v>-698675.9075</v>
      </c>
      <c r="T262" s="249">
        <f t="shared" si="35"/>
        <v>0</v>
      </c>
      <c r="U262" s="267">
        <f t="shared" si="21"/>
        <v>0.8386977711</v>
      </c>
      <c r="V262" s="277"/>
      <c r="W262" s="249">
        <f t="shared" si="22"/>
        <v>-698675.9075</v>
      </c>
      <c r="X262" s="252">
        <f t="shared" si="23"/>
        <v>2.478708484</v>
      </c>
      <c r="Y262" s="249">
        <f t="shared" si="24"/>
        <v>1390802.736</v>
      </c>
      <c r="Z262" s="249">
        <f t="shared" si="25"/>
        <v>692126.8282</v>
      </c>
      <c r="AA262" s="254">
        <f t="shared" si="26"/>
        <v>2082558.052</v>
      </c>
      <c r="AB262" s="253">
        <f t="shared" si="27"/>
        <v>2.082558052</v>
      </c>
      <c r="AC262" s="270">
        <f t="shared" si="28"/>
        <v>1383882.145</v>
      </c>
      <c r="AD262" s="252">
        <f t="shared" si="29"/>
        <v>1.383882145</v>
      </c>
      <c r="AE262" s="175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7"/>
    </row>
    <row r="263" ht="19.5" customHeight="1">
      <c r="A263" s="271" t="s">
        <v>351</v>
      </c>
      <c r="B263" s="272">
        <v>232.460007</v>
      </c>
      <c r="C263" s="273">
        <v>251.149994</v>
      </c>
      <c r="D263" s="273">
        <v>231.470001</v>
      </c>
      <c r="E263" s="273">
        <v>247.600006</v>
      </c>
      <c r="F263" s="273">
        <v>242.071228</v>
      </c>
      <c r="G263" s="273">
        <v>9.283604E8</v>
      </c>
      <c r="H263" s="278" t="s">
        <v>351</v>
      </c>
      <c r="I263" s="273">
        <v>32.709999</v>
      </c>
      <c r="J263" s="273">
        <v>38.130001</v>
      </c>
      <c r="K263" s="273">
        <v>32.307499</v>
      </c>
      <c r="L263" s="273">
        <v>36.922501</v>
      </c>
      <c r="M263" s="273">
        <v>36.674572</v>
      </c>
      <c r="N263" s="273">
        <v>1.447896E8</v>
      </c>
      <c r="O263" s="273"/>
      <c r="P263" s="249">
        <f t="shared" si="31"/>
        <v>1145891.094</v>
      </c>
      <c r="Q263" s="249">
        <f t="shared" si="147"/>
        <v>418297.024</v>
      </c>
      <c r="R263" s="249">
        <f t="shared" si="148"/>
        <v>688095.9619</v>
      </c>
      <c r="S263" s="249">
        <f t="shared" si="34"/>
        <v>-703253.7237</v>
      </c>
      <c r="T263" s="249">
        <f t="shared" si="35"/>
        <v>0</v>
      </c>
      <c r="U263" s="267">
        <f t="shared" si="21"/>
        <v>0.8802109644</v>
      </c>
      <c r="V263" s="277"/>
      <c r="W263" s="249">
        <f t="shared" si="22"/>
        <v>-703253.7237</v>
      </c>
      <c r="X263" s="252">
        <f t="shared" si="23"/>
        <v>2.607859716</v>
      </c>
      <c r="Y263" s="249">
        <f t="shared" si="24"/>
        <v>1462695.889</v>
      </c>
      <c r="Z263" s="249">
        <f t="shared" si="25"/>
        <v>759442.1655</v>
      </c>
      <c r="AA263" s="254">
        <f t="shared" si="26"/>
        <v>2252284.08</v>
      </c>
      <c r="AB263" s="253">
        <f t="shared" si="27"/>
        <v>2.25228408</v>
      </c>
      <c r="AC263" s="270">
        <f t="shared" si="28"/>
        <v>1549030.356</v>
      </c>
      <c r="AD263" s="252">
        <f t="shared" si="29"/>
        <v>1.549030356</v>
      </c>
      <c r="AE263" s="175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7"/>
    </row>
    <row r="264" ht="19.5" customHeight="1">
      <c r="A264" s="271" t="s">
        <v>352</v>
      </c>
      <c r="B264" s="272">
        <v>247.639999</v>
      </c>
      <c r="C264" s="273">
        <v>269.790009</v>
      </c>
      <c r="D264" s="273">
        <v>247.080002</v>
      </c>
      <c r="E264" s="273">
        <v>265.790009</v>
      </c>
      <c r="F264" s="273">
        <v>260.306946</v>
      </c>
      <c r="G264" s="273">
        <v>9.249351E8</v>
      </c>
      <c r="H264" s="278" t="s">
        <v>352</v>
      </c>
      <c r="I264" s="273">
        <v>37.009998</v>
      </c>
      <c r="J264" s="273">
        <v>43.845001</v>
      </c>
      <c r="K264" s="273">
        <v>36.849998</v>
      </c>
      <c r="L264" s="273">
        <v>42.419998</v>
      </c>
      <c r="M264" s="273">
        <v>42.135147</v>
      </c>
      <c r="N264" s="273">
        <v>1.221412E8</v>
      </c>
      <c r="O264" s="273"/>
      <c r="P264" s="249">
        <f t="shared" si="31"/>
        <v>1223168.327</v>
      </c>
      <c r="Q264" s="249">
        <f t="shared" si="147"/>
        <v>477110.4225</v>
      </c>
      <c r="R264" s="249">
        <f t="shared" si="148"/>
        <v>689529.4951</v>
      </c>
      <c r="S264" s="249">
        <f t="shared" si="34"/>
        <v>-707850.6142</v>
      </c>
      <c r="T264" s="249">
        <f t="shared" si="35"/>
        <v>0</v>
      </c>
      <c r="U264" s="267">
        <f t="shared" si="21"/>
        <v>0.9111145954</v>
      </c>
      <c r="V264" s="277"/>
      <c r="W264" s="249">
        <f t="shared" si="22"/>
        <v>-707850.6142</v>
      </c>
      <c r="X264" s="252">
        <f t="shared" si="23"/>
        <v>2.702120735</v>
      </c>
      <c r="Y264" s="249">
        <f t="shared" si="24"/>
        <v>1518166.144</v>
      </c>
      <c r="Z264" s="249">
        <f t="shared" si="25"/>
        <v>810315.5298</v>
      </c>
      <c r="AA264" s="254">
        <f t="shared" si="26"/>
        <v>2389808.244</v>
      </c>
      <c r="AB264" s="253">
        <f t="shared" si="27"/>
        <v>2.389808244</v>
      </c>
      <c r="AC264" s="270">
        <f t="shared" si="28"/>
        <v>1681957.63</v>
      </c>
      <c r="AD264" s="252">
        <f t="shared" si="29"/>
        <v>1.68195763</v>
      </c>
      <c r="AE264" s="175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7"/>
    </row>
    <row r="265" ht="19.5" customHeight="1">
      <c r="A265" s="271" t="s">
        <v>353</v>
      </c>
      <c r="B265" s="272">
        <v>268.0</v>
      </c>
      <c r="C265" s="273">
        <v>296.75</v>
      </c>
      <c r="D265" s="273">
        <v>264.630005</v>
      </c>
      <c r="E265" s="273">
        <v>294.880005</v>
      </c>
      <c r="F265" s="273">
        <v>288.796844</v>
      </c>
      <c r="G265" s="273">
        <v>7.014146E8</v>
      </c>
      <c r="H265" s="278" t="s">
        <v>353</v>
      </c>
      <c r="I265" s="273">
        <v>43.137501</v>
      </c>
      <c r="J265" s="273">
        <v>52.674999</v>
      </c>
      <c r="K265" s="273">
        <v>41.987499</v>
      </c>
      <c r="L265" s="273">
        <v>52.080002</v>
      </c>
      <c r="M265" s="273">
        <v>51.730289</v>
      </c>
      <c r="N265" s="273">
        <v>7.4779E7</v>
      </c>
      <c r="O265" s="273"/>
      <c r="P265" s="249">
        <f t="shared" si="31"/>
        <v>1310049.53</v>
      </c>
      <c r="Q265" s="249">
        <f t="shared" si="147"/>
        <v>543627.5299</v>
      </c>
      <c r="R265" s="249">
        <f t="shared" si="148"/>
        <v>690966.0149</v>
      </c>
      <c r="S265" s="249">
        <f t="shared" si="34"/>
        <v>-712466.6585</v>
      </c>
      <c r="T265" s="249">
        <f t="shared" si="35"/>
        <v>0</v>
      </c>
      <c r="U265" s="267">
        <f t="shared" si="21"/>
        <v>0.9420985652</v>
      </c>
      <c r="V265" s="277"/>
      <c r="W265" s="249">
        <f t="shared" si="22"/>
        <v>-712466.6585</v>
      </c>
      <c r="X265" s="252">
        <f t="shared" si="23"/>
        <v>2.808574297</v>
      </c>
      <c r="Y265" s="249">
        <f t="shared" si="24"/>
        <v>1580362.045</v>
      </c>
      <c r="Z265" s="249">
        <f t="shared" si="25"/>
        <v>867895.3866</v>
      </c>
      <c r="AA265" s="254">
        <f t="shared" si="26"/>
        <v>2544643.075</v>
      </c>
      <c r="AB265" s="253">
        <f t="shared" si="27"/>
        <v>2.544643075</v>
      </c>
      <c r="AC265" s="270">
        <f t="shared" si="28"/>
        <v>1832176.416</v>
      </c>
      <c r="AD265" s="252">
        <f t="shared" si="29"/>
        <v>1.832176416</v>
      </c>
      <c r="AE265" s="175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7"/>
    </row>
    <row r="266" ht="19.5" customHeight="1">
      <c r="A266" s="271" t="s">
        <v>354</v>
      </c>
      <c r="B266" s="272">
        <v>297.619995</v>
      </c>
      <c r="C266" s="273">
        <v>303.5</v>
      </c>
      <c r="D266" s="273">
        <v>260.109985</v>
      </c>
      <c r="E266" s="273">
        <v>277.839996</v>
      </c>
      <c r="F266" s="273">
        <v>272.108307</v>
      </c>
      <c r="G266" s="273">
        <v>1.3253743E9</v>
      </c>
      <c r="H266" s="278" t="s">
        <v>354</v>
      </c>
      <c r="I266" s="273">
        <v>52.994999</v>
      </c>
      <c r="J266" s="273">
        <v>55.014999</v>
      </c>
      <c r="K266" s="273">
        <v>40.189999</v>
      </c>
      <c r="L266" s="273">
        <v>45.825001</v>
      </c>
      <c r="M266" s="273">
        <v>45.517292</v>
      </c>
      <c r="N266" s="273">
        <v>1.356276E8</v>
      </c>
      <c r="O266" s="273"/>
      <c r="P266" s="249">
        <f t="shared" si="31"/>
        <v>1287673.193</v>
      </c>
      <c r="Q266" s="249">
        <f t="shared" si="147"/>
        <v>520354.6389</v>
      </c>
      <c r="R266" s="249">
        <f t="shared" si="148"/>
        <v>692405.5275</v>
      </c>
      <c r="S266" s="249">
        <f t="shared" si="34"/>
        <v>-717101.9362</v>
      </c>
      <c r="T266" s="249">
        <f t="shared" si="35"/>
        <v>0</v>
      </c>
      <c r="U266" s="267">
        <f t="shared" si="21"/>
        <v>0.9311915721</v>
      </c>
      <c r="V266" s="277"/>
      <c r="W266" s="249">
        <f t="shared" si="22"/>
        <v>-717101.9362</v>
      </c>
      <c r="X266" s="252">
        <f t="shared" si="23"/>
        <v>2.761223503</v>
      </c>
      <c r="Y266" s="249">
        <f t="shared" si="24"/>
        <v>1566080.542</v>
      </c>
      <c r="Z266" s="249">
        <f t="shared" si="25"/>
        <v>848978.6053</v>
      </c>
      <c r="AA266" s="254">
        <f t="shared" si="26"/>
        <v>2500433.359</v>
      </c>
      <c r="AB266" s="253">
        <f t="shared" si="27"/>
        <v>2.500433359</v>
      </c>
      <c r="AC266" s="270">
        <f t="shared" si="28"/>
        <v>1783331.423</v>
      </c>
      <c r="AD266" s="252">
        <f t="shared" si="29"/>
        <v>1.783331423</v>
      </c>
      <c r="AE266" s="175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7"/>
    </row>
    <row r="267" ht="19.5" customHeight="1">
      <c r="A267" s="271" t="s">
        <v>355</v>
      </c>
      <c r="B267" s="272">
        <v>281.790009</v>
      </c>
      <c r="C267" s="273">
        <v>297.459991</v>
      </c>
      <c r="D267" s="273">
        <v>267.070007</v>
      </c>
      <c r="E267" s="273">
        <v>269.380005</v>
      </c>
      <c r="F267" s="273">
        <v>263.822876</v>
      </c>
      <c r="G267" s="273">
        <v>9.368265E8</v>
      </c>
      <c r="H267" s="278" t="s">
        <v>355</v>
      </c>
      <c r="I267" s="273">
        <v>47.055</v>
      </c>
      <c r="J267" s="273">
        <v>52.200001</v>
      </c>
      <c r="K267" s="273">
        <v>41.904999</v>
      </c>
      <c r="L267" s="273">
        <v>42.75</v>
      </c>
      <c r="M267" s="273">
        <v>42.462936</v>
      </c>
      <c r="N267" s="273">
        <v>1.13851E8</v>
      </c>
      <c r="O267" s="273"/>
      <c r="P267" s="249">
        <f t="shared" si="31"/>
        <v>1322128.748</v>
      </c>
      <c r="Q267" s="249">
        <f t="shared" si="147"/>
        <v>542559.3722</v>
      </c>
      <c r="R267" s="249">
        <f t="shared" si="148"/>
        <v>693848.039</v>
      </c>
      <c r="S267" s="249">
        <f t="shared" si="34"/>
        <v>-721756.5276</v>
      </c>
      <c r="T267" s="249">
        <f t="shared" si="35"/>
        <v>0</v>
      </c>
      <c r="U267" s="267">
        <f t="shared" si="21"/>
        <v>0.9408690527</v>
      </c>
      <c r="V267" s="277"/>
      <c r="W267" s="249">
        <f t="shared" si="22"/>
        <v>-721756.5276</v>
      </c>
      <c r="X267" s="252">
        <f t="shared" si="23"/>
        <v>2.793153521</v>
      </c>
      <c r="Y267" s="249">
        <f t="shared" si="24"/>
        <v>1591584.241</v>
      </c>
      <c r="Z267" s="249">
        <f t="shared" si="25"/>
        <v>869827.7131</v>
      </c>
      <c r="AA267" s="254">
        <f t="shared" si="26"/>
        <v>2558536.159</v>
      </c>
      <c r="AB267" s="253">
        <f t="shared" si="27"/>
        <v>2.558536159</v>
      </c>
      <c r="AC267" s="270">
        <f t="shared" si="28"/>
        <v>1836779.631</v>
      </c>
      <c r="AD267" s="252">
        <f t="shared" si="29"/>
        <v>1.836779631</v>
      </c>
      <c r="AE267" s="175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7"/>
    </row>
    <row r="268" ht="19.5" customHeight="1">
      <c r="A268" s="271" t="s">
        <v>356</v>
      </c>
      <c r="B268" s="272">
        <v>271.850006</v>
      </c>
      <c r="C268" s="273">
        <v>300.170013</v>
      </c>
      <c r="D268" s="273">
        <v>266.970001</v>
      </c>
      <c r="E268" s="273">
        <v>299.619995</v>
      </c>
      <c r="F268" s="273">
        <v>293.438995</v>
      </c>
      <c r="G268" s="273">
        <v>7.516458E8</v>
      </c>
      <c r="H268" s="278" t="s">
        <v>356</v>
      </c>
      <c r="I268" s="273">
        <v>43.400002</v>
      </c>
      <c r="J268" s="273">
        <v>52.66</v>
      </c>
      <c r="K268" s="273">
        <v>41.900002</v>
      </c>
      <c r="L268" s="273">
        <v>52.404999</v>
      </c>
      <c r="M268" s="273">
        <v>52.053104</v>
      </c>
      <c r="N268" s="273">
        <v>7.03196E7</v>
      </c>
      <c r="O268" s="273"/>
      <c r="P268" s="249">
        <f t="shared" si="31"/>
        <v>1321633.668</v>
      </c>
      <c r="Q268" s="249">
        <f t="shared" si="147"/>
        <v>542494.6742</v>
      </c>
      <c r="R268" s="249">
        <f t="shared" si="148"/>
        <v>695293.5557</v>
      </c>
      <c r="S268" s="249">
        <f t="shared" si="34"/>
        <v>-726430.5131</v>
      </c>
      <c r="T268" s="249">
        <f t="shared" si="35"/>
        <v>0</v>
      </c>
      <c r="U268" s="267">
        <f t="shared" si="21"/>
        <v>0.9402994553</v>
      </c>
      <c r="V268" s="277"/>
      <c r="W268" s="249">
        <f t="shared" si="22"/>
        <v>-726430.5131</v>
      </c>
      <c r="X268" s="252">
        <f t="shared" si="23"/>
        <v>2.776490232</v>
      </c>
      <c r="Y268" s="249">
        <f t="shared" si="24"/>
        <v>1592625.381</v>
      </c>
      <c r="Z268" s="249">
        <f t="shared" si="25"/>
        <v>866194.8682</v>
      </c>
      <c r="AA268" s="254">
        <f t="shared" si="26"/>
        <v>2559421.898</v>
      </c>
      <c r="AB268" s="253">
        <f t="shared" si="27"/>
        <v>2.559421898</v>
      </c>
      <c r="AC268" s="270">
        <f t="shared" si="28"/>
        <v>1832991.385</v>
      </c>
      <c r="AD268" s="252">
        <f t="shared" si="29"/>
        <v>1.832991385</v>
      </c>
      <c r="AE268" s="175"/>
      <c r="AF268" s="176"/>
      <c r="AG268" s="176"/>
      <c r="AH268" s="176"/>
      <c r="AI268" s="176"/>
      <c r="AJ268" s="176"/>
      <c r="AK268" s="176"/>
      <c r="AL268" s="176"/>
      <c r="AM268" s="176"/>
      <c r="AN268" s="176"/>
      <c r="AO268" s="176"/>
      <c r="AP268" s="176"/>
      <c r="AQ268" s="176"/>
      <c r="AR268" s="176"/>
      <c r="AS268" s="176"/>
      <c r="AT268" s="176"/>
      <c r="AU268" s="176"/>
      <c r="AV268" s="176"/>
      <c r="AW268" s="177"/>
    </row>
    <row r="269" ht="19.5" customHeight="1">
      <c r="A269" s="274" t="s">
        <v>357</v>
      </c>
      <c r="B269" s="275">
        <v>301.970001</v>
      </c>
      <c r="C269" s="276">
        <v>314.690002</v>
      </c>
      <c r="D269" s="276">
        <v>298.089996</v>
      </c>
      <c r="E269" s="276">
        <v>313.73999</v>
      </c>
      <c r="F269" s="276">
        <v>307.267731</v>
      </c>
      <c r="G269" s="276">
        <v>5.698706E8</v>
      </c>
      <c r="H269" s="279" t="s">
        <v>357</v>
      </c>
      <c r="I269" s="276">
        <v>53.255001</v>
      </c>
      <c r="J269" s="276">
        <v>57.959999</v>
      </c>
      <c r="K269" s="276">
        <v>51.880001</v>
      </c>
      <c r="L269" s="276">
        <v>57.555</v>
      </c>
      <c r="M269" s="276">
        <v>57.168526</v>
      </c>
      <c r="N269" s="276">
        <v>5.61828E7</v>
      </c>
      <c r="O269" s="276"/>
      <c r="P269" s="249">
        <f t="shared" si="31"/>
        <v>1475693.05</v>
      </c>
      <c r="Q269" s="249">
        <f t="shared" si="147"/>
        <v>671709.377</v>
      </c>
      <c r="R269" s="249">
        <f t="shared" si="148"/>
        <v>696742.084</v>
      </c>
      <c r="S269" s="249">
        <f t="shared" si="34"/>
        <v>-731123.9736</v>
      </c>
      <c r="T269" s="249">
        <f t="shared" si="35"/>
        <v>0</v>
      </c>
      <c r="U269" s="267">
        <f t="shared" si="21"/>
        <v>0.9911985109</v>
      </c>
      <c r="V269" s="252">
        <f>(E269-B258)/B258</f>
        <v>0.4633395465</v>
      </c>
      <c r="W269" s="249">
        <f t="shared" si="22"/>
        <v>-731123.9736</v>
      </c>
      <c r="X269" s="252">
        <f t="shared" si="23"/>
        <v>2.971363561</v>
      </c>
      <c r="Y269" s="249">
        <f t="shared" si="24"/>
        <v>1701857.535</v>
      </c>
      <c r="Z269" s="249">
        <f t="shared" si="25"/>
        <v>970733.5616</v>
      </c>
      <c r="AA269" s="254">
        <f t="shared" si="26"/>
        <v>2844144.51</v>
      </c>
      <c r="AB269" s="253">
        <f t="shared" si="27"/>
        <v>2.84414451</v>
      </c>
      <c r="AC269" s="270">
        <f t="shared" si="28"/>
        <v>2113020.537</v>
      </c>
      <c r="AD269" s="252">
        <f t="shared" si="29"/>
        <v>2.113020537</v>
      </c>
      <c r="AE269" s="175"/>
      <c r="AF269" s="176"/>
      <c r="AG269" s="176"/>
      <c r="AH269" s="176"/>
      <c r="AI269" s="176"/>
      <c r="AJ269" s="176"/>
      <c r="AK269" s="176"/>
      <c r="AL269" s="176"/>
      <c r="AM269" s="176"/>
      <c r="AN269" s="176"/>
      <c r="AO269" s="176"/>
      <c r="AP269" s="176"/>
      <c r="AQ269" s="176"/>
      <c r="AR269" s="176"/>
      <c r="AS269" s="176"/>
      <c r="AT269" s="176"/>
      <c r="AU269" s="176"/>
      <c r="AV269" s="176"/>
      <c r="AW269" s="177"/>
    </row>
    <row r="270" ht="19.5" customHeight="1">
      <c r="A270" s="271" t="s">
        <v>358</v>
      </c>
      <c r="B270" s="272">
        <v>315.109985</v>
      </c>
      <c r="C270" s="273">
        <v>330.320007</v>
      </c>
      <c r="D270" s="273">
        <v>305.179993</v>
      </c>
      <c r="E270" s="273">
        <v>314.559998</v>
      </c>
      <c r="F270" s="273">
        <v>308.629242</v>
      </c>
      <c r="G270" s="273">
        <v>6.55263E8</v>
      </c>
      <c r="H270" s="278" t="s">
        <v>358</v>
      </c>
      <c r="I270" s="273">
        <v>58.110001</v>
      </c>
      <c r="J270" s="273">
        <v>63.605</v>
      </c>
      <c r="K270" s="273">
        <v>54.48</v>
      </c>
      <c r="L270" s="273">
        <v>57.685001</v>
      </c>
      <c r="M270" s="273">
        <v>57.297649</v>
      </c>
      <c r="N270" s="273">
        <v>7.81004E7</v>
      </c>
      <c r="O270" s="273"/>
      <c r="P270" s="249">
        <f t="shared" si="31"/>
        <v>1510792.045</v>
      </c>
      <c r="Q270" s="249">
        <f>(Q258+(Q269-Q258)*(1-$Q$3))*K270/K269</f>
        <v>558924.0985</v>
      </c>
      <c r="R270" s="249">
        <f>R269*(1+($S$5/2/12))+(Q269-Q258)*($Q$3)</f>
        <v>837652.9558</v>
      </c>
      <c r="S270" s="249">
        <f t="shared" si="34"/>
        <v>-735836.9902</v>
      </c>
      <c r="T270" s="249">
        <f t="shared" si="35"/>
        <v>0</v>
      </c>
      <c r="U270" s="267">
        <f t="shared" si="21"/>
        <v>0.9041302126</v>
      </c>
      <c r="V270" s="277"/>
      <c r="W270" s="249">
        <f t="shared" si="22"/>
        <v>-735836.9902</v>
      </c>
      <c r="X270" s="252">
        <f t="shared" si="23"/>
        <v>3.191528873</v>
      </c>
      <c r="Y270" s="249">
        <f t="shared" si="24"/>
        <v>1861701.269</v>
      </c>
      <c r="Z270" s="249">
        <f t="shared" si="25"/>
        <v>1125864.279</v>
      </c>
      <c r="AA270" s="254">
        <f t="shared" si="26"/>
        <v>2907369.099</v>
      </c>
      <c r="AB270" s="253">
        <f t="shared" si="27"/>
        <v>2.907369099</v>
      </c>
      <c r="AC270" s="270">
        <f t="shared" si="28"/>
        <v>2171532.109</v>
      </c>
      <c r="AD270" s="252">
        <f t="shared" si="29"/>
        <v>2.171532109</v>
      </c>
      <c r="AE270" s="175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6"/>
      <c r="AT270" s="176"/>
      <c r="AU270" s="176"/>
      <c r="AV270" s="176"/>
      <c r="AW270" s="177"/>
    </row>
    <row r="271" ht="19.5" customHeight="1">
      <c r="A271" s="271" t="s">
        <v>359</v>
      </c>
      <c r="B271" s="272">
        <v>318.109985</v>
      </c>
      <c r="C271" s="273">
        <v>338.190002</v>
      </c>
      <c r="D271" s="273">
        <v>310.880005</v>
      </c>
      <c r="E271" s="273">
        <v>314.140015</v>
      </c>
      <c r="F271" s="273">
        <v>308.217194</v>
      </c>
      <c r="G271" s="273">
        <v>7.954686E8</v>
      </c>
      <c r="H271" s="278" t="s">
        <v>359</v>
      </c>
      <c r="I271" s="273">
        <v>58.939999</v>
      </c>
      <c r="J271" s="273">
        <v>66.480003</v>
      </c>
      <c r="K271" s="273">
        <v>56.044998</v>
      </c>
      <c r="L271" s="273">
        <v>57.27</v>
      </c>
      <c r="M271" s="273">
        <v>56.885437</v>
      </c>
      <c r="N271" s="273">
        <v>7.47164E7</v>
      </c>
      <c r="O271" s="273"/>
      <c r="P271" s="249">
        <f t="shared" si="31"/>
        <v>1539009.926</v>
      </c>
      <c r="Q271" s="249">
        <f t="shared" ref="Q271:Q281" si="149">Q270*K271/K270</f>
        <v>574979.8087</v>
      </c>
      <c r="R271" s="249">
        <f t="shared" ref="R271:R281" si="150">R270*(1+$S$5/2/12)</f>
        <v>839398.0661</v>
      </c>
      <c r="S271" s="249">
        <f t="shared" si="34"/>
        <v>-740569.6443</v>
      </c>
      <c r="T271" s="249">
        <f t="shared" si="35"/>
        <v>0</v>
      </c>
      <c r="U271" s="267">
        <f t="shared" si="21"/>
        <v>0.9104695099</v>
      </c>
      <c r="V271" s="277"/>
      <c r="W271" s="249">
        <f t="shared" si="22"/>
        <v>-740569.6443</v>
      </c>
      <c r="X271" s="252">
        <f t="shared" si="23"/>
        <v>3.211592603</v>
      </c>
      <c r="Y271" s="249">
        <f t="shared" si="24"/>
        <v>1883129.091</v>
      </c>
      <c r="Z271" s="249">
        <f t="shared" si="25"/>
        <v>1142559.447</v>
      </c>
      <c r="AA271" s="254">
        <f t="shared" si="26"/>
        <v>2953387.801</v>
      </c>
      <c r="AB271" s="253">
        <f t="shared" si="27"/>
        <v>2.953387801</v>
      </c>
      <c r="AC271" s="270">
        <f t="shared" si="28"/>
        <v>2212818.156</v>
      </c>
      <c r="AD271" s="252">
        <f t="shared" si="29"/>
        <v>2.212818156</v>
      </c>
      <c r="AE271" s="175"/>
      <c r="AF271" s="176"/>
      <c r="AG271" s="176"/>
      <c r="AH271" s="176"/>
      <c r="AI271" s="176"/>
      <c r="AJ271" s="176"/>
      <c r="AK271" s="176"/>
      <c r="AL271" s="176"/>
      <c r="AM271" s="176"/>
      <c r="AN271" s="176"/>
      <c r="AO271" s="176"/>
      <c r="AP271" s="176"/>
      <c r="AQ271" s="176"/>
      <c r="AR271" s="176"/>
      <c r="AS271" s="176"/>
      <c r="AT271" s="176"/>
      <c r="AU271" s="176"/>
      <c r="AV271" s="176"/>
      <c r="AW271" s="177"/>
    </row>
    <row r="272" ht="19.5" customHeight="1">
      <c r="A272" s="271" t="s">
        <v>360</v>
      </c>
      <c r="B272" s="272">
        <v>319.269989</v>
      </c>
      <c r="C272" s="273">
        <v>324.329987</v>
      </c>
      <c r="D272" s="273">
        <v>297.450012</v>
      </c>
      <c r="E272" s="273">
        <v>319.130005</v>
      </c>
      <c r="F272" s="273">
        <v>313.113098</v>
      </c>
      <c r="G272" s="273">
        <v>1.6211736E9</v>
      </c>
      <c r="H272" s="278" t="s">
        <v>360</v>
      </c>
      <c r="I272" s="273">
        <v>59.115002</v>
      </c>
      <c r="J272" s="273">
        <v>60.919998</v>
      </c>
      <c r="K272" s="273">
        <v>51.200001</v>
      </c>
      <c r="L272" s="273">
        <v>58.595001</v>
      </c>
      <c r="M272" s="273">
        <v>58.201542</v>
      </c>
      <c r="N272" s="273">
        <v>1.168626E8</v>
      </c>
      <c r="O272" s="273"/>
      <c r="P272" s="249">
        <f t="shared" si="31"/>
        <v>1472524.812</v>
      </c>
      <c r="Q272" s="249">
        <f t="shared" si="149"/>
        <v>525273.7592</v>
      </c>
      <c r="R272" s="249">
        <f t="shared" si="150"/>
        <v>841146.8121</v>
      </c>
      <c r="S272" s="249">
        <f t="shared" si="34"/>
        <v>-745322.0178</v>
      </c>
      <c r="T272" s="249">
        <f t="shared" si="35"/>
        <v>0</v>
      </c>
      <c r="U272" s="267">
        <f t="shared" si="21"/>
        <v>0.8887357767</v>
      </c>
      <c r="V272" s="277"/>
      <c r="W272" s="249">
        <f t="shared" si="22"/>
        <v>-745322.0178</v>
      </c>
      <c r="X272" s="252">
        <f t="shared" si="23"/>
        <v>3.104257715</v>
      </c>
      <c r="Y272" s="249">
        <f t="shared" si="24"/>
        <v>1838268.308</v>
      </c>
      <c r="Z272" s="249">
        <f t="shared" si="25"/>
        <v>1092946.29</v>
      </c>
      <c r="AA272" s="254">
        <f t="shared" si="26"/>
        <v>2838945.383</v>
      </c>
      <c r="AB272" s="253">
        <f t="shared" si="27"/>
        <v>2.838945383</v>
      </c>
      <c r="AC272" s="270">
        <f t="shared" si="28"/>
        <v>2093623.365</v>
      </c>
      <c r="AD272" s="252">
        <f t="shared" si="29"/>
        <v>2.093623365</v>
      </c>
      <c r="AE272" s="175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7"/>
    </row>
    <row r="273" ht="19.5" customHeight="1">
      <c r="A273" s="271" t="s">
        <v>361</v>
      </c>
      <c r="B273" s="272">
        <v>323.070007</v>
      </c>
      <c r="C273" s="273">
        <v>342.799988</v>
      </c>
      <c r="D273" s="273">
        <v>322.809998</v>
      </c>
      <c r="E273" s="273">
        <v>337.98999</v>
      </c>
      <c r="F273" s="273">
        <v>332.036346</v>
      </c>
      <c r="G273" s="273">
        <v>7.711398E8</v>
      </c>
      <c r="H273" s="278" t="s">
        <v>361</v>
      </c>
      <c r="I273" s="273">
        <v>60.115002</v>
      </c>
      <c r="J273" s="273">
        <v>67.449997</v>
      </c>
      <c r="K273" s="273">
        <v>60.009998</v>
      </c>
      <c r="L273" s="273">
        <v>65.535004</v>
      </c>
      <c r="M273" s="273">
        <v>65.09494</v>
      </c>
      <c r="N273" s="273">
        <v>5.64114E7</v>
      </c>
      <c r="O273" s="273"/>
      <c r="P273" s="249">
        <f t="shared" si="31"/>
        <v>1598069.297</v>
      </c>
      <c r="Q273" s="249">
        <f t="shared" si="149"/>
        <v>615657.7465</v>
      </c>
      <c r="R273" s="249">
        <f t="shared" si="150"/>
        <v>842899.2013</v>
      </c>
      <c r="S273" s="249">
        <f t="shared" si="34"/>
        <v>-750094.1929</v>
      </c>
      <c r="T273" s="249">
        <f t="shared" si="35"/>
        <v>0</v>
      </c>
      <c r="U273" s="267">
        <f t="shared" si="21"/>
        <v>0.92565612</v>
      </c>
      <c r="V273" s="277"/>
      <c r="W273" s="249">
        <f t="shared" si="22"/>
        <v>-750094.1929</v>
      </c>
      <c r="X273" s="252">
        <f t="shared" si="23"/>
        <v>3.254215966</v>
      </c>
      <c r="Y273" s="249">
        <f t="shared" si="24"/>
        <v>1927831.741</v>
      </c>
      <c r="Z273" s="249">
        <f t="shared" si="25"/>
        <v>1177737.548</v>
      </c>
      <c r="AA273" s="254">
        <f t="shared" si="26"/>
        <v>3056626.245</v>
      </c>
      <c r="AB273" s="253">
        <f t="shared" si="27"/>
        <v>3.056626245</v>
      </c>
      <c r="AC273" s="270">
        <f t="shared" si="28"/>
        <v>2306532.052</v>
      </c>
      <c r="AD273" s="252">
        <f t="shared" si="29"/>
        <v>2.306532052</v>
      </c>
      <c r="AE273" s="175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6"/>
      <c r="AT273" s="176"/>
      <c r="AU273" s="176"/>
      <c r="AV273" s="176"/>
      <c r="AW273" s="177"/>
    </row>
    <row r="274" ht="19.5" customHeight="1">
      <c r="A274" s="271" t="s">
        <v>362</v>
      </c>
      <c r="B274" s="272">
        <v>339.230011</v>
      </c>
      <c r="C274" s="273">
        <v>340.0</v>
      </c>
      <c r="D274" s="273">
        <v>316.0</v>
      </c>
      <c r="E274" s="273">
        <v>333.929993</v>
      </c>
      <c r="F274" s="273">
        <v>328.047821</v>
      </c>
      <c r="G274" s="273">
        <v>9.654108E8</v>
      </c>
      <c r="H274" s="278" t="s">
        <v>362</v>
      </c>
      <c r="I274" s="273">
        <v>66.040001</v>
      </c>
      <c r="J274" s="273">
        <v>66.334999</v>
      </c>
      <c r="K274" s="273">
        <v>57.189999</v>
      </c>
      <c r="L274" s="273">
        <v>63.689999</v>
      </c>
      <c r="M274" s="273">
        <v>63.262321</v>
      </c>
      <c r="N274" s="273">
        <v>7.58614E7</v>
      </c>
      <c r="O274" s="273"/>
      <c r="P274" s="249">
        <f t="shared" si="31"/>
        <v>1564356.436</v>
      </c>
      <c r="Q274" s="249">
        <f t="shared" si="149"/>
        <v>586726.6636</v>
      </c>
      <c r="R274" s="249">
        <f t="shared" si="150"/>
        <v>844655.2413</v>
      </c>
      <c r="S274" s="249">
        <f t="shared" si="34"/>
        <v>-754886.252</v>
      </c>
      <c r="T274" s="249">
        <f t="shared" si="35"/>
        <v>0</v>
      </c>
      <c r="U274" s="267">
        <f t="shared" si="21"/>
        <v>0.9139014999</v>
      </c>
      <c r="V274" s="277"/>
      <c r="W274" s="249">
        <f t="shared" si="22"/>
        <v>-754886.252</v>
      </c>
      <c r="X274" s="252">
        <f t="shared" si="23"/>
        <v>3.191224731</v>
      </c>
      <c r="Y274" s="249">
        <f t="shared" si="24"/>
        <v>1905918.537</v>
      </c>
      <c r="Z274" s="249">
        <f t="shared" si="25"/>
        <v>1151032.285</v>
      </c>
      <c r="AA274" s="254">
        <f t="shared" si="26"/>
        <v>2995738.34</v>
      </c>
      <c r="AB274" s="253">
        <f t="shared" si="27"/>
        <v>2.99573834</v>
      </c>
      <c r="AC274" s="270">
        <f t="shared" si="28"/>
        <v>2240852.088</v>
      </c>
      <c r="AD274" s="252">
        <f t="shared" si="29"/>
        <v>2.240852088</v>
      </c>
      <c r="AE274" s="175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7"/>
    </row>
    <row r="275" ht="19.5" customHeight="1">
      <c r="A275" s="271" t="s">
        <v>363</v>
      </c>
      <c r="B275" s="272">
        <v>335.299988</v>
      </c>
      <c r="C275" s="273">
        <v>355.230011</v>
      </c>
      <c r="D275" s="273">
        <v>328.279999</v>
      </c>
      <c r="E275" s="273">
        <v>354.429993</v>
      </c>
      <c r="F275" s="273">
        <v>348.186798</v>
      </c>
      <c r="G275" s="273">
        <v>7.512885E8</v>
      </c>
      <c r="H275" s="278" t="s">
        <v>363</v>
      </c>
      <c r="I275" s="273">
        <v>64.260002</v>
      </c>
      <c r="J275" s="273">
        <v>72.120003</v>
      </c>
      <c r="K275" s="273">
        <v>61.57</v>
      </c>
      <c r="L275" s="273">
        <v>71.809998</v>
      </c>
      <c r="M275" s="273">
        <v>71.327797</v>
      </c>
      <c r="N275" s="273">
        <v>4.58176E7</v>
      </c>
      <c r="O275" s="273"/>
      <c r="P275" s="249">
        <f t="shared" si="31"/>
        <v>1625148.51</v>
      </c>
      <c r="Q275" s="249">
        <f t="shared" si="149"/>
        <v>631662.2016</v>
      </c>
      <c r="R275" s="249">
        <f t="shared" si="150"/>
        <v>846414.9397</v>
      </c>
      <c r="S275" s="249">
        <f t="shared" si="34"/>
        <v>-759698.2781</v>
      </c>
      <c r="T275" s="249">
        <f t="shared" si="35"/>
        <v>0</v>
      </c>
      <c r="U275" s="267">
        <f t="shared" si="21"/>
        <v>0.9307969312</v>
      </c>
      <c r="V275" s="277"/>
      <c r="W275" s="249">
        <f t="shared" si="22"/>
        <v>-759698.2781</v>
      </c>
      <c r="X275" s="252">
        <f t="shared" si="23"/>
        <v>3.253348758</v>
      </c>
      <c r="Y275" s="249">
        <f t="shared" si="24"/>
        <v>1950162.299</v>
      </c>
      <c r="Z275" s="249">
        <f t="shared" si="25"/>
        <v>1190464.021</v>
      </c>
      <c r="AA275" s="254">
        <f t="shared" si="26"/>
        <v>3103225.651</v>
      </c>
      <c r="AB275" s="253">
        <f t="shared" si="27"/>
        <v>3.103225651</v>
      </c>
      <c r="AC275" s="270">
        <f t="shared" si="28"/>
        <v>2343527.373</v>
      </c>
      <c r="AD275" s="252">
        <f t="shared" si="29"/>
        <v>2.343527373</v>
      </c>
      <c r="AE275" s="175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7"/>
    </row>
    <row r="276" ht="19.5" customHeight="1">
      <c r="A276" s="271" t="s">
        <v>364</v>
      </c>
      <c r="B276" s="272">
        <v>354.070007</v>
      </c>
      <c r="C276" s="273">
        <v>368.890015</v>
      </c>
      <c r="D276" s="273">
        <v>352.040009</v>
      </c>
      <c r="E276" s="273">
        <v>364.570007</v>
      </c>
      <c r="F276" s="273">
        <v>358.563568</v>
      </c>
      <c r="G276" s="273">
        <v>8.132857E8</v>
      </c>
      <c r="H276" s="278" t="s">
        <v>364</v>
      </c>
      <c r="I276" s="273">
        <v>71.639999</v>
      </c>
      <c r="J276" s="273">
        <v>77.639999</v>
      </c>
      <c r="K276" s="273">
        <v>70.730003</v>
      </c>
      <c r="L276" s="273">
        <v>75.800003</v>
      </c>
      <c r="M276" s="273">
        <v>75.291016</v>
      </c>
      <c r="N276" s="273">
        <v>5.52846E7</v>
      </c>
      <c r="O276" s="273"/>
      <c r="P276" s="249">
        <f t="shared" si="31"/>
        <v>1742772.322</v>
      </c>
      <c r="Q276" s="249">
        <f t="shared" si="149"/>
        <v>725636.989</v>
      </c>
      <c r="R276" s="249">
        <f t="shared" si="150"/>
        <v>848178.3041</v>
      </c>
      <c r="S276" s="249">
        <f t="shared" si="34"/>
        <v>-764530.3542</v>
      </c>
      <c r="T276" s="249">
        <f t="shared" si="35"/>
        <v>0</v>
      </c>
      <c r="U276" s="267">
        <f t="shared" si="21"/>
        <v>0.9630519892</v>
      </c>
      <c r="V276" s="277"/>
      <c r="W276" s="249">
        <f t="shared" si="22"/>
        <v>-764530.3542</v>
      </c>
      <c r="X276" s="252">
        <f t="shared" si="23"/>
        <v>3.38894409</v>
      </c>
      <c r="Y276" s="249">
        <f t="shared" si="24"/>
        <v>2034191.797</v>
      </c>
      <c r="Z276" s="249">
        <f t="shared" si="25"/>
        <v>1269661.443</v>
      </c>
      <c r="AA276" s="254">
        <f t="shared" si="26"/>
        <v>3316587.615</v>
      </c>
      <c r="AB276" s="253">
        <f t="shared" si="27"/>
        <v>3.316587615</v>
      </c>
      <c r="AC276" s="270">
        <f t="shared" si="28"/>
        <v>2552057.261</v>
      </c>
      <c r="AD276" s="252">
        <f t="shared" si="29"/>
        <v>2.552057261</v>
      </c>
      <c r="AE276" s="175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7"/>
    </row>
    <row r="277" ht="19.5" customHeight="1">
      <c r="A277" s="271" t="s">
        <v>365</v>
      </c>
      <c r="B277" s="272">
        <v>366.279999</v>
      </c>
      <c r="C277" s="273">
        <v>380.76001</v>
      </c>
      <c r="D277" s="273">
        <v>359.959991</v>
      </c>
      <c r="E277" s="273">
        <v>379.950012</v>
      </c>
      <c r="F277" s="273">
        <v>373.690186</v>
      </c>
      <c r="G277" s="273">
        <v>6.834665E8</v>
      </c>
      <c r="H277" s="278" t="s">
        <v>365</v>
      </c>
      <c r="I277" s="273">
        <v>76.510002</v>
      </c>
      <c r="J277" s="273">
        <v>82.510002</v>
      </c>
      <c r="K277" s="273">
        <v>73.800003</v>
      </c>
      <c r="L277" s="273">
        <v>82.160004</v>
      </c>
      <c r="M277" s="273">
        <v>81.608299</v>
      </c>
      <c r="N277" s="273">
        <v>4.73665E7</v>
      </c>
      <c r="O277" s="273"/>
      <c r="P277" s="249">
        <f t="shared" si="31"/>
        <v>1781980.153</v>
      </c>
      <c r="Q277" s="249">
        <f t="shared" si="149"/>
        <v>757132.8954</v>
      </c>
      <c r="R277" s="249">
        <f t="shared" si="150"/>
        <v>849945.3423</v>
      </c>
      <c r="S277" s="249">
        <f t="shared" si="34"/>
        <v>-769382.5641</v>
      </c>
      <c r="T277" s="249">
        <f t="shared" si="35"/>
        <v>0</v>
      </c>
      <c r="U277" s="267">
        <f t="shared" si="21"/>
        <v>0.9726140904</v>
      </c>
      <c r="V277" s="277"/>
      <c r="W277" s="249">
        <f t="shared" si="22"/>
        <v>-769382.5641</v>
      </c>
      <c r="X277" s="252">
        <f t="shared" si="23"/>
        <v>3.420828101</v>
      </c>
      <c r="Y277" s="249">
        <f t="shared" si="24"/>
        <v>2063333.636</v>
      </c>
      <c r="Z277" s="249">
        <f t="shared" si="25"/>
        <v>1293951.072</v>
      </c>
      <c r="AA277" s="254">
        <f t="shared" si="26"/>
        <v>3389058.391</v>
      </c>
      <c r="AB277" s="253">
        <f t="shared" si="27"/>
        <v>3.389058391</v>
      </c>
      <c r="AC277" s="270">
        <f t="shared" si="28"/>
        <v>2619675.827</v>
      </c>
      <c r="AD277" s="252">
        <f t="shared" si="29"/>
        <v>2.619675827</v>
      </c>
      <c r="AE277" s="175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7"/>
    </row>
    <row r="278" ht="19.5" customHeight="1">
      <c r="A278" s="271" t="s">
        <v>366</v>
      </c>
      <c r="B278" s="272">
        <v>381.040009</v>
      </c>
      <c r="C278" s="273">
        <v>382.779999</v>
      </c>
      <c r="D278" s="273">
        <v>357.100006</v>
      </c>
      <c r="E278" s="273">
        <v>357.959991</v>
      </c>
      <c r="F278" s="273">
        <v>352.0625</v>
      </c>
      <c r="G278" s="273">
        <v>9.318499E8</v>
      </c>
      <c r="H278" s="278" t="s">
        <v>366</v>
      </c>
      <c r="I278" s="273">
        <v>82.639999</v>
      </c>
      <c r="J278" s="273">
        <v>83.370003</v>
      </c>
      <c r="K278" s="273">
        <v>72.730003</v>
      </c>
      <c r="L278" s="273">
        <v>72.769997</v>
      </c>
      <c r="M278" s="273">
        <v>72.281357</v>
      </c>
      <c r="N278" s="273">
        <v>6.29031E7</v>
      </c>
      <c r="O278" s="273"/>
      <c r="P278" s="249">
        <f t="shared" si="31"/>
        <v>1767821.812</v>
      </c>
      <c r="Q278" s="249">
        <f t="shared" si="149"/>
        <v>746155.4948</v>
      </c>
      <c r="R278" s="249">
        <f t="shared" si="150"/>
        <v>851716.0617</v>
      </c>
      <c r="S278" s="249">
        <f t="shared" si="34"/>
        <v>-774254.9914</v>
      </c>
      <c r="T278" s="249">
        <f t="shared" si="35"/>
        <v>0</v>
      </c>
      <c r="U278" s="267">
        <f t="shared" si="21"/>
        <v>0.968636309</v>
      </c>
      <c r="V278" s="277"/>
      <c r="W278" s="249">
        <f t="shared" si="22"/>
        <v>-774254.9914</v>
      </c>
      <c r="X278" s="252">
        <f t="shared" si="23"/>
        <v>3.383301241</v>
      </c>
      <c r="Y278" s="249">
        <f t="shared" si="24"/>
        <v>2055122.688</v>
      </c>
      <c r="Z278" s="249">
        <f t="shared" si="25"/>
        <v>1280867.696</v>
      </c>
      <c r="AA278" s="254">
        <f t="shared" si="26"/>
        <v>3365693.368</v>
      </c>
      <c r="AB278" s="253">
        <f t="shared" si="27"/>
        <v>3.365693368</v>
      </c>
      <c r="AC278" s="270">
        <f t="shared" si="28"/>
        <v>2591438.377</v>
      </c>
      <c r="AD278" s="252">
        <f t="shared" si="29"/>
        <v>2.591438377</v>
      </c>
      <c r="AE278" s="175"/>
      <c r="AF278" s="176"/>
      <c r="AG278" s="176"/>
      <c r="AH278" s="176"/>
      <c r="AI278" s="176"/>
      <c r="AJ278" s="176"/>
      <c r="AK278" s="176"/>
      <c r="AL278" s="176"/>
      <c r="AM278" s="176"/>
      <c r="AN278" s="176"/>
      <c r="AO278" s="176"/>
      <c r="AP278" s="176"/>
      <c r="AQ278" s="176"/>
      <c r="AR278" s="176"/>
      <c r="AS278" s="176"/>
      <c r="AT278" s="176"/>
      <c r="AU278" s="176"/>
      <c r="AV278" s="176"/>
      <c r="AW278" s="177"/>
    </row>
    <row r="279" ht="19.5" customHeight="1">
      <c r="A279" s="271" t="s">
        <v>367</v>
      </c>
      <c r="B279" s="272">
        <v>358.600006</v>
      </c>
      <c r="C279" s="273">
        <v>386.279999</v>
      </c>
      <c r="D279" s="273">
        <v>350.320007</v>
      </c>
      <c r="E279" s="273">
        <v>386.109985</v>
      </c>
      <c r="F279" s="273">
        <v>380.169678</v>
      </c>
      <c r="G279" s="273">
        <v>8.787479E8</v>
      </c>
      <c r="H279" s="278" t="s">
        <v>367</v>
      </c>
      <c r="I279" s="273">
        <v>73.089996</v>
      </c>
      <c r="J279" s="273">
        <v>84.599998</v>
      </c>
      <c r="K279" s="273">
        <v>69.730003</v>
      </c>
      <c r="L279" s="273">
        <v>84.540001</v>
      </c>
      <c r="M279" s="273">
        <v>83.972328</v>
      </c>
      <c r="N279" s="273">
        <v>5.71178E7</v>
      </c>
      <c r="O279" s="273"/>
      <c r="P279" s="249">
        <f t="shared" si="31"/>
        <v>1734257.46</v>
      </c>
      <c r="Q279" s="249">
        <f t="shared" si="149"/>
        <v>715377.7361</v>
      </c>
      <c r="R279" s="249">
        <f t="shared" si="150"/>
        <v>853490.4702</v>
      </c>
      <c r="S279" s="249">
        <f t="shared" si="34"/>
        <v>-779147.7205</v>
      </c>
      <c r="T279" s="249">
        <f t="shared" si="35"/>
        <v>0</v>
      </c>
      <c r="U279" s="267">
        <f t="shared" si="21"/>
        <v>0.9581872602</v>
      </c>
      <c r="V279" s="277"/>
      <c r="W279" s="249">
        <f t="shared" si="22"/>
        <v>-779147.7205</v>
      </c>
      <c r="X279" s="252">
        <f t="shared" si="23"/>
        <v>3.321254574</v>
      </c>
      <c r="Y279" s="249">
        <f t="shared" si="24"/>
        <v>2033331.074</v>
      </c>
      <c r="Z279" s="249">
        <f t="shared" si="25"/>
        <v>1254183.353</v>
      </c>
      <c r="AA279" s="254">
        <f t="shared" si="26"/>
        <v>3303125.667</v>
      </c>
      <c r="AB279" s="253">
        <f t="shared" si="27"/>
        <v>3.303125667</v>
      </c>
      <c r="AC279" s="270">
        <f t="shared" si="28"/>
        <v>2523977.946</v>
      </c>
      <c r="AD279" s="252">
        <f t="shared" si="29"/>
        <v>2.523977946</v>
      </c>
      <c r="AE279" s="175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7"/>
    </row>
    <row r="280" ht="19.5" customHeight="1">
      <c r="A280" s="271" t="s">
        <v>368</v>
      </c>
      <c r="B280" s="272">
        <v>386.559998</v>
      </c>
      <c r="C280" s="273">
        <v>408.709991</v>
      </c>
      <c r="D280" s="273">
        <v>384.420013</v>
      </c>
      <c r="E280" s="273">
        <v>393.820007</v>
      </c>
      <c r="F280" s="273">
        <v>387.761139</v>
      </c>
      <c r="G280" s="273">
        <v>9.222445E8</v>
      </c>
      <c r="H280" s="278" t="s">
        <v>368</v>
      </c>
      <c r="I280" s="273">
        <v>84.739998</v>
      </c>
      <c r="J280" s="273">
        <v>94.540001</v>
      </c>
      <c r="K280" s="273">
        <v>83.790001</v>
      </c>
      <c r="L280" s="273">
        <v>87.610001</v>
      </c>
      <c r="M280" s="273">
        <v>87.021706</v>
      </c>
      <c r="N280" s="273">
        <v>6.23369E7</v>
      </c>
      <c r="O280" s="273"/>
      <c r="P280" s="249">
        <f t="shared" si="31"/>
        <v>1903069.371</v>
      </c>
      <c r="Q280" s="249">
        <f t="shared" si="149"/>
        <v>859622.8115</v>
      </c>
      <c r="R280" s="249">
        <f t="shared" si="150"/>
        <v>855268.5754</v>
      </c>
      <c r="S280" s="249">
        <f t="shared" si="34"/>
        <v>-784060.836</v>
      </c>
      <c r="T280" s="249">
        <f t="shared" si="35"/>
        <v>0</v>
      </c>
      <c r="U280" s="267">
        <f t="shared" si="21"/>
        <v>1.001203506</v>
      </c>
      <c r="V280" s="277"/>
      <c r="W280" s="249">
        <f t="shared" si="22"/>
        <v>-784060.836</v>
      </c>
      <c r="X280" s="252">
        <f t="shared" si="23"/>
        <v>3.51801521</v>
      </c>
      <c r="Y280" s="249">
        <f t="shared" si="24"/>
        <v>2153206.392</v>
      </c>
      <c r="Z280" s="249">
        <f t="shared" si="25"/>
        <v>1369145.556</v>
      </c>
      <c r="AA280" s="254">
        <f t="shared" si="26"/>
        <v>3617960.758</v>
      </c>
      <c r="AB280" s="253">
        <f t="shared" si="27"/>
        <v>3.617960758</v>
      </c>
      <c r="AC280" s="270">
        <f t="shared" si="28"/>
        <v>2833899.922</v>
      </c>
      <c r="AD280" s="252">
        <f t="shared" si="29"/>
        <v>2.833899922</v>
      </c>
      <c r="AE280" s="175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7"/>
    </row>
    <row r="281" ht="19.5" customHeight="1">
      <c r="A281" s="274" t="s">
        <v>369</v>
      </c>
      <c r="B281" s="275">
        <v>398.279999</v>
      </c>
      <c r="C281" s="276">
        <v>404.579987</v>
      </c>
      <c r="D281" s="276">
        <v>377.470001</v>
      </c>
      <c r="E281" s="276">
        <v>397.850006</v>
      </c>
      <c r="F281" s="276">
        <v>391.729095</v>
      </c>
      <c r="G281" s="276">
        <v>1.2328172E9</v>
      </c>
      <c r="H281" s="279" t="s">
        <v>369</v>
      </c>
      <c r="I281" s="276">
        <v>89.650002</v>
      </c>
      <c r="J281" s="276">
        <v>92.25</v>
      </c>
      <c r="K281" s="276">
        <v>80.330002</v>
      </c>
      <c r="L281" s="276">
        <v>89.019997</v>
      </c>
      <c r="M281" s="276">
        <v>88.422226</v>
      </c>
      <c r="N281" s="276">
        <v>1.017614E8</v>
      </c>
      <c r="O281" s="276"/>
      <c r="P281" s="249">
        <f t="shared" si="31"/>
        <v>1868663.371</v>
      </c>
      <c r="Q281" s="249">
        <f t="shared" si="149"/>
        <v>824125.8067</v>
      </c>
      <c r="R281" s="249">
        <f t="shared" si="150"/>
        <v>857050.3849</v>
      </c>
      <c r="S281" s="249">
        <f t="shared" si="34"/>
        <v>-788994.4229</v>
      </c>
      <c r="T281" s="249">
        <f t="shared" si="35"/>
        <v>0</v>
      </c>
      <c r="U281" s="267">
        <f t="shared" si="21"/>
        <v>0.9907250518</v>
      </c>
      <c r="V281" s="252">
        <f>(E281-B270)/B270</f>
        <v>0.262575053</v>
      </c>
      <c r="W281" s="249">
        <f t="shared" si="22"/>
        <v>-788994.4229</v>
      </c>
      <c r="X281" s="252">
        <f t="shared" si="23"/>
        <v>3.454667964</v>
      </c>
      <c r="Y281" s="249">
        <f t="shared" si="24"/>
        <v>2130832.729</v>
      </c>
      <c r="Z281" s="249">
        <f t="shared" si="25"/>
        <v>1341838.307</v>
      </c>
      <c r="AA281" s="254">
        <f t="shared" si="26"/>
        <v>3549839.563</v>
      </c>
      <c r="AB281" s="253">
        <f t="shared" si="27"/>
        <v>3.549839563</v>
      </c>
      <c r="AC281" s="270">
        <f t="shared" si="28"/>
        <v>2760845.14</v>
      </c>
      <c r="AD281" s="252">
        <f t="shared" si="29"/>
        <v>2.76084514</v>
      </c>
      <c r="AE281" s="175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7"/>
    </row>
    <row r="282" ht="19.5" customHeight="1">
      <c r="A282" s="271" t="s">
        <v>370</v>
      </c>
      <c r="B282" s="272">
        <v>399.049988</v>
      </c>
      <c r="C282" s="273">
        <v>402.279999</v>
      </c>
      <c r="D282" s="273">
        <v>334.149994</v>
      </c>
      <c r="E282" s="273">
        <v>363.049988</v>
      </c>
      <c r="F282" s="273">
        <v>357.921021</v>
      </c>
      <c r="G282" s="273">
        <v>1.847203E9</v>
      </c>
      <c r="H282" s="278" t="s">
        <v>370</v>
      </c>
      <c r="I282" s="273">
        <v>89.650002</v>
      </c>
      <c r="J282" s="273">
        <v>91.099998</v>
      </c>
      <c r="K282" s="273">
        <v>62.369999</v>
      </c>
      <c r="L282" s="273">
        <v>73.709999</v>
      </c>
      <c r="M282" s="273">
        <v>73.21505</v>
      </c>
      <c r="N282" s="273">
        <v>2.354233E8</v>
      </c>
      <c r="O282" s="273"/>
      <c r="P282" s="249">
        <f t="shared" si="31"/>
        <v>1654207.891</v>
      </c>
      <c r="Q282" s="249">
        <f>(Q270+(Q281-Q270)*(1-$Q$3))*K282/K281</f>
        <v>536915.3433</v>
      </c>
      <c r="R282" s="249">
        <f>R281*(1+($S$5/2/12))+(Q281-Q270)*($Q$3)</f>
        <v>991436.7606</v>
      </c>
      <c r="S282" s="249">
        <f t="shared" si="34"/>
        <v>-793948.5663</v>
      </c>
      <c r="T282" s="249">
        <f t="shared" si="35"/>
        <v>0</v>
      </c>
      <c r="U282" s="267">
        <f t="shared" si="21"/>
        <v>0.8571837081</v>
      </c>
      <c r="V282" s="277"/>
      <c r="W282" s="249">
        <f t="shared" si="22"/>
        <v>-793948.5663</v>
      </c>
      <c r="X282" s="252">
        <f t="shared" si="23"/>
        <v>3.332262018</v>
      </c>
      <c r="Y282" s="249">
        <f t="shared" si="24"/>
        <v>2109724.814</v>
      </c>
      <c r="Z282" s="249">
        <f t="shared" si="25"/>
        <v>1315776.248</v>
      </c>
      <c r="AA282" s="254">
        <f t="shared" si="26"/>
        <v>3182559.995</v>
      </c>
      <c r="AB282" s="253">
        <f t="shared" si="27"/>
        <v>3.182559995</v>
      </c>
      <c r="AC282" s="270">
        <f t="shared" si="28"/>
        <v>2388611.429</v>
      </c>
      <c r="AD282" s="252">
        <f t="shared" si="29"/>
        <v>2.388611429</v>
      </c>
      <c r="AE282" s="175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7"/>
    </row>
    <row r="283" ht="19.5" customHeight="1">
      <c r="A283" s="271" t="s">
        <v>371</v>
      </c>
      <c r="B283" s="272">
        <v>364.429993</v>
      </c>
      <c r="C283" s="273">
        <v>370.100006</v>
      </c>
      <c r="D283" s="273">
        <v>318.26001</v>
      </c>
      <c r="E283" s="273">
        <v>346.799988</v>
      </c>
      <c r="F283" s="273">
        <v>341.900604</v>
      </c>
      <c r="G283" s="273">
        <v>1.5229236E9</v>
      </c>
      <c r="H283" s="278" t="s">
        <v>371</v>
      </c>
      <c r="I283" s="273">
        <v>74.139999</v>
      </c>
      <c r="J283" s="273">
        <v>76.449997</v>
      </c>
      <c r="K283" s="273">
        <v>56.119999</v>
      </c>
      <c r="L283" s="273">
        <v>66.669998</v>
      </c>
      <c r="M283" s="273">
        <v>66.222313</v>
      </c>
      <c r="N283" s="273">
        <v>1.590101E8</v>
      </c>
      <c r="O283" s="273"/>
      <c r="P283" s="249">
        <f t="shared" si="31"/>
        <v>1575544.604</v>
      </c>
      <c r="Q283" s="249">
        <f t="shared" ref="Q283:Q293" si="151">Q282*K283/K282</f>
        <v>483111.8969</v>
      </c>
      <c r="R283" s="249">
        <f t="shared" ref="R283:R293" si="152">R282*(1+$S$5/2/12)</f>
        <v>993502.2539</v>
      </c>
      <c r="S283" s="249">
        <f t="shared" si="34"/>
        <v>-798923.352</v>
      </c>
      <c r="T283" s="249">
        <f t="shared" si="35"/>
        <v>0</v>
      </c>
      <c r="U283" s="267">
        <f t="shared" si="21"/>
        <v>0.8327772577</v>
      </c>
      <c r="V283" s="277"/>
      <c r="W283" s="249">
        <f t="shared" si="22"/>
        <v>-798923.352</v>
      </c>
      <c r="X283" s="252">
        <f t="shared" si="23"/>
        <v>3.215636208</v>
      </c>
      <c r="Y283" s="249">
        <f t="shared" si="24"/>
        <v>2056643.386</v>
      </c>
      <c r="Z283" s="249">
        <f t="shared" si="25"/>
        <v>1257720.035</v>
      </c>
      <c r="AA283" s="254">
        <f t="shared" si="26"/>
        <v>3052158.755</v>
      </c>
      <c r="AB283" s="253">
        <f t="shared" si="27"/>
        <v>3.052158755</v>
      </c>
      <c r="AC283" s="270">
        <f t="shared" si="28"/>
        <v>2253235.403</v>
      </c>
      <c r="AD283" s="252">
        <f t="shared" si="29"/>
        <v>2.253235403</v>
      </c>
      <c r="AE283" s="175"/>
      <c r="AF283" s="176"/>
      <c r="AG283" s="176"/>
      <c r="AH283" s="176"/>
      <c r="AI283" s="176"/>
      <c r="AJ283" s="176"/>
      <c r="AK283" s="176"/>
      <c r="AL283" s="176"/>
      <c r="AM283" s="176"/>
      <c r="AN283" s="176"/>
      <c r="AO283" s="176"/>
      <c r="AP283" s="176"/>
      <c r="AQ283" s="176"/>
      <c r="AR283" s="176"/>
      <c r="AS283" s="176"/>
      <c r="AT283" s="176"/>
      <c r="AU283" s="176"/>
      <c r="AV283" s="176"/>
      <c r="AW283" s="177"/>
    </row>
    <row r="284" ht="19.5" customHeight="1">
      <c r="A284" s="271" t="s">
        <v>372</v>
      </c>
      <c r="B284" s="272">
        <v>345.75</v>
      </c>
      <c r="C284" s="273">
        <v>371.829987</v>
      </c>
      <c r="D284" s="273">
        <v>317.450012</v>
      </c>
      <c r="E284" s="273">
        <v>362.540009</v>
      </c>
      <c r="F284" s="273">
        <v>357.418304</v>
      </c>
      <c r="G284" s="273">
        <v>1.6867928E9</v>
      </c>
      <c r="H284" s="278" t="s">
        <v>372</v>
      </c>
      <c r="I284" s="273">
        <v>66.120003</v>
      </c>
      <c r="J284" s="273">
        <v>75.860001</v>
      </c>
      <c r="K284" s="273">
        <v>55.43</v>
      </c>
      <c r="L284" s="273">
        <v>71.919998</v>
      </c>
      <c r="M284" s="273">
        <v>71.437057</v>
      </c>
      <c r="N284" s="273">
        <v>1.740802E8</v>
      </c>
      <c r="O284" s="273"/>
      <c r="P284" s="249">
        <f t="shared" si="31"/>
        <v>1571534.713</v>
      </c>
      <c r="Q284" s="249">
        <f t="shared" si="151"/>
        <v>477172.005</v>
      </c>
      <c r="R284" s="249">
        <f t="shared" si="152"/>
        <v>995572.0502</v>
      </c>
      <c r="S284" s="249">
        <f t="shared" si="34"/>
        <v>-803918.8659</v>
      </c>
      <c r="T284" s="249">
        <f t="shared" si="35"/>
        <v>0</v>
      </c>
      <c r="U284" s="267">
        <f t="shared" si="21"/>
        <v>0.829713346</v>
      </c>
      <c r="V284" s="277"/>
      <c r="W284" s="249">
        <f t="shared" si="22"/>
        <v>-803918.8659</v>
      </c>
      <c r="X284" s="252">
        <f t="shared" si="23"/>
        <v>3.193241099</v>
      </c>
      <c r="Y284" s="249">
        <f t="shared" si="24"/>
        <v>2055823.467</v>
      </c>
      <c r="Z284" s="249">
        <f t="shared" si="25"/>
        <v>1251904.601</v>
      </c>
      <c r="AA284" s="254">
        <f t="shared" si="26"/>
        <v>3044278.768</v>
      </c>
      <c r="AB284" s="253">
        <f t="shared" si="27"/>
        <v>3.044278768</v>
      </c>
      <c r="AC284" s="270">
        <f t="shared" si="28"/>
        <v>2240359.902</v>
      </c>
      <c r="AD284" s="252">
        <f t="shared" si="29"/>
        <v>2.240359902</v>
      </c>
      <c r="AE284" s="175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7"/>
    </row>
    <row r="285" ht="19.5" customHeight="1">
      <c r="A285" s="271" t="s">
        <v>373</v>
      </c>
      <c r="B285" s="272">
        <v>362.809998</v>
      </c>
      <c r="C285" s="273">
        <v>369.309998</v>
      </c>
      <c r="D285" s="273">
        <v>312.600006</v>
      </c>
      <c r="E285" s="273">
        <v>313.25</v>
      </c>
      <c r="F285" s="273">
        <v>309.20636</v>
      </c>
      <c r="G285" s="273">
        <v>1.5019591E9</v>
      </c>
      <c r="H285" s="278" t="s">
        <v>373</v>
      </c>
      <c r="I285" s="273">
        <v>72.220001</v>
      </c>
      <c r="J285" s="273">
        <v>74.769997</v>
      </c>
      <c r="K285" s="273">
        <v>53.009998</v>
      </c>
      <c r="L285" s="273">
        <v>53.200001</v>
      </c>
      <c r="M285" s="273">
        <v>52.842766</v>
      </c>
      <c r="N285" s="273">
        <v>1.590007E8</v>
      </c>
      <c r="O285" s="273"/>
      <c r="P285" s="249">
        <f t="shared" si="31"/>
        <v>1547524.782</v>
      </c>
      <c r="Q285" s="249">
        <f t="shared" si="151"/>
        <v>456339.2934</v>
      </c>
      <c r="R285" s="249">
        <f t="shared" si="152"/>
        <v>997646.1587</v>
      </c>
      <c r="S285" s="249">
        <f t="shared" si="34"/>
        <v>-808935.1945</v>
      </c>
      <c r="T285" s="249">
        <f t="shared" si="35"/>
        <v>0</v>
      </c>
      <c r="U285" s="267">
        <f t="shared" si="21"/>
        <v>0.8196551659</v>
      </c>
      <c r="V285" s="277"/>
      <c r="W285" s="249">
        <f t="shared" si="22"/>
        <v>-808935.1945</v>
      </c>
      <c r="X285" s="252">
        <f t="shared" si="23"/>
        <v>3.146322422</v>
      </c>
      <c r="Y285" s="249">
        <f t="shared" si="24"/>
        <v>2041007.66</v>
      </c>
      <c r="Z285" s="249">
        <f t="shared" si="25"/>
        <v>1232072.465</v>
      </c>
      <c r="AA285" s="254">
        <f t="shared" si="26"/>
        <v>3001510.234</v>
      </c>
      <c r="AB285" s="253">
        <f t="shared" si="27"/>
        <v>3.001510234</v>
      </c>
      <c r="AC285" s="270">
        <f t="shared" si="28"/>
        <v>2192575.04</v>
      </c>
      <c r="AD285" s="252">
        <f t="shared" si="29"/>
        <v>2.19257504</v>
      </c>
      <c r="AE285" s="175"/>
      <c r="AF285" s="176"/>
      <c r="AG285" s="176"/>
      <c r="AH285" s="176"/>
      <c r="AI285" s="176"/>
      <c r="AJ285" s="176"/>
      <c r="AK285" s="176"/>
      <c r="AL285" s="176"/>
      <c r="AM285" s="176"/>
      <c r="AN285" s="176"/>
      <c r="AO285" s="176"/>
      <c r="AP285" s="176"/>
      <c r="AQ285" s="176"/>
      <c r="AR285" s="176"/>
      <c r="AS285" s="176"/>
      <c r="AT285" s="176"/>
      <c r="AU285" s="176"/>
      <c r="AV285" s="176"/>
      <c r="AW285" s="177"/>
    </row>
    <row r="286" ht="19.5" customHeight="1">
      <c r="A286" s="271" t="s">
        <v>374</v>
      </c>
      <c r="B286" s="272">
        <v>312.829987</v>
      </c>
      <c r="C286" s="273">
        <v>330.290009</v>
      </c>
      <c r="D286" s="273">
        <v>280.209991</v>
      </c>
      <c r="E286" s="273">
        <v>308.279999</v>
      </c>
      <c r="F286" s="273">
        <v>304.300568</v>
      </c>
      <c r="G286" s="273">
        <v>1.9511625E9</v>
      </c>
      <c r="H286" s="278" t="s">
        <v>374</v>
      </c>
      <c r="I286" s="273">
        <v>53.060001</v>
      </c>
      <c r="J286" s="273">
        <v>59.060001</v>
      </c>
      <c r="K286" s="273">
        <v>41.959999</v>
      </c>
      <c r="L286" s="273">
        <v>50.669998</v>
      </c>
      <c r="M286" s="273">
        <v>50.329754</v>
      </c>
      <c r="N286" s="273">
        <v>1.978816E8</v>
      </c>
      <c r="O286" s="273"/>
      <c r="P286" s="249">
        <f t="shared" si="31"/>
        <v>1387178.173</v>
      </c>
      <c r="Q286" s="249">
        <f t="shared" si="151"/>
        <v>361214.8089</v>
      </c>
      <c r="R286" s="249">
        <f t="shared" si="152"/>
        <v>999724.5882</v>
      </c>
      <c r="S286" s="249">
        <f t="shared" si="34"/>
        <v>-813972.4245</v>
      </c>
      <c r="T286" s="249">
        <f t="shared" si="35"/>
        <v>0</v>
      </c>
      <c r="U286" s="267">
        <f t="shared" si="21"/>
        <v>0.7676555813</v>
      </c>
      <c r="V286" s="277"/>
      <c r="W286" s="249">
        <f t="shared" si="22"/>
        <v>-813972.4245</v>
      </c>
      <c r="X286" s="252">
        <f t="shared" si="23"/>
        <v>2.932412315</v>
      </c>
      <c r="Y286" s="249">
        <f t="shared" si="24"/>
        <v>1930760.326</v>
      </c>
      <c r="Z286" s="249">
        <f t="shared" si="25"/>
        <v>1116787.901</v>
      </c>
      <c r="AA286" s="254">
        <f t="shared" si="26"/>
        <v>2748117.57</v>
      </c>
      <c r="AB286" s="253">
        <f t="shared" si="27"/>
        <v>2.74811757</v>
      </c>
      <c r="AC286" s="270">
        <f t="shared" si="28"/>
        <v>1934145.146</v>
      </c>
      <c r="AD286" s="252">
        <f t="shared" si="29"/>
        <v>1.934145146</v>
      </c>
      <c r="AE286" s="175"/>
      <c r="AF286" s="176"/>
      <c r="AG286" s="176"/>
      <c r="AH286" s="176"/>
      <c r="AI286" s="176"/>
      <c r="AJ286" s="176"/>
      <c r="AK286" s="176"/>
      <c r="AL286" s="176"/>
      <c r="AM286" s="176"/>
      <c r="AN286" s="176"/>
      <c r="AO286" s="176"/>
      <c r="AP286" s="176"/>
      <c r="AQ286" s="176"/>
      <c r="AR286" s="176"/>
      <c r="AS286" s="176"/>
      <c r="AT286" s="176"/>
      <c r="AU286" s="176"/>
      <c r="AV286" s="176"/>
      <c r="AW286" s="177"/>
    </row>
    <row r="287" ht="19.5" customHeight="1">
      <c r="A287" s="271" t="s">
        <v>375</v>
      </c>
      <c r="B287" s="272">
        <v>310.470001</v>
      </c>
      <c r="C287" s="273">
        <v>314.559998</v>
      </c>
      <c r="D287" s="273">
        <v>269.279999</v>
      </c>
      <c r="E287" s="273">
        <v>280.279999</v>
      </c>
      <c r="F287" s="273">
        <v>276.661987</v>
      </c>
      <c r="G287" s="273">
        <v>1.359608E9</v>
      </c>
      <c r="H287" s="278" t="s">
        <v>375</v>
      </c>
      <c r="I287" s="273">
        <v>51.41</v>
      </c>
      <c r="J287" s="273">
        <v>52.700001</v>
      </c>
      <c r="K287" s="273">
        <v>38.240002</v>
      </c>
      <c r="L287" s="273">
        <v>41.41</v>
      </c>
      <c r="M287" s="273">
        <v>41.131935</v>
      </c>
      <c r="N287" s="273">
        <v>1.292261E8</v>
      </c>
      <c r="O287" s="273"/>
      <c r="P287" s="249">
        <f t="shared" si="31"/>
        <v>1333069.302</v>
      </c>
      <c r="Q287" s="249">
        <f t="shared" si="151"/>
        <v>329191.0234</v>
      </c>
      <c r="R287" s="249">
        <f t="shared" si="152"/>
        <v>1001807.348</v>
      </c>
      <c r="S287" s="249">
        <f t="shared" si="34"/>
        <v>-819030.643</v>
      </c>
      <c r="T287" s="249">
        <f t="shared" si="35"/>
        <v>0</v>
      </c>
      <c r="U287" s="267">
        <f t="shared" si="21"/>
        <v>0.7475228084</v>
      </c>
      <c r="V287" s="277"/>
      <c r="W287" s="249">
        <f t="shared" si="22"/>
        <v>-819030.643</v>
      </c>
      <c r="X287" s="252">
        <f t="shared" si="23"/>
        <v>2.850780578</v>
      </c>
      <c r="Y287" s="249">
        <f t="shared" si="24"/>
        <v>1894883.565</v>
      </c>
      <c r="Z287" s="249">
        <f t="shared" si="25"/>
        <v>1075852.922</v>
      </c>
      <c r="AA287" s="254">
        <f t="shared" si="26"/>
        <v>2664067.673</v>
      </c>
      <c r="AB287" s="253">
        <f t="shared" si="27"/>
        <v>2.664067673</v>
      </c>
      <c r="AC287" s="270">
        <f t="shared" si="28"/>
        <v>1845037.03</v>
      </c>
      <c r="AD287" s="252">
        <f t="shared" si="29"/>
        <v>1.84503703</v>
      </c>
      <c r="AE287" s="175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7"/>
    </row>
    <row r="288" ht="19.5" customHeight="1">
      <c r="A288" s="271" t="s">
        <v>376</v>
      </c>
      <c r="B288" s="272">
        <v>278.950012</v>
      </c>
      <c r="C288" s="273">
        <v>316.390015</v>
      </c>
      <c r="D288" s="273">
        <v>276.75</v>
      </c>
      <c r="E288" s="273">
        <v>315.459991</v>
      </c>
      <c r="F288" s="273">
        <v>311.98645</v>
      </c>
      <c r="G288" s="273">
        <v>1.1780255E9</v>
      </c>
      <c r="H288" s="278" t="s">
        <v>376</v>
      </c>
      <c r="I288" s="273">
        <v>40.98</v>
      </c>
      <c r="J288" s="273">
        <v>52.299999</v>
      </c>
      <c r="K288" s="273">
        <v>40.34</v>
      </c>
      <c r="L288" s="273">
        <v>52.02</v>
      </c>
      <c r="M288" s="273">
        <v>51.670692</v>
      </c>
      <c r="N288" s="273">
        <v>8.72705E7</v>
      </c>
      <c r="O288" s="273"/>
      <c r="P288" s="249">
        <f t="shared" si="31"/>
        <v>1370049.505</v>
      </c>
      <c r="Q288" s="249">
        <f t="shared" si="151"/>
        <v>347268.9642</v>
      </c>
      <c r="R288" s="249">
        <f t="shared" si="152"/>
        <v>1003894.446</v>
      </c>
      <c r="S288" s="249">
        <f t="shared" si="34"/>
        <v>-824109.9373</v>
      </c>
      <c r="T288" s="249">
        <f t="shared" si="35"/>
        <v>0</v>
      </c>
      <c r="U288" s="267">
        <f t="shared" si="21"/>
        <v>0.7587011739</v>
      </c>
      <c r="V288" s="277"/>
      <c r="W288" s="249">
        <f t="shared" si="22"/>
        <v>-824109.9373</v>
      </c>
      <c r="X288" s="252">
        <f t="shared" si="23"/>
        <v>2.880615612</v>
      </c>
      <c r="Y288" s="249">
        <f t="shared" si="24"/>
        <v>1922773.322</v>
      </c>
      <c r="Z288" s="249">
        <f t="shared" si="25"/>
        <v>1098663.385</v>
      </c>
      <c r="AA288" s="254">
        <f t="shared" si="26"/>
        <v>2721212.915</v>
      </c>
      <c r="AB288" s="253">
        <f t="shared" si="27"/>
        <v>2.721212915</v>
      </c>
      <c r="AC288" s="270">
        <f t="shared" si="28"/>
        <v>1897102.978</v>
      </c>
      <c r="AD288" s="252">
        <f t="shared" si="29"/>
        <v>1.897102978</v>
      </c>
      <c r="AE288" s="175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7"/>
    </row>
    <row r="289" ht="19.5" customHeight="1">
      <c r="A289" s="271" t="s">
        <v>377</v>
      </c>
      <c r="B289" s="272">
        <v>313.649994</v>
      </c>
      <c r="C289" s="273">
        <v>334.420013</v>
      </c>
      <c r="D289" s="273">
        <v>298.440002</v>
      </c>
      <c r="E289" s="273">
        <v>299.269989</v>
      </c>
      <c r="F289" s="273">
        <v>295.974701</v>
      </c>
      <c r="G289" s="273">
        <v>1.0699201E9</v>
      </c>
      <c r="H289" s="278" t="s">
        <v>377</v>
      </c>
      <c r="I289" s="273">
        <v>51.419998</v>
      </c>
      <c r="J289" s="273">
        <v>58.220001</v>
      </c>
      <c r="K289" s="273">
        <v>46.099998</v>
      </c>
      <c r="L289" s="273">
        <v>46.369999</v>
      </c>
      <c r="M289" s="273">
        <v>46.058628</v>
      </c>
      <c r="N289" s="273">
        <v>9.09502E7</v>
      </c>
      <c r="O289" s="273"/>
      <c r="P289" s="249">
        <f t="shared" si="31"/>
        <v>1477425.752</v>
      </c>
      <c r="Q289" s="249">
        <f t="shared" si="151"/>
        <v>396854.2031</v>
      </c>
      <c r="R289" s="249">
        <f t="shared" si="152"/>
        <v>1005985.893</v>
      </c>
      <c r="S289" s="249">
        <f t="shared" si="34"/>
        <v>-829210.3954</v>
      </c>
      <c r="T289" s="249">
        <f t="shared" si="35"/>
        <v>0</v>
      </c>
      <c r="U289" s="267">
        <f t="shared" si="21"/>
        <v>0.7885154628</v>
      </c>
      <c r="V289" s="277"/>
      <c r="W289" s="249">
        <f t="shared" si="22"/>
        <v>-829210.3954</v>
      </c>
      <c r="X289" s="252">
        <f t="shared" si="23"/>
        <v>2.994911375</v>
      </c>
      <c r="Y289" s="249">
        <f t="shared" si="24"/>
        <v>1999944.484</v>
      </c>
      <c r="Z289" s="249">
        <f t="shared" si="25"/>
        <v>1170734.089</v>
      </c>
      <c r="AA289" s="254">
        <f t="shared" si="26"/>
        <v>2880265.849</v>
      </c>
      <c r="AB289" s="253">
        <f t="shared" si="27"/>
        <v>2.880265849</v>
      </c>
      <c r="AC289" s="270">
        <f t="shared" si="28"/>
        <v>2051055.453</v>
      </c>
      <c r="AD289" s="252">
        <f t="shared" si="29"/>
        <v>2.051055453</v>
      </c>
      <c r="AE289" s="175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7"/>
    </row>
    <row r="290" ht="19.5" customHeight="1">
      <c r="A290" s="271" t="s">
        <v>378</v>
      </c>
      <c r="B290" s="272">
        <v>296.720001</v>
      </c>
      <c r="C290" s="273">
        <v>311.079987</v>
      </c>
      <c r="D290" s="273">
        <v>267.100006</v>
      </c>
      <c r="E290" s="273">
        <v>267.26001</v>
      </c>
      <c r="F290" s="273">
        <v>264.3172</v>
      </c>
      <c r="G290" s="273">
        <v>1.3709887E9</v>
      </c>
      <c r="H290" s="278" t="s">
        <v>378</v>
      </c>
      <c r="I290" s="273">
        <v>45.549999</v>
      </c>
      <c r="J290" s="273">
        <v>49.959999</v>
      </c>
      <c r="K290" s="273">
        <v>36.630001</v>
      </c>
      <c r="L290" s="273">
        <v>36.66</v>
      </c>
      <c r="M290" s="273">
        <v>36.413834</v>
      </c>
      <c r="N290" s="273">
        <v>1.142396E8</v>
      </c>
      <c r="O290" s="273"/>
      <c r="P290" s="249">
        <f t="shared" si="31"/>
        <v>1322277.257</v>
      </c>
      <c r="Q290" s="249">
        <f t="shared" si="151"/>
        <v>315331.247</v>
      </c>
      <c r="R290" s="249">
        <f t="shared" si="152"/>
        <v>1008081.697</v>
      </c>
      <c r="S290" s="249">
        <f t="shared" si="34"/>
        <v>-834332.1054</v>
      </c>
      <c r="T290" s="249">
        <f t="shared" si="35"/>
        <v>0</v>
      </c>
      <c r="U290" s="267">
        <f t="shared" si="21"/>
        <v>0.7381588934</v>
      </c>
      <c r="V290" s="277"/>
      <c r="W290" s="249">
        <f t="shared" si="22"/>
        <v>-834332.1054</v>
      </c>
      <c r="X290" s="252">
        <f t="shared" si="23"/>
        <v>2.793083161</v>
      </c>
      <c r="Y290" s="249">
        <f t="shared" si="24"/>
        <v>1893352.509</v>
      </c>
      <c r="Z290" s="249">
        <f t="shared" si="25"/>
        <v>1059020.404</v>
      </c>
      <c r="AA290" s="254">
        <f t="shared" si="26"/>
        <v>2645690.202</v>
      </c>
      <c r="AB290" s="253">
        <f t="shared" si="27"/>
        <v>2.645690202</v>
      </c>
      <c r="AC290" s="270">
        <f t="shared" si="28"/>
        <v>1811358.096</v>
      </c>
      <c r="AD290" s="252">
        <f t="shared" si="29"/>
        <v>1.811358096</v>
      </c>
      <c r="AE290" s="175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7"/>
    </row>
    <row r="291" ht="19.5" customHeight="1">
      <c r="A291" s="271" t="s">
        <v>379</v>
      </c>
      <c r="B291" s="272">
        <v>269.070007</v>
      </c>
      <c r="C291" s="273">
        <v>284.600006</v>
      </c>
      <c r="D291" s="273">
        <v>254.259995</v>
      </c>
      <c r="E291" s="273">
        <v>277.950012</v>
      </c>
      <c r="F291" s="273">
        <v>275.383514</v>
      </c>
      <c r="G291" s="273">
        <v>1.356809E9</v>
      </c>
      <c r="H291" s="278" t="s">
        <v>379</v>
      </c>
      <c r="I291" s="273">
        <v>37.139999</v>
      </c>
      <c r="J291" s="273">
        <v>41.349998</v>
      </c>
      <c r="K291" s="273">
        <v>32.98</v>
      </c>
      <c r="L291" s="273">
        <v>39.080002</v>
      </c>
      <c r="M291" s="273">
        <v>38.817581</v>
      </c>
      <c r="N291" s="273">
        <v>1.28472E8</v>
      </c>
      <c r="O291" s="273"/>
      <c r="P291" s="249">
        <f t="shared" si="31"/>
        <v>1258712.847</v>
      </c>
      <c r="Q291" s="249">
        <f t="shared" si="151"/>
        <v>283910.0257</v>
      </c>
      <c r="R291" s="249">
        <f t="shared" si="152"/>
        <v>1010181.867</v>
      </c>
      <c r="S291" s="249">
        <f t="shared" si="34"/>
        <v>-839475.1558</v>
      </c>
      <c r="T291" s="249">
        <f t="shared" si="35"/>
        <v>0</v>
      </c>
      <c r="U291" s="267">
        <f t="shared" si="21"/>
        <v>0.7155004336</v>
      </c>
      <c r="V291" s="277"/>
      <c r="W291" s="249">
        <f t="shared" si="22"/>
        <v>-839475.1558</v>
      </c>
      <c r="X291" s="252">
        <f t="shared" si="23"/>
        <v>2.702753855</v>
      </c>
      <c r="Y291" s="249">
        <f t="shared" si="24"/>
        <v>1850873.585</v>
      </c>
      <c r="Z291" s="249">
        <f t="shared" si="25"/>
        <v>1011398.429</v>
      </c>
      <c r="AA291" s="254">
        <f t="shared" si="26"/>
        <v>2552804.74</v>
      </c>
      <c r="AB291" s="253">
        <f t="shared" si="27"/>
        <v>2.55280474</v>
      </c>
      <c r="AC291" s="270">
        <f t="shared" si="28"/>
        <v>1713329.584</v>
      </c>
      <c r="AD291" s="252">
        <f t="shared" si="29"/>
        <v>1.713329584</v>
      </c>
      <c r="AE291" s="175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7"/>
    </row>
    <row r="292" ht="19.5" customHeight="1">
      <c r="A292" s="271" t="s">
        <v>380</v>
      </c>
      <c r="B292" s="272">
        <v>281.5</v>
      </c>
      <c r="C292" s="273">
        <v>293.470001</v>
      </c>
      <c r="D292" s="273">
        <v>259.079987</v>
      </c>
      <c r="E292" s="273">
        <v>293.359985</v>
      </c>
      <c r="F292" s="273">
        <v>290.651154</v>
      </c>
      <c r="G292" s="273">
        <v>1.1957628E9</v>
      </c>
      <c r="H292" s="278" t="s">
        <v>380</v>
      </c>
      <c r="I292" s="273">
        <v>40.110001</v>
      </c>
      <c r="J292" s="273">
        <v>43.049999</v>
      </c>
      <c r="K292" s="273">
        <v>33.900002</v>
      </c>
      <c r="L292" s="273">
        <v>42.900002</v>
      </c>
      <c r="M292" s="273">
        <v>42.611935</v>
      </c>
      <c r="N292" s="273">
        <v>1.058583E8</v>
      </c>
      <c r="O292" s="273"/>
      <c r="P292" s="249">
        <f t="shared" si="31"/>
        <v>1282574.193</v>
      </c>
      <c r="Q292" s="249">
        <f t="shared" si="151"/>
        <v>291829.9103</v>
      </c>
      <c r="R292" s="249">
        <f t="shared" si="152"/>
        <v>1012286.413</v>
      </c>
      <c r="S292" s="249">
        <f t="shared" si="34"/>
        <v>-844639.6356</v>
      </c>
      <c r="T292" s="249">
        <f t="shared" si="35"/>
        <v>0</v>
      </c>
      <c r="U292" s="267">
        <f t="shared" si="21"/>
        <v>0.7214755696</v>
      </c>
      <c r="V292" s="277"/>
      <c r="W292" s="249">
        <f t="shared" si="22"/>
        <v>-844639.6356</v>
      </c>
      <c r="X292" s="252">
        <f t="shared" si="23"/>
        <v>2.716970065</v>
      </c>
      <c r="Y292" s="249">
        <f t="shared" si="24"/>
        <v>1869596.891</v>
      </c>
      <c r="Z292" s="249">
        <f t="shared" si="25"/>
        <v>1024957.256</v>
      </c>
      <c r="AA292" s="254">
        <f t="shared" si="26"/>
        <v>2586690.516</v>
      </c>
      <c r="AB292" s="253">
        <f t="shared" si="27"/>
        <v>2.586690516</v>
      </c>
      <c r="AC292" s="270">
        <f t="shared" si="28"/>
        <v>1742050.881</v>
      </c>
      <c r="AD292" s="252">
        <f t="shared" si="29"/>
        <v>1.742050881</v>
      </c>
      <c r="AE292" s="175"/>
      <c r="AF292" s="176"/>
      <c r="AG292" s="176"/>
      <c r="AH292" s="176"/>
      <c r="AI292" s="176"/>
      <c r="AJ292" s="176"/>
      <c r="AK292" s="176"/>
      <c r="AL292" s="176"/>
      <c r="AM292" s="176"/>
      <c r="AN292" s="176"/>
      <c r="AO292" s="176"/>
      <c r="AP292" s="176"/>
      <c r="AQ292" s="176"/>
      <c r="AR292" s="176"/>
      <c r="AS292" s="176"/>
      <c r="AT292" s="176"/>
      <c r="AU292" s="176"/>
      <c r="AV292" s="176"/>
      <c r="AW292" s="177"/>
    </row>
    <row r="293" ht="19.5" customHeight="1">
      <c r="A293" s="274" t="s">
        <v>381</v>
      </c>
      <c r="B293" s="275">
        <v>293.690002</v>
      </c>
      <c r="C293" s="276">
        <v>296.880005</v>
      </c>
      <c r="D293" s="276">
        <v>259.730011</v>
      </c>
      <c r="E293" s="276">
        <v>266.279999</v>
      </c>
      <c r="F293" s="276">
        <v>263.821228</v>
      </c>
      <c r="G293" s="276">
        <v>1.0570377E9</v>
      </c>
      <c r="H293" s="279" t="s">
        <v>381</v>
      </c>
      <c r="I293" s="276">
        <v>42.970001</v>
      </c>
      <c r="J293" s="276">
        <v>43.720001</v>
      </c>
      <c r="K293" s="276">
        <v>33.380001</v>
      </c>
      <c r="L293" s="276">
        <v>35.040001</v>
      </c>
      <c r="M293" s="276">
        <v>34.80471</v>
      </c>
      <c r="N293" s="276">
        <v>9.87134E7</v>
      </c>
      <c r="O293" s="276"/>
      <c r="P293" s="249">
        <f t="shared" si="31"/>
        <v>1285792.134</v>
      </c>
      <c r="Q293" s="249">
        <f t="shared" si="151"/>
        <v>287353.4549</v>
      </c>
      <c r="R293" s="249">
        <f t="shared" si="152"/>
        <v>1014395.343</v>
      </c>
      <c r="S293" s="249">
        <f t="shared" si="34"/>
        <v>-849825.6341</v>
      </c>
      <c r="T293" s="249">
        <f t="shared" si="35"/>
        <v>0</v>
      </c>
      <c r="U293" s="267">
        <f t="shared" si="21"/>
        <v>0.7190220726</v>
      </c>
      <c r="V293" s="252">
        <f>(E293-B282)/B282</f>
        <v>-0.332715181</v>
      </c>
      <c r="W293" s="249">
        <f t="shared" si="22"/>
        <v>-849825.6341</v>
      </c>
      <c r="X293" s="252">
        <f t="shared" si="23"/>
        <v>2.706658148</v>
      </c>
      <c r="Y293" s="249">
        <f t="shared" si="24"/>
        <v>1873874.023</v>
      </c>
      <c r="Z293" s="249">
        <f t="shared" si="25"/>
        <v>1024048.389</v>
      </c>
      <c r="AA293" s="254">
        <f t="shared" si="26"/>
        <v>2587540.931</v>
      </c>
      <c r="AB293" s="253">
        <f t="shared" si="27"/>
        <v>2.587540931</v>
      </c>
      <c r="AC293" s="270">
        <f t="shared" si="28"/>
        <v>1737715.297</v>
      </c>
      <c r="AD293" s="252">
        <f t="shared" si="29"/>
        <v>1.737715297</v>
      </c>
      <c r="AE293" s="175"/>
      <c r="AF293" s="176"/>
      <c r="AG293" s="176"/>
      <c r="AH293" s="176"/>
      <c r="AI293" s="176"/>
      <c r="AJ293" s="176"/>
      <c r="AK293" s="176"/>
      <c r="AL293" s="176"/>
      <c r="AM293" s="176"/>
      <c r="AN293" s="176"/>
      <c r="AO293" s="176"/>
      <c r="AP293" s="176"/>
      <c r="AQ293" s="176"/>
      <c r="AR293" s="176"/>
      <c r="AS293" s="176"/>
      <c r="AT293" s="176"/>
      <c r="AU293" s="176"/>
      <c r="AV293" s="176"/>
      <c r="AW293" s="177"/>
    </row>
    <row r="294" ht="19.5" customHeight="1">
      <c r="A294" s="271" t="s">
        <v>382</v>
      </c>
      <c r="B294" s="272">
        <v>268.649994</v>
      </c>
      <c r="C294" s="273">
        <v>298.26001</v>
      </c>
      <c r="D294" s="273">
        <v>260.339996</v>
      </c>
      <c r="E294" s="273">
        <v>294.619995</v>
      </c>
      <c r="F294" s="273">
        <v>292.598358</v>
      </c>
      <c r="G294" s="273">
        <v>9.619273E8</v>
      </c>
      <c r="H294" s="278" t="s">
        <v>382</v>
      </c>
      <c r="I294" s="273">
        <v>35.639999</v>
      </c>
      <c r="J294" s="273">
        <v>43.560001</v>
      </c>
      <c r="K294" s="273">
        <v>33.419998</v>
      </c>
      <c r="L294" s="273">
        <v>42.470001</v>
      </c>
      <c r="M294" s="273">
        <v>42.308758</v>
      </c>
      <c r="N294" s="273">
        <v>9.56641E7</v>
      </c>
      <c r="O294" s="273"/>
      <c r="P294" s="249">
        <f t="shared" si="31"/>
        <v>1288811.861</v>
      </c>
      <c r="Q294" s="249">
        <f>(Q293+$S$3)*K294/K293</f>
        <v>307721.7358</v>
      </c>
      <c r="R294" s="249">
        <f>R293*(1+($S$5)/2/12)-$S$3</f>
        <v>996508.6665</v>
      </c>
      <c r="S294" s="249">
        <f t="shared" si="34"/>
        <v>-855033.2409</v>
      </c>
      <c r="T294" s="249">
        <f t="shared" si="35"/>
        <v>0</v>
      </c>
      <c r="U294" s="267">
        <f t="shared" si="21"/>
        <v>0.7343711129</v>
      </c>
      <c r="V294" s="277"/>
      <c r="W294" s="249">
        <f t="shared" si="22"/>
        <v>-855033.2409</v>
      </c>
      <c r="X294" s="252">
        <f t="shared" si="23"/>
        <v>2.672785593</v>
      </c>
      <c r="Y294" s="249">
        <f t="shared" si="24"/>
        <v>1858816.623</v>
      </c>
      <c r="Z294" s="249">
        <f t="shared" si="25"/>
        <v>1003783.382</v>
      </c>
      <c r="AA294" s="254">
        <f t="shared" si="26"/>
        <v>2593042.264</v>
      </c>
      <c r="AB294" s="253">
        <f t="shared" si="27"/>
        <v>2.593042264</v>
      </c>
      <c r="AC294" s="270">
        <f t="shared" si="28"/>
        <v>1738009.023</v>
      </c>
      <c r="AD294" s="252">
        <f t="shared" si="29"/>
        <v>1.738009023</v>
      </c>
      <c r="AE294" s="175"/>
      <c r="AF294" s="176"/>
      <c r="AG294" s="176"/>
      <c r="AH294" s="176"/>
      <c r="AI294" s="176"/>
      <c r="AJ294" s="176"/>
      <c r="AK294" s="176"/>
      <c r="AL294" s="176"/>
      <c r="AM294" s="176"/>
      <c r="AN294" s="176"/>
      <c r="AO294" s="176"/>
      <c r="AP294" s="176"/>
      <c r="AQ294" s="176"/>
      <c r="AR294" s="176"/>
      <c r="AS294" s="176"/>
      <c r="AT294" s="176"/>
      <c r="AU294" s="176"/>
      <c r="AV294" s="176"/>
      <c r="AW294" s="177"/>
    </row>
    <row r="295" ht="19.5" customHeight="1">
      <c r="A295" s="271" t="s">
        <v>383</v>
      </c>
      <c r="B295" s="272">
        <v>294.410004</v>
      </c>
      <c r="C295" s="273">
        <v>313.679993</v>
      </c>
      <c r="D295" s="273">
        <v>290.049988</v>
      </c>
      <c r="E295" s="273">
        <v>293.559998</v>
      </c>
      <c r="F295" s="273">
        <v>291.545685</v>
      </c>
      <c r="G295" s="273">
        <v>1.0944248E9</v>
      </c>
      <c r="H295" s="278" t="s">
        <v>383</v>
      </c>
      <c r="I295" s="273">
        <v>42.400002</v>
      </c>
      <c r="J295" s="273">
        <v>48.009998</v>
      </c>
      <c r="K295" s="273">
        <v>40.75</v>
      </c>
      <c r="L295" s="273">
        <v>41.73</v>
      </c>
      <c r="M295" s="273">
        <v>41.57156</v>
      </c>
      <c r="N295" s="273">
        <v>1.067048E8</v>
      </c>
      <c r="O295" s="273"/>
      <c r="P295" s="249">
        <f t="shared" si="31"/>
        <v>1435891.03</v>
      </c>
      <c r="Q295" s="249">
        <f t="shared" ref="Q295:Q305" si="153">Q294*K295/K294</f>
        <v>375214.2874</v>
      </c>
      <c r="R295" s="249">
        <f t="shared" ref="R295:R305" si="154">R294*(1+$S$5/2/12)</f>
        <v>998584.7262</v>
      </c>
      <c r="S295" s="249">
        <f t="shared" si="34"/>
        <v>-860262.5461</v>
      </c>
      <c r="T295" s="249">
        <f t="shared" si="35"/>
        <v>0</v>
      </c>
      <c r="U295" s="267">
        <f t="shared" si="21"/>
        <v>0.7781355134</v>
      </c>
      <c r="V295" s="277"/>
      <c r="W295" s="249">
        <f t="shared" si="22"/>
        <v>-860262.5461</v>
      </c>
      <c r="X295" s="252">
        <f t="shared" si="23"/>
        <v>2.829921827</v>
      </c>
      <c r="Y295" s="249">
        <f t="shared" si="24"/>
        <v>1963765.058</v>
      </c>
      <c r="Z295" s="249">
        <f t="shared" si="25"/>
        <v>1103502.512</v>
      </c>
      <c r="AA295" s="254">
        <f t="shared" si="26"/>
        <v>2809690.043</v>
      </c>
      <c r="AB295" s="253">
        <f t="shared" si="27"/>
        <v>2.809690043</v>
      </c>
      <c r="AC295" s="270">
        <f t="shared" si="28"/>
        <v>1949427.497</v>
      </c>
      <c r="AD295" s="252">
        <f t="shared" si="29"/>
        <v>1.949427497</v>
      </c>
      <c r="AE295" s="175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6"/>
      <c r="AT295" s="176"/>
      <c r="AU295" s="176"/>
      <c r="AV295" s="176"/>
      <c r="AW295" s="177"/>
    </row>
    <row r="296" ht="19.5" customHeight="1">
      <c r="A296" s="271" t="s">
        <v>384</v>
      </c>
      <c r="B296" s="272">
        <v>293.26001</v>
      </c>
      <c r="C296" s="273">
        <v>321.170013</v>
      </c>
      <c r="D296" s="273">
        <v>285.190002</v>
      </c>
      <c r="E296" s="273">
        <v>320.929993</v>
      </c>
      <c r="F296" s="273">
        <v>318.727844</v>
      </c>
      <c r="G296" s="273">
        <v>1.5447826E9</v>
      </c>
      <c r="H296" s="278" t="s">
        <v>384</v>
      </c>
      <c r="I296" s="273">
        <v>41.639999</v>
      </c>
      <c r="J296" s="273">
        <v>49.630001</v>
      </c>
      <c r="K296" s="273">
        <v>39.240002</v>
      </c>
      <c r="L296" s="273">
        <v>49.57</v>
      </c>
      <c r="M296" s="273">
        <v>49.381794</v>
      </c>
      <c r="N296" s="273">
        <v>1.41906E8</v>
      </c>
      <c r="O296" s="273"/>
      <c r="P296" s="249">
        <f t="shared" si="31"/>
        <v>1411831.693</v>
      </c>
      <c r="Q296" s="249">
        <f t="shared" si="153"/>
        <v>361310.6598</v>
      </c>
      <c r="R296" s="249">
        <f t="shared" si="154"/>
        <v>1000665.111</v>
      </c>
      <c r="S296" s="249">
        <f t="shared" si="34"/>
        <v>-865513.64</v>
      </c>
      <c r="T296" s="249">
        <f t="shared" si="35"/>
        <v>0</v>
      </c>
      <c r="U296" s="267">
        <f t="shared" si="21"/>
        <v>0.7695029451</v>
      </c>
      <c r="V296" s="277"/>
      <c r="W296" s="249">
        <f t="shared" si="22"/>
        <v>-865513.64</v>
      </c>
      <c r="X296" s="252">
        <f t="shared" si="23"/>
        <v>2.787358503</v>
      </c>
      <c r="Y296" s="249">
        <f t="shared" si="24"/>
        <v>1948920.692</v>
      </c>
      <c r="Z296" s="249">
        <f t="shared" si="25"/>
        <v>1083407.052</v>
      </c>
      <c r="AA296" s="254">
        <f t="shared" si="26"/>
        <v>2773807.464</v>
      </c>
      <c r="AB296" s="253">
        <f t="shared" si="27"/>
        <v>2.773807464</v>
      </c>
      <c r="AC296" s="270">
        <f t="shared" si="28"/>
        <v>1908293.824</v>
      </c>
      <c r="AD296" s="252">
        <f t="shared" si="29"/>
        <v>1.908293824</v>
      </c>
      <c r="AE296" s="175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6"/>
      <c r="AT296" s="176"/>
      <c r="AU296" s="176"/>
      <c r="AV296" s="176"/>
      <c r="AW296" s="177"/>
    </row>
    <row r="297" ht="19.5" customHeight="1">
      <c r="A297" s="271" t="s">
        <v>385</v>
      </c>
      <c r="B297" s="272">
        <v>318.769989</v>
      </c>
      <c r="C297" s="273">
        <v>322.649994</v>
      </c>
      <c r="D297" s="273">
        <v>309.890015</v>
      </c>
      <c r="E297" s="273">
        <v>322.559998</v>
      </c>
      <c r="F297" s="273">
        <v>320.84256</v>
      </c>
      <c r="G297" s="273">
        <v>9.934946E8</v>
      </c>
      <c r="H297" s="278" t="s">
        <v>385</v>
      </c>
      <c r="I297" s="273">
        <v>48.889999</v>
      </c>
      <c r="J297" s="273">
        <v>49.759998</v>
      </c>
      <c r="K297" s="273">
        <v>45.98</v>
      </c>
      <c r="L297" s="273">
        <v>49.740002</v>
      </c>
      <c r="M297" s="273">
        <v>49.551155</v>
      </c>
      <c r="N297" s="273">
        <v>7.41259E7</v>
      </c>
      <c r="O297" s="273"/>
      <c r="P297" s="249">
        <f t="shared" si="31"/>
        <v>1534108.985</v>
      </c>
      <c r="Q297" s="249">
        <f t="shared" si="153"/>
        <v>423370.6241</v>
      </c>
      <c r="R297" s="249">
        <f t="shared" si="154"/>
        <v>1002749.83</v>
      </c>
      <c r="S297" s="249">
        <f t="shared" si="34"/>
        <v>-870786.6135</v>
      </c>
      <c r="T297" s="249">
        <f t="shared" si="35"/>
        <v>0</v>
      </c>
      <c r="U297" s="267">
        <f t="shared" si="21"/>
        <v>0.8042789528</v>
      </c>
      <c r="V297" s="277"/>
      <c r="W297" s="249">
        <f t="shared" si="22"/>
        <v>-870786.6135</v>
      </c>
      <c r="X297" s="252">
        <f t="shared" si="23"/>
        <v>2.913295606</v>
      </c>
      <c r="Y297" s="249">
        <f t="shared" si="24"/>
        <v>2036516.126</v>
      </c>
      <c r="Z297" s="249">
        <f t="shared" si="25"/>
        <v>1165729.513</v>
      </c>
      <c r="AA297" s="254">
        <f t="shared" si="26"/>
        <v>2960229.439</v>
      </c>
      <c r="AB297" s="253">
        <f t="shared" si="27"/>
        <v>2.960229439</v>
      </c>
      <c r="AC297" s="270">
        <f t="shared" si="28"/>
        <v>2089442.826</v>
      </c>
      <c r="AD297" s="252">
        <f t="shared" si="29"/>
        <v>2.089442826</v>
      </c>
      <c r="AE297" s="175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6"/>
      <c r="AT297" s="176"/>
      <c r="AU297" s="176"/>
      <c r="AV297" s="176"/>
      <c r="AW297" s="177"/>
    </row>
    <row r="298" ht="19.5" customHeight="1">
      <c r="A298" s="271" t="s">
        <v>386</v>
      </c>
      <c r="B298" s="272">
        <v>322.089996</v>
      </c>
      <c r="C298" s="273">
        <v>353.929993</v>
      </c>
      <c r="D298" s="273">
        <v>315.119995</v>
      </c>
      <c r="E298" s="273">
        <v>347.98999</v>
      </c>
      <c r="F298" s="273">
        <v>346.137146</v>
      </c>
      <c r="G298" s="273">
        <v>1.1490793E9</v>
      </c>
      <c r="H298" s="278" t="s">
        <v>386</v>
      </c>
      <c r="I298" s="273">
        <v>49.599998</v>
      </c>
      <c r="J298" s="273">
        <v>59.389999</v>
      </c>
      <c r="K298" s="273">
        <v>47.41</v>
      </c>
      <c r="L298" s="273">
        <v>57.32</v>
      </c>
      <c r="M298" s="273">
        <v>57.102371</v>
      </c>
      <c r="N298" s="273">
        <v>8.46147E7</v>
      </c>
      <c r="O298" s="273"/>
      <c r="P298" s="249">
        <f t="shared" si="31"/>
        <v>1559999.975</v>
      </c>
      <c r="Q298" s="249">
        <f t="shared" si="153"/>
        <v>436537.6531</v>
      </c>
      <c r="R298" s="249">
        <f t="shared" si="154"/>
        <v>1004838.892</v>
      </c>
      <c r="S298" s="249">
        <f t="shared" si="34"/>
        <v>-876081.5577</v>
      </c>
      <c r="T298" s="249">
        <f t="shared" si="35"/>
        <v>0</v>
      </c>
      <c r="U298" s="267">
        <f t="shared" si="21"/>
        <v>0.8106531336</v>
      </c>
      <c r="V298" s="277"/>
      <c r="W298" s="249">
        <f t="shared" si="22"/>
        <v>-876081.5577</v>
      </c>
      <c r="X298" s="252">
        <f t="shared" si="23"/>
        <v>2.927625681</v>
      </c>
      <c r="Y298" s="249">
        <f t="shared" si="24"/>
        <v>2056645.319</v>
      </c>
      <c r="Z298" s="249">
        <f t="shared" si="25"/>
        <v>1180563.761</v>
      </c>
      <c r="AA298" s="254">
        <f t="shared" si="26"/>
        <v>3001376.521</v>
      </c>
      <c r="AB298" s="253">
        <f t="shared" si="27"/>
        <v>3.001376521</v>
      </c>
      <c r="AC298" s="270">
        <f t="shared" si="28"/>
        <v>2125294.963</v>
      </c>
      <c r="AD298" s="252">
        <f t="shared" si="29"/>
        <v>2.125294963</v>
      </c>
      <c r="AE298" s="175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6"/>
      <c r="AT298" s="176"/>
      <c r="AU298" s="176"/>
      <c r="AV298" s="176"/>
      <c r="AW298" s="177"/>
    </row>
    <row r="299" ht="19.5" customHeight="1">
      <c r="A299" s="271" t="s">
        <v>387</v>
      </c>
      <c r="B299" s="272">
        <v>347.730011</v>
      </c>
      <c r="C299" s="273">
        <v>372.850006</v>
      </c>
      <c r="D299" s="273">
        <v>346.660004</v>
      </c>
      <c r="E299" s="273">
        <v>369.420013</v>
      </c>
      <c r="F299" s="273">
        <v>367.453094</v>
      </c>
      <c r="G299" s="273">
        <v>1.1377103E9</v>
      </c>
      <c r="H299" s="278" t="s">
        <v>387</v>
      </c>
      <c r="I299" s="273">
        <v>57.290001</v>
      </c>
      <c r="J299" s="273">
        <v>65.620003</v>
      </c>
      <c r="K299" s="273">
        <v>56.950001</v>
      </c>
      <c r="L299" s="273">
        <v>64.379997</v>
      </c>
      <c r="M299" s="273">
        <v>64.135559</v>
      </c>
      <c r="N299" s="273">
        <v>7.68441E7</v>
      </c>
      <c r="O299" s="273"/>
      <c r="P299" s="249">
        <f t="shared" si="31"/>
        <v>1716138.634</v>
      </c>
      <c r="Q299" s="249">
        <f t="shared" si="153"/>
        <v>524379.2403</v>
      </c>
      <c r="R299" s="249">
        <f t="shared" si="154"/>
        <v>1006932.307</v>
      </c>
      <c r="S299" s="249">
        <f t="shared" si="34"/>
        <v>-881398.5642</v>
      </c>
      <c r="T299" s="249">
        <f t="shared" si="35"/>
        <v>0</v>
      </c>
      <c r="U299" s="267">
        <f t="shared" si="21"/>
        <v>0.8514055522</v>
      </c>
      <c r="V299" s="277"/>
      <c r="W299" s="249">
        <f t="shared" si="22"/>
        <v>-881398.5642</v>
      </c>
      <c r="X299" s="252">
        <f t="shared" si="23"/>
        <v>3.089488741</v>
      </c>
      <c r="Y299" s="249">
        <f t="shared" si="24"/>
        <v>2167952.058</v>
      </c>
      <c r="Z299" s="249">
        <f t="shared" si="25"/>
        <v>1286553.494</v>
      </c>
      <c r="AA299" s="254">
        <f t="shared" si="26"/>
        <v>3247450.18</v>
      </c>
      <c r="AB299" s="253">
        <f t="shared" si="27"/>
        <v>3.24745018</v>
      </c>
      <c r="AC299" s="270">
        <f t="shared" si="28"/>
        <v>2366051.616</v>
      </c>
      <c r="AD299" s="252">
        <f t="shared" si="29"/>
        <v>2.366051616</v>
      </c>
      <c r="AE299" s="175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6"/>
      <c r="AT299" s="176"/>
      <c r="AU299" s="176"/>
      <c r="AV299" s="176"/>
      <c r="AW299" s="177"/>
    </row>
    <row r="300" ht="19.5" customHeight="1">
      <c r="A300" s="271" t="s">
        <v>388</v>
      </c>
      <c r="B300" s="272">
        <v>370.070007</v>
      </c>
      <c r="C300" s="273">
        <v>387.980011</v>
      </c>
      <c r="D300" s="273">
        <v>363.410004</v>
      </c>
      <c r="E300" s="273">
        <v>383.679993</v>
      </c>
      <c r="F300" s="273">
        <v>382.160675</v>
      </c>
      <c r="G300" s="273">
        <v>9.749974E8</v>
      </c>
      <c r="H300" s="278" t="s">
        <v>388</v>
      </c>
      <c r="I300" s="273">
        <v>64.580002</v>
      </c>
      <c r="J300" s="273">
        <v>70.739998</v>
      </c>
      <c r="K300" s="273">
        <v>62.200001</v>
      </c>
      <c r="L300" s="273">
        <v>69.029999</v>
      </c>
      <c r="M300" s="273">
        <v>68.767914</v>
      </c>
      <c r="N300" s="273">
        <v>8.75018E7</v>
      </c>
      <c r="O300" s="273"/>
      <c r="P300" s="249">
        <f t="shared" si="31"/>
        <v>1799059.426</v>
      </c>
      <c r="Q300" s="249">
        <f t="shared" si="153"/>
        <v>572719.7313</v>
      </c>
      <c r="R300" s="249">
        <f t="shared" si="154"/>
        <v>1009030.082</v>
      </c>
      <c r="S300" s="249">
        <f t="shared" si="34"/>
        <v>-886737.7249</v>
      </c>
      <c r="T300" s="249">
        <f t="shared" si="35"/>
        <v>0</v>
      </c>
      <c r="U300" s="267">
        <f t="shared" si="21"/>
        <v>0.8709449957</v>
      </c>
      <c r="V300" s="277"/>
      <c r="W300" s="249">
        <f t="shared" si="22"/>
        <v>-886737.7249</v>
      </c>
      <c r="X300" s="252">
        <f t="shared" si="23"/>
        <v>3.166764455</v>
      </c>
      <c r="Y300" s="249">
        <f t="shared" si="24"/>
        <v>2228010.477</v>
      </c>
      <c r="Z300" s="249">
        <f t="shared" si="25"/>
        <v>1341272.752</v>
      </c>
      <c r="AA300" s="254">
        <f t="shared" si="26"/>
        <v>3380809.239</v>
      </c>
      <c r="AB300" s="253">
        <f t="shared" si="27"/>
        <v>3.380809239</v>
      </c>
      <c r="AC300" s="270">
        <f t="shared" si="28"/>
        <v>2494071.514</v>
      </c>
      <c r="AD300" s="252">
        <f t="shared" si="29"/>
        <v>2.494071514</v>
      </c>
      <c r="AE300" s="175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6"/>
      <c r="AT300" s="176"/>
      <c r="AU300" s="176"/>
      <c r="AV300" s="176"/>
      <c r="AW300" s="177"/>
    </row>
    <row r="301" ht="19.5" customHeight="1">
      <c r="A301" s="271" t="s">
        <v>389</v>
      </c>
      <c r="B301" s="272">
        <v>382.309998</v>
      </c>
      <c r="C301" s="273">
        <v>383.559998</v>
      </c>
      <c r="D301" s="273">
        <v>354.709991</v>
      </c>
      <c r="E301" s="273">
        <v>377.98999</v>
      </c>
      <c r="F301" s="273">
        <v>376.493195</v>
      </c>
      <c r="G301" s="273">
        <v>1.2022204E9</v>
      </c>
      <c r="H301" s="278" t="s">
        <v>389</v>
      </c>
      <c r="I301" s="273">
        <v>68.470001</v>
      </c>
      <c r="J301" s="273">
        <v>68.900002</v>
      </c>
      <c r="K301" s="273">
        <v>58.639999</v>
      </c>
      <c r="L301" s="273">
        <v>66.279999</v>
      </c>
      <c r="M301" s="273">
        <v>66.028351</v>
      </c>
      <c r="N301" s="273">
        <v>9.8946E7</v>
      </c>
      <c r="O301" s="273"/>
      <c r="P301" s="249">
        <f t="shared" si="31"/>
        <v>1755990.054</v>
      </c>
      <c r="Q301" s="249">
        <f t="shared" si="153"/>
        <v>539940.2561</v>
      </c>
      <c r="R301" s="249">
        <f t="shared" si="154"/>
        <v>1011132.228</v>
      </c>
      <c r="S301" s="249">
        <f t="shared" si="34"/>
        <v>-892099.1321</v>
      </c>
      <c r="T301" s="249">
        <f t="shared" si="35"/>
        <v>0</v>
      </c>
      <c r="U301" s="267">
        <f t="shared" si="21"/>
        <v>0.8575194855</v>
      </c>
      <c r="V301" s="277"/>
      <c r="W301" s="249">
        <f t="shared" si="22"/>
        <v>-892099.1321</v>
      </c>
      <c r="X301" s="252">
        <f t="shared" si="23"/>
        <v>3.101810307</v>
      </c>
      <c r="Y301" s="249">
        <f t="shared" si="24"/>
        <v>2199879.977</v>
      </c>
      <c r="Z301" s="249">
        <f t="shared" si="25"/>
        <v>1307780.845</v>
      </c>
      <c r="AA301" s="254">
        <f t="shared" si="26"/>
        <v>3307062.539</v>
      </c>
      <c r="AB301" s="253">
        <f t="shared" si="27"/>
        <v>3.307062539</v>
      </c>
      <c r="AC301" s="270">
        <f t="shared" si="28"/>
        <v>2414963.407</v>
      </c>
      <c r="AD301" s="252">
        <f t="shared" si="29"/>
        <v>2.414963407</v>
      </c>
      <c r="AE301" s="175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6"/>
      <c r="AT301" s="176"/>
      <c r="AU301" s="176"/>
      <c r="AV301" s="176"/>
      <c r="AW301" s="177"/>
    </row>
    <row r="302" ht="19.5" customHeight="1">
      <c r="A302" s="271" t="s">
        <v>390</v>
      </c>
      <c r="B302" s="272">
        <v>380.399994</v>
      </c>
      <c r="C302" s="273">
        <v>380.829987</v>
      </c>
      <c r="D302" s="273">
        <v>351.359985</v>
      </c>
      <c r="E302" s="273">
        <v>358.269989</v>
      </c>
      <c r="F302" s="273">
        <v>356.851288</v>
      </c>
      <c r="G302" s="273">
        <v>9.597146E8</v>
      </c>
      <c r="H302" s="278" t="s">
        <v>390</v>
      </c>
      <c r="I302" s="273">
        <v>67.169998</v>
      </c>
      <c r="J302" s="273">
        <v>67.290001</v>
      </c>
      <c r="K302" s="273">
        <v>57.099998</v>
      </c>
      <c r="L302" s="273">
        <v>59.349998</v>
      </c>
      <c r="M302" s="273">
        <v>59.124664</v>
      </c>
      <c r="N302" s="273">
        <v>7.61258E7</v>
      </c>
      <c r="O302" s="273"/>
      <c r="P302" s="249">
        <f t="shared" si="31"/>
        <v>1739405.866</v>
      </c>
      <c r="Q302" s="249">
        <f t="shared" si="153"/>
        <v>525760.3695</v>
      </c>
      <c r="R302" s="249">
        <f t="shared" si="154"/>
        <v>1013238.754</v>
      </c>
      <c r="S302" s="249">
        <f t="shared" si="34"/>
        <v>-897482.8785</v>
      </c>
      <c r="T302" s="249">
        <f t="shared" si="35"/>
        <v>0</v>
      </c>
      <c r="U302" s="267">
        <f t="shared" si="21"/>
        <v>0.8513062341</v>
      </c>
      <c r="V302" s="277"/>
      <c r="W302" s="249">
        <f t="shared" si="22"/>
        <v>-897482.8785</v>
      </c>
      <c r="X302" s="252">
        <f t="shared" si="23"/>
        <v>3.067072014</v>
      </c>
      <c r="Y302" s="249">
        <f t="shared" si="24"/>
        <v>2190293.31</v>
      </c>
      <c r="Z302" s="249">
        <f t="shared" si="25"/>
        <v>1292810.431</v>
      </c>
      <c r="AA302" s="254">
        <f t="shared" si="26"/>
        <v>3278404.99</v>
      </c>
      <c r="AB302" s="253">
        <f t="shared" si="27"/>
        <v>3.27840499</v>
      </c>
      <c r="AC302" s="270">
        <f t="shared" si="28"/>
        <v>2380922.111</v>
      </c>
      <c r="AD302" s="252">
        <f t="shared" si="29"/>
        <v>2.380922111</v>
      </c>
      <c r="AE302" s="175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6"/>
      <c r="AT302" s="176"/>
      <c r="AU302" s="176"/>
      <c r="AV302" s="176"/>
      <c r="AW302" s="177"/>
    </row>
    <row r="303" ht="19.5" customHeight="1">
      <c r="A303" s="271" t="s">
        <v>391</v>
      </c>
      <c r="B303" s="272">
        <v>358.540009</v>
      </c>
      <c r="C303" s="273">
        <v>373.73999</v>
      </c>
      <c r="D303" s="273">
        <v>342.350006</v>
      </c>
      <c r="E303" s="273">
        <v>350.869995</v>
      </c>
      <c r="F303" s="273">
        <v>349.986481</v>
      </c>
      <c r="G303" s="273">
        <v>1.2384244E9</v>
      </c>
      <c r="H303" s="278" t="s">
        <v>391</v>
      </c>
      <c r="I303" s="273">
        <v>59.389999</v>
      </c>
      <c r="J303" s="273">
        <v>64.260002</v>
      </c>
      <c r="K303" s="273">
        <v>53.720001</v>
      </c>
      <c r="L303" s="273">
        <v>56.419998</v>
      </c>
      <c r="M303" s="273">
        <v>56.362152</v>
      </c>
      <c r="N303" s="273">
        <v>1.272724E8</v>
      </c>
      <c r="O303" s="273"/>
      <c r="P303" s="249">
        <f t="shared" si="31"/>
        <v>1694802.01</v>
      </c>
      <c r="Q303" s="249">
        <f t="shared" si="153"/>
        <v>494638.3287</v>
      </c>
      <c r="R303" s="249">
        <f t="shared" si="154"/>
        <v>1015349.668</v>
      </c>
      <c r="S303" s="249">
        <f t="shared" si="34"/>
        <v>-902889.0571</v>
      </c>
      <c r="T303" s="249">
        <f t="shared" si="35"/>
        <v>0</v>
      </c>
      <c r="U303" s="267">
        <f t="shared" si="21"/>
        <v>0.8375209177</v>
      </c>
      <c r="V303" s="277"/>
      <c r="W303" s="249">
        <f t="shared" si="22"/>
        <v>-902889.0571</v>
      </c>
      <c r="X303" s="252">
        <f t="shared" si="23"/>
        <v>3.001644173</v>
      </c>
      <c r="Y303" s="249">
        <f t="shared" si="24"/>
        <v>2161097.088</v>
      </c>
      <c r="Z303" s="249">
        <f t="shared" si="25"/>
        <v>1258208.031</v>
      </c>
      <c r="AA303" s="254">
        <f t="shared" si="26"/>
        <v>3204790.006</v>
      </c>
      <c r="AB303" s="253">
        <f t="shared" si="27"/>
        <v>3.204790006</v>
      </c>
      <c r="AC303" s="270">
        <f t="shared" si="28"/>
        <v>2301900.949</v>
      </c>
      <c r="AD303" s="252">
        <f t="shared" si="29"/>
        <v>2.301900949</v>
      </c>
      <c r="AE303" s="175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6"/>
      <c r="AT303" s="176"/>
      <c r="AU303" s="176"/>
      <c r="AV303" s="176"/>
      <c r="AW303" s="177"/>
    </row>
    <row r="304" ht="19.5" customHeight="1">
      <c r="A304" s="271" t="s">
        <v>392</v>
      </c>
      <c r="B304" s="272">
        <v>351.720001</v>
      </c>
      <c r="C304" s="273">
        <v>394.140015</v>
      </c>
      <c r="D304" s="273">
        <v>351.619995</v>
      </c>
      <c r="E304" s="273">
        <v>388.829987</v>
      </c>
      <c r="F304" s="273">
        <v>387.850891</v>
      </c>
      <c r="G304" s="273">
        <v>9.713191E8</v>
      </c>
      <c r="H304" s="278" t="s">
        <v>392</v>
      </c>
      <c r="I304" s="273">
        <v>56.66</v>
      </c>
      <c r="J304" s="273">
        <v>70.629997</v>
      </c>
      <c r="K304" s="273">
        <v>56.639999</v>
      </c>
      <c r="L304" s="273">
        <v>68.709999</v>
      </c>
      <c r="M304" s="273">
        <v>68.639557</v>
      </c>
      <c r="N304" s="273">
        <v>9.37581E7</v>
      </c>
      <c r="O304" s="273"/>
      <c r="P304" s="249">
        <f t="shared" si="31"/>
        <v>1740693.045</v>
      </c>
      <c r="Q304" s="249">
        <f t="shared" si="153"/>
        <v>521524.831</v>
      </c>
      <c r="R304" s="249">
        <f t="shared" si="154"/>
        <v>1017464.98</v>
      </c>
      <c r="S304" s="249">
        <f t="shared" si="34"/>
        <v>-908317.7615</v>
      </c>
      <c r="T304" s="249">
        <f t="shared" si="35"/>
        <v>0</v>
      </c>
      <c r="U304" s="267">
        <f t="shared" si="21"/>
        <v>0.848784114</v>
      </c>
      <c r="V304" s="277"/>
      <c r="W304" s="249">
        <f t="shared" si="22"/>
        <v>-908317.7615</v>
      </c>
      <c r="X304" s="252">
        <f t="shared" si="23"/>
        <v>3.036556303</v>
      </c>
      <c r="Y304" s="249">
        <f t="shared" si="24"/>
        <v>2195251.512</v>
      </c>
      <c r="Z304" s="249">
        <f t="shared" si="25"/>
        <v>1286933.75</v>
      </c>
      <c r="AA304" s="254">
        <f t="shared" si="26"/>
        <v>3279682.855</v>
      </c>
      <c r="AB304" s="253">
        <f t="shared" si="27"/>
        <v>3.279682855</v>
      </c>
      <c r="AC304" s="270">
        <f t="shared" si="28"/>
        <v>2371365.094</v>
      </c>
      <c r="AD304" s="252">
        <f t="shared" si="29"/>
        <v>2.371365094</v>
      </c>
      <c r="AE304" s="175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6"/>
      <c r="AT304" s="176"/>
      <c r="AU304" s="176"/>
      <c r="AV304" s="176"/>
      <c r="AW304" s="177"/>
    </row>
    <row r="305" ht="19.5" customHeight="1">
      <c r="A305" s="274" t="s">
        <v>393</v>
      </c>
      <c r="B305" s="275">
        <v>387.75</v>
      </c>
      <c r="C305" s="276">
        <v>412.920013</v>
      </c>
      <c r="D305" s="276">
        <v>382.660004</v>
      </c>
      <c r="E305" s="276">
        <v>409.519989</v>
      </c>
      <c r="F305" s="276">
        <v>408.48877</v>
      </c>
      <c r="G305" s="276">
        <v>8.672359E8</v>
      </c>
      <c r="H305" s="279" t="s">
        <v>393</v>
      </c>
      <c r="I305" s="276">
        <v>68.300003</v>
      </c>
      <c r="J305" s="276">
        <v>77.290001</v>
      </c>
      <c r="K305" s="276">
        <v>66.489998</v>
      </c>
      <c r="L305" s="276">
        <v>76.0</v>
      </c>
      <c r="M305" s="276">
        <v>75.922081</v>
      </c>
      <c r="N305" s="276">
        <v>6.67206E7</v>
      </c>
      <c r="O305" s="276"/>
      <c r="P305" s="249">
        <f t="shared" si="31"/>
        <v>1894356.455</v>
      </c>
      <c r="Q305" s="249">
        <f t="shared" si="153"/>
        <v>612220.7906</v>
      </c>
      <c r="R305" s="249">
        <f t="shared" si="154"/>
        <v>1019584.698</v>
      </c>
      <c r="S305" s="249">
        <f t="shared" si="34"/>
        <v>-913769.0856</v>
      </c>
      <c r="T305" s="249">
        <f t="shared" si="35"/>
        <v>0</v>
      </c>
      <c r="U305" s="267">
        <f t="shared" si="21"/>
        <v>0.8844738517</v>
      </c>
      <c r="V305" s="252">
        <f>(E305-B294)/B294</f>
        <v>0.5243625466</v>
      </c>
      <c r="W305" s="249">
        <f t="shared" si="22"/>
        <v>-913769.0856</v>
      </c>
      <c r="X305" s="252">
        <f t="shared" si="23"/>
        <v>3.188925079</v>
      </c>
      <c r="Y305" s="249">
        <f t="shared" si="24"/>
        <v>2304850.829</v>
      </c>
      <c r="Z305" s="249">
        <f t="shared" si="25"/>
        <v>1391081.744</v>
      </c>
      <c r="AA305" s="254">
        <f t="shared" si="26"/>
        <v>3526161.944</v>
      </c>
      <c r="AB305" s="253">
        <f t="shared" si="27"/>
        <v>3.526161944</v>
      </c>
      <c r="AC305" s="270">
        <f t="shared" si="28"/>
        <v>2612392.859</v>
      </c>
      <c r="AD305" s="252">
        <f t="shared" si="29"/>
        <v>2.612392859</v>
      </c>
      <c r="AE305" s="175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6"/>
      <c r="AT305" s="176"/>
      <c r="AU305" s="176"/>
      <c r="AV305" s="176"/>
      <c r="AW305" s="177"/>
    </row>
    <row r="306" ht="19.5" customHeight="1">
      <c r="A306" s="271" t="s">
        <v>394</v>
      </c>
      <c r="B306" s="272">
        <v>405.839996</v>
      </c>
      <c r="C306" s="273">
        <v>411.25</v>
      </c>
      <c r="D306" s="273">
        <v>395.339996</v>
      </c>
      <c r="E306" s="273">
        <v>409.559998</v>
      </c>
      <c r="F306" s="273">
        <v>409.559998</v>
      </c>
      <c r="G306" s="273">
        <v>3.990175E8</v>
      </c>
      <c r="H306" s="278" t="s">
        <v>394</v>
      </c>
      <c r="I306" s="273">
        <v>74.639999</v>
      </c>
      <c r="J306" s="273">
        <v>76.389999</v>
      </c>
      <c r="K306" s="273">
        <v>70.739998</v>
      </c>
      <c r="L306" s="273">
        <v>75.779999</v>
      </c>
      <c r="M306" s="273">
        <v>75.779999</v>
      </c>
      <c r="N306" s="273">
        <v>3.32369E7</v>
      </c>
      <c r="O306" s="273"/>
      <c r="P306" s="249">
        <f t="shared" si="31"/>
        <v>1957128.693</v>
      </c>
      <c r="Q306" s="249">
        <f>(Q294+(Q305-Q294)*(1-$Q$3))*K306/K305</f>
        <v>489372.345</v>
      </c>
      <c r="R306" s="249">
        <f>R305*(1+($S$5/2/12))+(Q305-Q294)*($Q$3)</f>
        <v>1173958.36</v>
      </c>
      <c r="S306" s="249">
        <f t="shared" si="34"/>
        <v>-919243.1234</v>
      </c>
      <c r="T306" s="249">
        <f t="shared" si="35"/>
        <v>0</v>
      </c>
      <c r="U306" s="267">
        <f t="shared" si="21"/>
        <v>0.8109118374</v>
      </c>
      <c r="V306" s="277"/>
      <c r="W306" s="249">
        <f t="shared" si="22"/>
        <v>-919243.1234</v>
      </c>
      <c r="X306" s="252">
        <f t="shared" si="23"/>
        <v>3.406157711</v>
      </c>
      <c r="Y306" s="249">
        <f t="shared" si="24"/>
        <v>2496990.111</v>
      </c>
      <c r="Z306" s="249">
        <f t="shared" si="25"/>
        <v>1577746.988</v>
      </c>
      <c r="AA306" s="254">
        <f t="shared" si="26"/>
        <v>3620459.398</v>
      </c>
      <c r="AB306" s="253">
        <f t="shared" si="27"/>
        <v>3.620459398</v>
      </c>
      <c r="AC306" s="270">
        <f t="shared" si="28"/>
        <v>2701216.275</v>
      </c>
      <c r="AD306" s="252">
        <f t="shared" si="29"/>
        <v>2.701216275</v>
      </c>
      <c r="AE306" s="175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6"/>
      <c r="AT306" s="176"/>
      <c r="AU306" s="176"/>
      <c r="AV306" s="176"/>
      <c r="AW306" s="177"/>
    </row>
    <row r="307" ht="19.5" customHeight="1">
      <c r="A307" s="271" t="s">
        <v>395</v>
      </c>
      <c r="B307" s="272">
        <v>410.399994</v>
      </c>
      <c r="C307" s="273">
        <v>411.25</v>
      </c>
      <c r="D307" s="273">
        <v>408.149994</v>
      </c>
      <c r="E307" s="273">
        <v>409.559998</v>
      </c>
      <c r="F307" s="273">
        <v>409.559998</v>
      </c>
      <c r="G307" s="273">
        <v>3.5848964E7</v>
      </c>
      <c r="H307" s="278" t="s">
        <v>395</v>
      </c>
      <c r="I307" s="273">
        <v>76.089996</v>
      </c>
      <c r="J307" s="273">
        <v>76.389</v>
      </c>
      <c r="K307" s="273">
        <v>75.254997</v>
      </c>
      <c r="L307" s="273">
        <v>75.779999</v>
      </c>
      <c r="M307" s="273">
        <v>75.779999</v>
      </c>
      <c r="N307" s="273">
        <v>3132173.0</v>
      </c>
      <c r="O307" s="273"/>
      <c r="P307" s="249">
        <f t="shared" si="31"/>
        <v>2020544.525</v>
      </c>
      <c r="Q307" s="249">
        <f>Q306*K307/K306</f>
        <v>520606.6638</v>
      </c>
      <c r="R307" s="249">
        <f>R306*(1+$S$5/2/12)</f>
        <v>1176404.107</v>
      </c>
      <c r="S307" s="249">
        <f t="shared" si="34"/>
        <v>-924739.9698</v>
      </c>
      <c r="T307" s="249">
        <f t="shared" si="35"/>
        <v>0</v>
      </c>
      <c r="U307" s="267">
        <f t="shared" si="21"/>
        <v>0.8235944347</v>
      </c>
      <c r="V307" s="277"/>
      <c r="W307" s="249">
        <f t="shared" si="22"/>
        <v>-924739.9698</v>
      </c>
      <c r="X307" s="252">
        <f t="shared" si="23"/>
        <v>3.457132531</v>
      </c>
      <c r="Y307" s="249">
        <f t="shared" si="24"/>
        <v>2543729.11</v>
      </c>
      <c r="Z307" s="249">
        <f t="shared" si="25"/>
        <v>1618989.14</v>
      </c>
      <c r="AA307" s="254">
        <f t="shared" si="26"/>
        <v>3717555.296</v>
      </c>
      <c r="AB307" s="253">
        <f t="shared" si="27"/>
        <v>3.717555296</v>
      </c>
      <c r="AC307" s="270">
        <f t="shared" si="28"/>
        <v>2792815.326</v>
      </c>
      <c r="AD307" s="252">
        <f t="shared" si="29"/>
        <v>2.792815326</v>
      </c>
      <c r="AE307" s="175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6"/>
      <c r="AT307" s="176"/>
      <c r="AU307" s="176"/>
      <c r="AV307" s="176"/>
      <c r="AW307" s="177"/>
    </row>
    <row r="308" ht="19.5" customHeight="1">
      <c r="A308" s="286"/>
      <c r="B308" s="287"/>
      <c r="C308" s="287"/>
      <c r="D308" s="287"/>
      <c r="E308" s="287"/>
      <c r="F308" s="287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7"/>
      <c r="W308" s="288"/>
      <c r="X308" s="287"/>
      <c r="Y308" s="288"/>
      <c r="Z308" s="288"/>
      <c r="AA308" s="289"/>
      <c r="AB308" s="287"/>
      <c r="AC308" s="290"/>
      <c r="AD308" s="291"/>
      <c r="AE308" s="292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6"/>
      <c r="AT308" s="176"/>
      <c r="AU308" s="176"/>
      <c r="AV308" s="176"/>
      <c r="AW308" s="177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5"/>
      <c r="X309" s="294"/>
      <c r="Y309" s="295"/>
      <c r="Z309" s="295"/>
      <c r="AA309" s="296"/>
      <c r="AB309" s="294"/>
      <c r="AC309" s="297"/>
      <c r="AD309" s="298"/>
      <c r="AE309" s="292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6"/>
      <c r="AT309" s="176"/>
      <c r="AU309" s="176"/>
      <c r="AV309" s="176"/>
      <c r="AW309" s="177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4"/>
      <c r="W310" s="295"/>
      <c r="X310" s="294"/>
      <c r="Y310" s="295"/>
      <c r="Z310" s="295"/>
      <c r="AA310" s="296"/>
      <c r="AB310" s="294"/>
      <c r="AC310" s="297"/>
      <c r="AD310" s="298"/>
      <c r="AE310" s="292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6"/>
      <c r="AT310" s="176"/>
      <c r="AU310" s="176"/>
      <c r="AV310" s="176"/>
      <c r="AW310" s="177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4"/>
      <c r="W311" s="295"/>
      <c r="X311" s="294"/>
      <c r="Y311" s="295"/>
      <c r="Z311" s="295"/>
      <c r="AA311" s="296"/>
      <c r="AB311" s="294"/>
      <c r="AC311" s="297"/>
      <c r="AD311" s="298"/>
      <c r="AE311" s="292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7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4"/>
      <c r="W312" s="295"/>
      <c r="X312" s="294"/>
      <c r="Y312" s="295"/>
      <c r="Z312" s="295"/>
      <c r="AA312" s="296"/>
      <c r="AB312" s="294"/>
      <c r="AC312" s="297"/>
      <c r="AD312" s="298"/>
      <c r="AE312" s="292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7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4"/>
      <c r="W313" s="295"/>
      <c r="X313" s="294"/>
      <c r="Y313" s="295"/>
      <c r="Z313" s="295"/>
      <c r="AA313" s="296"/>
      <c r="AB313" s="294"/>
      <c r="AC313" s="297"/>
      <c r="AD313" s="298"/>
      <c r="AE313" s="292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7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4"/>
      <c r="W314" s="295"/>
      <c r="X314" s="294"/>
      <c r="Y314" s="295"/>
      <c r="Z314" s="295"/>
      <c r="AA314" s="296"/>
      <c r="AB314" s="294"/>
      <c r="AC314" s="297"/>
      <c r="AD314" s="298"/>
      <c r="AE314" s="292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7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4"/>
      <c r="W315" s="295"/>
      <c r="X315" s="294"/>
      <c r="Y315" s="295"/>
      <c r="Z315" s="295"/>
      <c r="AA315" s="296"/>
      <c r="AB315" s="294"/>
      <c r="AC315" s="297"/>
      <c r="AD315" s="298"/>
      <c r="AE315" s="292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6"/>
      <c r="AT315" s="176"/>
      <c r="AU315" s="176"/>
      <c r="AV315" s="176"/>
      <c r="AW315" s="177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4"/>
      <c r="W316" s="295"/>
      <c r="X316" s="294"/>
      <c r="Y316" s="295"/>
      <c r="Z316" s="295"/>
      <c r="AA316" s="296"/>
      <c r="AB316" s="294"/>
      <c r="AC316" s="297"/>
      <c r="AD316" s="298"/>
      <c r="AE316" s="292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7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4"/>
      <c r="W317" s="295"/>
      <c r="X317" s="294"/>
      <c r="Y317" s="295"/>
      <c r="Z317" s="295"/>
      <c r="AA317" s="296"/>
      <c r="AB317" s="294"/>
      <c r="AC317" s="297"/>
      <c r="AD317" s="298"/>
      <c r="AE317" s="292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7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4"/>
      <c r="W318" s="295"/>
      <c r="X318" s="294"/>
      <c r="Y318" s="295"/>
      <c r="Z318" s="295"/>
      <c r="AA318" s="296"/>
      <c r="AB318" s="294"/>
      <c r="AC318" s="297"/>
      <c r="AD318" s="298"/>
      <c r="AE318" s="292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7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4"/>
      <c r="W319" s="295"/>
      <c r="X319" s="294"/>
      <c r="Y319" s="295"/>
      <c r="Z319" s="295"/>
      <c r="AA319" s="296"/>
      <c r="AB319" s="294"/>
      <c r="AC319" s="297"/>
      <c r="AD319" s="298"/>
      <c r="AE319" s="292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7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4"/>
      <c r="W320" s="295"/>
      <c r="X320" s="294"/>
      <c r="Y320" s="295"/>
      <c r="Z320" s="295"/>
      <c r="AA320" s="296"/>
      <c r="AB320" s="294"/>
      <c r="AC320" s="297"/>
      <c r="AD320" s="298"/>
      <c r="AE320" s="292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7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4"/>
      <c r="W321" s="295"/>
      <c r="X321" s="294"/>
      <c r="Y321" s="295"/>
      <c r="Z321" s="295"/>
      <c r="AA321" s="296"/>
      <c r="AB321" s="294"/>
      <c r="AC321" s="297"/>
      <c r="AD321" s="298"/>
      <c r="AE321" s="292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7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4"/>
      <c r="W322" s="295"/>
      <c r="X322" s="294"/>
      <c r="Y322" s="295"/>
      <c r="Z322" s="295"/>
      <c r="AA322" s="296"/>
      <c r="AB322" s="294"/>
      <c r="AC322" s="297"/>
      <c r="AD322" s="298"/>
      <c r="AE322" s="292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7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4"/>
      <c r="W323" s="295"/>
      <c r="X323" s="294"/>
      <c r="Y323" s="295"/>
      <c r="Z323" s="295"/>
      <c r="AA323" s="296"/>
      <c r="AB323" s="294"/>
      <c r="AC323" s="297"/>
      <c r="AD323" s="298"/>
      <c r="AE323" s="292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7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4"/>
      <c r="W324" s="295"/>
      <c r="X324" s="294"/>
      <c r="Y324" s="295"/>
      <c r="Z324" s="295"/>
      <c r="AA324" s="296"/>
      <c r="AB324" s="294"/>
      <c r="AC324" s="297"/>
      <c r="AD324" s="298"/>
      <c r="AE324" s="292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7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4"/>
      <c r="W325" s="295"/>
      <c r="X325" s="294"/>
      <c r="Y325" s="295"/>
      <c r="Z325" s="295"/>
      <c r="AA325" s="296"/>
      <c r="AB325" s="294"/>
      <c r="AC325" s="297"/>
      <c r="AD325" s="298"/>
      <c r="AE325" s="292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7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4"/>
      <c r="W326" s="295"/>
      <c r="X326" s="294"/>
      <c r="Y326" s="295"/>
      <c r="Z326" s="295"/>
      <c r="AA326" s="296"/>
      <c r="AB326" s="294"/>
      <c r="AC326" s="297"/>
      <c r="AD326" s="298"/>
      <c r="AE326" s="292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6"/>
      <c r="AT326" s="176"/>
      <c r="AU326" s="176"/>
      <c r="AV326" s="176"/>
      <c r="AW326" s="177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4"/>
      <c r="W327" s="295"/>
      <c r="X327" s="294"/>
      <c r="Y327" s="295"/>
      <c r="Z327" s="295"/>
      <c r="AA327" s="296"/>
      <c r="AB327" s="294"/>
      <c r="AC327" s="297"/>
      <c r="AD327" s="298"/>
      <c r="AE327" s="292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6"/>
      <c r="AT327" s="176"/>
      <c r="AU327" s="176"/>
      <c r="AV327" s="176"/>
      <c r="AW327" s="177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4"/>
      <c r="W328" s="295"/>
      <c r="X328" s="294"/>
      <c r="Y328" s="295"/>
      <c r="Z328" s="295"/>
      <c r="AA328" s="296"/>
      <c r="AB328" s="294"/>
      <c r="AC328" s="297"/>
      <c r="AD328" s="298"/>
      <c r="AE328" s="292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7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4"/>
      <c r="W329" s="295"/>
      <c r="X329" s="294"/>
      <c r="Y329" s="295"/>
      <c r="Z329" s="295"/>
      <c r="AA329" s="296"/>
      <c r="AB329" s="294"/>
      <c r="AC329" s="297"/>
      <c r="AD329" s="298"/>
      <c r="AE329" s="292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7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4"/>
      <c r="W330" s="295"/>
      <c r="X330" s="294"/>
      <c r="Y330" s="295"/>
      <c r="Z330" s="295"/>
      <c r="AA330" s="296"/>
      <c r="AB330" s="294"/>
      <c r="AC330" s="297"/>
      <c r="AD330" s="298"/>
      <c r="AE330" s="292"/>
      <c r="AF330" s="176"/>
      <c r="AG330" s="176"/>
      <c r="AH330" s="176"/>
      <c r="AI330" s="176"/>
      <c r="AJ330" s="176"/>
      <c r="AK330" s="176"/>
      <c r="AL330" s="176"/>
      <c r="AM330" s="176"/>
      <c r="AN330" s="176"/>
      <c r="AO330" s="176"/>
      <c r="AP330" s="176"/>
      <c r="AQ330" s="176"/>
      <c r="AR330" s="176"/>
      <c r="AS330" s="176"/>
      <c r="AT330" s="176"/>
      <c r="AU330" s="176"/>
      <c r="AV330" s="176"/>
      <c r="AW330" s="177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4"/>
      <c r="W331" s="295"/>
      <c r="X331" s="294"/>
      <c r="Y331" s="295"/>
      <c r="Z331" s="295"/>
      <c r="AA331" s="296"/>
      <c r="AB331" s="294"/>
      <c r="AC331" s="297"/>
      <c r="AD331" s="298"/>
      <c r="AE331" s="292"/>
      <c r="AF331" s="176"/>
      <c r="AG331" s="176"/>
      <c r="AH331" s="176"/>
      <c r="AI331" s="176"/>
      <c r="AJ331" s="176"/>
      <c r="AK331" s="176"/>
      <c r="AL331" s="176"/>
      <c r="AM331" s="176"/>
      <c r="AN331" s="176"/>
      <c r="AO331" s="176"/>
      <c r="AP331" s="176"/>
      <c r="AQ331" s="176"/>
      <c r="AR331" s="176"/>
      <c r="AS331" s="176"/>
      <c r="AT331" s="176"/>
      <c r="AU331" s="176"/>
      <c r="AV331" s="176"/>
      <c r="AW331" s="177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4"/>
      <c r="W332" s="295"/>
      <c r="X332" s="294"/>
      <c r="Y332" s="295"/>
      <c r="Z332" s="295"/>
      <c r="AA332" s="296"/>
      <c r="AB332" s="294"/>
      <c r="AC332" s="297"/>
      <c r="AD332" s="298"/>
      <c r="AE332" s="292"/>
      <c r="AF332" s="176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176"/>
      <c r="AT332" s="176"/>
      <c r="AU332" s="176"/>
      <c r="AV332" s="176"/>
      <c r="AW332" s="177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4"/>
      <c r="W333" s="295"/>
      <c r="X333" s="294"/>
      <c r="Y333" s="295"/>
      <c r="Z333" s="295"/>
      <c r="AA333" s="296"/>
      <c r="AB333" s="294"/>
      <c r="AC333" s="297"/>
      <c r="AD333" s="298"/>
      <c r="AE333" s="292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176"/>
      <c r="AT333" s="176"/>
      <c r="AU333" s="176"/>
      <c r="AV333" s="176"/>
      <c r="AW333" s="177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4"/>
      <c r="W334" s="295"/>
      <c r="X334" s="294"/>
      <c r="Y334" s="295"/>
      <c r="Z334" s="295"/>
      <c r="AA334" s="296"/>
      <c r="AB334" s="294"/>
      <c r="AC334" s="297"/>
      <c r="AD334" s="298"/>
      <c r="AE334" s="292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7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4"/>
      <c r="W335" s="295"/>
      <c r="X335" s="294"/>
      <c r="Y335" s="295"/>
      <c r="Z335" s="295"/>
      <c r="AA335" s="296"/>
      <c r="AB335" s="294"/>
      <c r="AC335" s="297"/>
      <c r="AD335" s="298"/>
      <c r="AE335" s="292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7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4"/>
      <c r="W336" s="295"/>
      <c r="X336" s="294"/>
      <c r="Y336" s="295"/>
      <c r="Z336" s="295"/>
      <c r="AA336" s="296"/>
      <c r="AB336" s="294"/>
      <c r="AC336" s="297"/>
      <c r="AD336" s="298"/>
      <c r="AE336" s="292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7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4"/>
      <c r="W337" s="295"/>
      <c r="X337" s="294"/>
      <c r="Y337" s="295"/>
      <c r="Z337" s="295"/>
      <c r="AA337" s="296"/>
      <c r="AB337" s="294"/>
      <c r="AC337" s="297"/>
      <c r="AD337" s="298"/>
      <c r="AE337" s="292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7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4"/>
      <c r="W338" s="295"/>
      <c r="X338" s="294"/>
      <c r="Y338" s="295"/>
      <c r="Z338" s="295"/>
      <c r="AA338" s="296"/>
      <c r="AB338" s="294"/>
      <c r="AC338" s="297"/>
      <c r="AD338" s="298"/>
      <c r="AE338" s="292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7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4"/>
      <c r="W339" s="295"/>
      <c r="X339" s="294"/>
      <c r="Y339" s="295"/>
      <c r="Z339" s="295"/>
      <c r="AA339" s="296"/>
      <c r="AB339" s="294"/>
      <c r="AC339" s="297"/>
      <c r="AD339" s="298"/>
      <c r="AE339" s="292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7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4"/>
      <c r="W340" s="295"/>
      <c r="X340" s="294"/>
      <c r="Y340" s="295"/>
      <c r="Z340" s="295"/>
      <c r="AA340" s="296"/>
      <c r="AB340" s="294"/>
      <c r="AC340" s="297"/>
      <c r="AD340" s="298"/>
      <c r="AE340" s="292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7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4"/>
      <c r="W341" s="295"/>
      <c r="X341" s="294"/>
      <c r="Y341" s="295"/>
      <c r="Z341" s="295"/>
      <c r="AA341" s="296"/>
      <c r="AB341" s="294"/>
      <c r="AC341" s="297"/>
      <c r="AD341" s="298"/>
      <c r="AE341" s="292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7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5"/>
      <c r="X342" s="294"/>
      <c r="Y342" s="295"/>
      <c r="Z342" s="295"/>
      <c r="AA342" s="296"/>
      <c r="AB342" s="294"/>
      <c r="AC342" s="297"/>
      <c r="AD342" s="298"/>
      <c r="AE342" s="292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7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5"/>
      <c r="X343" s="294"/>
      <c r="Y343" s="295"/>
      <c r="Z343" s="295"/>
      <c r="AA343" s="296"/>
      <c r="AB343" s="294"/>
      <c r="AC343" s="297"/>
      <c r="AD343" s="298"/>
      <c r="AE343" s="292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7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5"/>
      <c r="X344" s="294"/>
      <c r="Y344" s="295"/>
      <c r="Z344" s="295"/>
      <c r="AA344" s="296"/>
      <c r="AB344" s="294"/>
      <c r="AC344" s="297"/>
      <c r="AD344" s="298"/>
      <c r="AE344" s="292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7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5"/>
      <c r="X345" s="294"/>
      <c r="Y345" s="295"/>
      <c r="Z345" s="295"/>
      <c r="AA345" s="296"/>
      <c r="AB345" s="294"/>
      <c r="AC345" s="297"/>
      <c r="AD345" s="298"/>
      <c r="AE345" s="292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7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5"/>
      <c r="X346" s="294"/>
      <c r="Y346" s="295"/>
      <c r="Z346" s="295"/>
      <c r="AA346" s="296"/>
      <c r="AB346" s="294"/>
      <c r="AC346" s="297"/>
      <c r="AD346" s="298"/>
      <c r="AE346" s="292"/>
      <c r="AF346" s="176"/>
      <c r="AG346" s="176"/>
      <c r="AH346" s="176"/>
      <c r="AI346" s="176"/>
      <c r="AJ346" s="176"/>
      <c r="AK346" s="176"/>
      <c r="AL346" s="176"/>
      <c r="AM346" s="176"/>
      <c r="AN346" s="176"/>
      <c r="AO346" s="176"/>
      <c r="AP346" s="176"/>
      <c r="AQ346" s="176"/>
      <c r="AR346" s="176"/>
      <c r="AS346" s="176"/>
      <c r="AT346" s="176"/>
      <c r="AU346" s="176"/>
      <c r="AV346" s="176"/>
      <c r="AW346" s="177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5"/>
      <c r="X347" s="294"/>
      <c r="Y347" s="295"/>
      <c r="Z347" s="295"/>
      <c r="AA347" s="296"/>
      <c r="AB347" s="294"/>
      <c r="AC347" s="297"/>
      <c r="AD347" s="298"/>
      <c r="AE347" s="292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7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5"/>
      <c r="X348" s="294"/>
      <c r="Y348" s="295"/>
      <c r="Z348" s="295"/>
      <c r="AA348" s="296"/>
      <c r="AB348" s="294"/>
      <c r="AC348" s="297"/>
      <c r="AD348" s="298"/>
      <c r="AE348" s="292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6"/>
      <c r="AT348" s="176"/>
      <c r="AU348" s="176"/>
      <c r="AV348" s="176"/>
      <c r="AW348" s="177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5"/>
      <c r="X349" s="294"/>
      <c r="Y349" s="295"/>
      <c r="Z349" s="295"/>
      <c r="AA349" s="296"/>
      <c r="AB349" s="294"/>
      <c r="AC349" s="297"/>
      <c r="AD349" s="298"/>
      <c r="AE349" s="292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6"/>
      <c r="AT349" s="176"/>
      <c r="AU349" s="176"/>
      <c r="AV349" s="176"/>
      <c r="AW349" s="177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4"/>
      <c r="W350" s="295"/>
      <c r="X350" s="294"/>
      <c r="Y350" s="295"/>
      <c r="Z350" s="295"/>
      <c r="AA350" s="296"/>
      <c r="AB350" s="294"/>
      <c r="AC350" s="297"/>
      <c r="AD350" s="298"/>
      <c r="AE350" s="292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7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4"/>
      <c r="W351" s="295"/>
      <c r="X351" s="294"/>
      <c r="Y351" s="295"/>
      <c r="Z351" s="295"/>
      <c r="AA351" s="296"/>
      <c r="AB351" s="294"/>
      <c r="AC351" s="297"/>
      <c r="AD351" s="298"/>
      <c r="AE351" s="292"/>
      <c r="AF351" s="176"/>
      <c r="AG351" s="176"/>
      <c r="AH351" s="176"/>
      <c r="AI351" s="176"/>
      <c r="AJ351" s="176"/>
      <c r="AK351" s="176"/>
      <c r="AL351" s="176"/>
      <c r="AM351" s="176"/>
      <c r="AN351" s="176"/>
      <c r="AO351" s="176"/>
      <c r="AP351" s="176"/>
      <c r="AQ351" s="176"/>
      <c r="AR351" s="176"/>
      <c r="AS351" s="176"/>
      <c r="AT351" s="176"/>
      <c r="AU351" s="176"/>
      <c r="AV351" s="176"/>
      <c r="AW351" s="177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4"/>
      <c r="W352" s="295"/>
      <c r="X352" s="294"/>
      <c r="Y352" s="295"/>
      <c r="Z352" s="295"/>
      <c r="AA352" s="296"/>
      <c r="AB352" s="294"/>
      <c r="AC352" s="297"/>
      <c r="AD352" s="298"/>
      <c r="AE352" s="292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7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4"/>
      <c r="W353" s="295"/>
      <c r="X353" s="294"/>
      <c r="Y353" s="295"/>
      <c r="Z353" s="295"/>
      <c r="AA353" s="296"/>
      <c r="AB353" s="294"/>
      <c r="AC353" s="297"/>
      <c r="AD353" s="298"/>
      <c r="AE353" s="292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7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4"/>
      <c r="W354" s="295"/>
      <c r="X354" s="294"/>
      <c r="Y354" s="295"/>
      <c r="Z354" s="295"/>
      <c r="AA354" s="296"/>
      <c r="AB354" s="294"/>
      <c r="AC354" s="297"/>
      <c r="AD354" s="298"/>
      <c r="AE354" s="292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7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4"/>
      <c r="W355" s="295"/>
      <c r="X355" s="294"/>
      <c r="Y355" s="295"/>
      <c r="Z355" s="295"/>
      <c r="AA355" s="296"/>
      <c r="AB355" s="294"/>
      <c r="AC355" s="297"/>
      <c r="AD355" s="298"/>
      <c r="AE355" s="292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7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4"/>
      <c r="W356" s="295"/>
      <c r="X356" s="294"/>
      <c r="Y356" s="295"/>
      <c r="Z356" s="295"/>
      <c r="AA356" s="296"/>
      <c r="AB356" s="294"/>
      <c r="AC356" s="297"/>
      <c r="AD356" s="298"/>
      <c r="AE356" s="292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7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4"/>
      <c r="W357" s="295"/>
      <c r="X357" s="294"/>
      <c r="Y357" s="295"/>
      <c r="Z357" s="295"/>
      <c r="AA357" s="296"/>
      <c r="AB357" s="294"/>
      <c r="AC357" s="297"/>
      <c r="AD357" s="298"/>
      <c r="AE357" s="292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7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4"/>
      <c r="W358" s="295"/>
      <c r="X358" s="294"/>
      <c r="Y358" s="295"/>
      <c r="Z358" s="295"/>
      <c r="AA358" s="296"/>
      <c r="AB358" s="294"/>
      <c r="AC358" s="297"/>
      <c r="AD358" s="298"/>
      <c r="AE358" s="292"/>
      <c r="AF358" s="176"/>
      <c r="AG358" s="176"/>
      <c r="AH358" s="176"/>
      <c r="AI358" s="176"/>
      <c r="AJ358" s="176"/>
      <c r="AK358" s="176"/>
      <c r="AL358" s="176"/>
      <c r="AM358" s="176"/>
      <c r="AN358" s="176"/>
      <c r="AO358" s="176"/>
      <c r="AP358" s="176"/>
      <c r="AQ358" s="176"/>
      <c r="AR358" s="176"/>
      <c r="AS358" s="176"/>
      <c r="AT358" s="176"/>
      <c r="AU358" s="176"/>
      <c r="AV358" s="176"/>
      <c r="AW358" s="177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4"/>
      <c r="W359" s="295"/>
      <c r="X359" s="294"/>
      <c r="Y359" s="295"/>
      <c r="Z359" s="295"/>
      <c r="AA359" s="296"/>
      <c r="AB359" s="294"/>
      <c r="AC359" s="297"/>
      <c r="AD359" s="298"/>
      <c r="AE359" s="292"/>
      <c r="AF359" s="176"/>
      <c r="AG359" s="176"/>
      <c r="AH359" s="176"/>
      <c r="AI359" s="176"/>
      <c r="AJ359" s="176"/>
      <c r="AK359" s="176"/>
      <c r="AL359" s="176"/>
      <c r="AM359" s="176"/>
      <c r="AN359" s="176"/>
      <c r="AO359" s="176"/>
      <c r="AP359" s="176"/>
      <c r="AQ359" s="176"/>
      <c r="AR359" s="176"/>
      <c r="AS359" s="176"/>
      <c r="AT359" s="176"/>
      <c r="AU359" s="176"/>
      <c r="AV359" s="176"/>
      <c r="AW359" s="177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4"/>
      <c r="W360" s="295"/>
      <c r="X360" s="294"/>
      <c r="Y360" s="295"/>
      <c r="Z360" s="295"/>
      <c r="AA360" s="296"/>
      <c r="AB360" s="294"/>
      <c r="AC360" s="297"/>
      <c r="AD360" s="298"/>
      <c r="AE360" s="292"/>
      <c r="AF360" s="176"/>
      <c r="AG360" s="176"/>
      <c r="AH360" s="176"/>
      <c r="AI360" s="176"/>
      <c r="AJ360" s="176"/>
      <c r="AK360" s="176"/>
      <c r="AL360" s="176"/>
      <c r="AM360" s="176"/>
      <c r="AN360" s="176"/>
      <c r="AO360" s="176"/>
      <c r="AP360" s="176"/>
      <c r="AQ360" s="176"/>
      <c r="AR360" s="176"/>
      <c r="AS360" s="176"/>
      <c r="AT360" s="176"/>
      <c r="AU360" s="176"/>
      <c r="AV360" s="176"/>
      <c r="AW360" s="177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4"/>
      <c r="W361" s="295"/>
      <c r="X361" s="294"/>
      <c r="Y361" s="295"/>
      <c r="Z361" s="295"/>
      <c r="AA361" s="296"/>
      <c r="AB361" s="294"/>
      <c r="AC361" s="297"/>
      <c r="AD361" s="298"/>
      <c r="AE361" s="292"/>
      <c r="AF361" s="176"/>
      <c r="AG361" s="176"/>
      <c r="AH361" s="176"/>
      <c r="AI361" s="176"/>
      <c r="AJ361" s="176"/>
      <c r="AK361" s="176"/>
      <c r="AL361" s="176"/>
      <c r="AM361" s="176"/>
      <c r="AN361" s="176"/>
      <c r="AO361" s="176"/>
      <c r="AP361" s="176"/>
      <c r="AQ361" s="176"/>
      <c r="AR361" s="176"/>
      <c r="AS361" s="176"/>
      <c r="AT361" s="176"/>
      <c r="AU361" s="176"/>
      <c r="AV361" s="176"/>
      <c r="AW361" s="177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4"/>
      <c r="W362" s="295"/>
      <c r="X362" s="294"/>
      <c r="Y362" s="295"/>
      <c r="Z362" s="295"/>
      <c r="AA362" s="296"/>
      <c r="AB362" s="294"/>
      <c r="AC362" s="297"/>
      <c r="AD362" s="298"/>
      <c r="AE362" s="292"/>
      <c r="AF362" s="176"/>
      <c r="AG362" s="176"/>
      <c r="AH362" s="176"/>
      <c r="AI362" s="176"/>
      <c r="AJ362" s="176"/>
      <c r="AK362" s="176"/>
      <c r="AL362" s="176"/>
      <c r="AM362" s="176"/>
      <c r="AN362" s="176"/>
      <c r="AO362" s="176"/>
      <c r="AP362" s="176"/>
      <c r="AQ362" s="176"/>
      <c r="AR362" s="176"/>
      <c r="AS362" s="176"/>
      <c r="AT362" s="176"/>
      <c r="AU362" s="176"/>
      <c r="AV362" s="176"/>
      <c r="AW362" s="177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4"/>
      <c r="W363" s="295"/>
      <c r="X363" s="294"/>
      <c r="Y363" s="295"/>
      <c r="Z363" s="295"/>
      <c r="AA363" s="296"/>
      <c r="AB363" s="294"/>
      <c r="AC363" s="297"/>
      <c r="AD363" s="298"/>
      <c r="AE363" s="292"/>
      <c r="AF363" s="176"/>
      <c r="AG363" s="176"/>
      <c r="AH363" s="176"/>
      <c r="AI363" s="176"/>
      <c r="AJ363" s="176"/>
      <c r="AK363" s="176"/>
      <c r="AL363" s="176"/>
      <c r="AM363" s="176"/>
      <c r="AN363" s="176"/>
      <c r="AO363" s="176"/>
      <c r="AP363" s="176"/>
      <c r="AQ363" s="176"/>
      <c r="AR363" s="176"/>
      <c r="AS363" s="176"/>
      <c r="AT363" s="176"/>
      <c r="AU363" s="176"/>
      <c r="AV363" s="176"/>
      <c r="AW363" s="177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4"/>
      <c r="W364" s="295"/>
      <c r="X364" s="294"/>
      <c r="Y364" s="295"/>
      <c r="Z364" s="295"/>
      <c r="AA364" s="296"/>
      <c r="AB364" s="294"/>
      <c r="AC364" s="297"/>
      <c r="AD364" s="298"/>
      <c r="AE364" s="292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6"/>
      <c r="AT364" s="176"/>
      <c r="AU364" s="176"/>
      <c r="AV364" s="176"/>
      <c r="AW364" s="177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4"/>
      <c r="W365" s="295"/>
      <c r="X365" s="294"/>
      <c r="Y365" s="295"/>
      <c r="Z365" s="295"/>
      <c r="AA365" s="296"/>
      <c r="AB365" s="294"/>
      <c r="AC365" s="297"/>
      <c r="AD365" s="298"/>
      <c r="AE365" s="292"/>
      <c r="AF365" s="176"/>
      <c r="AG365" s="176"/>
      <c r="AH365" s="176"/>
      <c r="AI365" s="176"/>
      <c r="AJ365" s="176"/>
      <c r="AK365" s="176"/>
      <c r="AL365" s="176"/>
      <c r="AM365" s="176"/>
      <c r="AN365" s="176"/>
      <c r="AO365" s="176"/>
      <c r="AP365" s="176"/>
      <c r="AQ365" s="176"/>
      <c r="AR365" s="176"/>
      <c r="AS365" s="176"/>
      <c r="AT365" s="176"/>
      <c r="AU365" s="176"/>
      <c r="AV365" s="176"/>
      <c r="AW365" s="177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4"/>
      <c r="W366" s="295"/>
      <c r="X366" s="294"/>
      <c r="Y366" s="295"/>
      <c r="Z366" s="295"/>
      <c r="AA366" s="296"/>
      <c r="AB366" s="294"/>
      <c r="AC366" s="297"/>
      <c r="AD366" s="298"/>
      <c r="AE366" s="292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6"/>
      <c r="AT366" s="176"/>
      <c r="AU366" s="176"/>
      <c r="AV366" s="176"/>
      <c r="AW366" s="177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4"/>
      <c r="W367" s="295"/>
      <c r="X367" s="294"/>
      <c r="Y367" s="295"/>
      <c r="Z367" s="295"/>
      <c r="AA367" s="296"/>
      <c r="AB367" s="294"/>
      <c r="AC367" s="297"/>
      <c r="AD367" s="298"/>
      <c r="AE367" s="292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6"/>
      <c r="AT367" s="176"/>
      <c r="AU367" s="176"/>
      <c r="AV367" s="176"/>
      <c r="AW367" s="177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4"/>
      <c r="W368" s="295"/>
      <c r="X368" s="294"/>
      <c r="Y368" s="295"/>
      <c r="Z368" s="295"/>
      <c r="AA368" s="296"/>
      <c r="AB368" s="294"/>
      <c r="AC368" s="297"/>
      <c r="AD368" s="298"/>
      <c r="AE368" s="292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76"/>
      <c r="AT368" s="176"/>
      <c r="AU368" s="176"/>
      <c r="AV368" s="176"/>
      <c r="AW368" s="177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4"/>
      <c r="W369" s="295"/>
      <c r="X369" s="294"/>
      <c r="Y369" s="295"/>
      <c r="Z369" s="295"/>
      <c r="AA369" s="296"/>
      <c r="AB369" s="294"/>
      <c r="AC369" s="297"/>
      <c r="AD369" s="298"/>
      <c r="AE369" s="292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76"/>
      <c r="AT369" s="176"/>
      <c r="AU369" s="176"/>
      <c r="AV369" s="176"/>
      <c r="AW369" s="177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4"/>
      <c r="W370" s="295"/>
      <c r="X370" s="294"/>
      <c r="Y370" s="295"/>
      <c r="Z370" s="295"/>
      <c r="AA370" s="296"/>
      <c r="AB370" s="294"/>
      <c r="AC370" s="297"/>
      <c r="AD370" s="298"/>
      <c r="AE370" s="292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6"/>
      <c r="AT370" s="176"/>
      <c r="AU370" s="176"/>
      <c r="AV370" s="176"/>
      <c r="AW370" s="177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4"/>
      <c r="W371" s="295"/>
      <c r="X371" s="294"/>
      <c r="Y371" s="295"/>
      <c r="Z371" s="295"/>
      <c r="AA371" s="296"/>
      <c r="AB371" s="294"/>
      <c r="AC371" s="297"/>
      <c r="AD371" s="298"/>
      <c r="AE371" s="292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6"/>
      <c r="AT371" s="176"/>
      <c r="AU371" s="176"/>
      <c r="AV371" s="176"/>
      <c r="AW371" s="177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4"/>
      <c r="W372" s="295"/>
      <c r="X372" s="294"/>
      <c r="Y372" s="295"/>
      <c r="Z372" s="295"/>
      <c r="AA372" s="296"/>
      <c r="AB372" s="294"/>
      <c r="AC372" s="297"/>
      <c r="AD372" s="298"/>
      <c r="AE372" s="292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6"/>
      <c r="AT372" s="176"/>
      <c r="AU372" s="176"/>
      <c r="AV372" s="176"/>
      <c r="AW372" s="177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4"/>
      <c r="W373" s="295"/>
      <c r="X373" s="294"/>
      <c r="Y373" s="295"/>
      <c r="Z373" s="295"/>
      <c r="AA373" s="296"/>
      <c r="AB373" s="294"/>
      <c r="AC373" s="297"/>
      <c r="AD373" s="298"/>
      <c r="AE373" s="292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6"/>
      <c r="AT373" s="176"/>
      <c r="AU373" s="176"/>
      <c r="AV373" s="176"/>
      <c r="AW373" s="177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4"/>
      <c r="W374" s="295"/>
      <c r="X374" s="294"/>
      <c r="Y374" s="295"/>
      <c r="Z374" s="295"/>
      <c r="AA374" s="296"/>
      <c r="AB374" s="294"/>
      <c r="AC374" s="297"/>
      <c r="AD374" s="298"/>
      <c r="AE374" s="292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7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4"/>
      <c r="W375" s="295"/>
      <c r="X375" s="294"/>
      <c r="Y375" s="295"/>
      <c r="Z375" s="295"/>
      <c r="AA375" s="296"/>
      <c r="AB375" s="294"/>
      <c r="AC375" s="297"/>
      <c r="AD375" s="298"/>
      <c r="AE375" s="292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7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4"/>
      <c r="W376" s="295"/>
      <c r="X376" s="294"/>
      <c r="Y376" s="295"/>
      <c r="Z376" s="295"/>
      <c r="AA376" s="296"/>
      <c r="AB376" s="294"/>
      <c r="AC376" s="297"/>
      <c r="AD376" s="298"/>
      <c r="AE376" s="292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7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4"/>
      <c r="W377" s="295"/>
      <c r="X377" s="294"/>
      <c r="Y377" s="295"/>
      <c r="Z377" s="295"/>
      <c r="AA377" s="296"/>
      <c r="AB377" s="294"/>
      <c r="AC377" s="297"/>
      <c r="AD377" s="298"/>
      <c r="AE377" s="292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6"/>
      <c r="AT377" s="176"/>
      <c r="AU377" s="176"/>
      <c r="AV377" s="176"/>
      <c r="AW377" s="177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4"/>
      <c r="W378" s="295"/>
      <c r="X378" s="294"/>
      <c r="Y378" s="295"/>
      <c r="Z378" s="295"/>
      <c r="AA378" s="296"/>
      <c r="AB378" s="294"/>
      <c r="AC378" s="297"/>
      <c r="AD378" s="298"/>
      <c r="AE378" s="292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6"/>
      <c r="AT378" s="176"/>
      <c r="AU378" s="176"/>
      <c r="AV378" s="176"/>
      <c r="AW378" s="177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4"/>
      <c r="W379" s="295"/>
      <c r="X379" s="294"/>
      <c r="Y379" s="295"/>
      <c r="Z379" s="295"/>
      <c r="AA379" s="296"/>
      <c r="AB379" s="294"/>
      <c r="AC379" s="297"/>
      <c r="AD379" s="298"/>
      <c r="AE379" s="292"/>
      <c r="AF379" s="176"/>
      <c r="AG379" s="176"/>
      <c r="AH379" s="176"/>
      <c r="AI379" s="176"/>
      <c r="AJ379" s="176"/>
      <c r="AK379" s="176"/>
      <c r="AL379" s="176"/>
      <c r="AM379" s="176"/>
      <c r="AN379" s="176"/>
      <c r="AO379" s="176"/>
      <c r="AP379" s="176"/>
      <c r="AQ379" s="176"/>
      <c r="AR379" s="176"/>
      <c r="AS379" s="176"/>
      <c r="AT379" s="176"/>
      <c r="AU379" s="176"/>
      <c r="AV379" s="176"/>
      <c r="AW379" s="177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4"/>
      <c r="W380" s="295"/>
      <c r="X380" s="294"/>
      <c r="Y380" s="295"/>
      <c r="Z380" s="295"/>
      <c r="AA380" s="296"/>
      <c r="AB380" s="294"/>
      <c r="AC380" s="297"/>
      <c r="AD380" s="298"/>
      <c r="AE380" s="292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6"/>
      <c r="AT380" s="176"/>
      <c r="AU380" s="176"/>
      <c r="AV380" s="176"/>
      <c r="AW380" s="177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4"/>
      <c r="W381" s="295"/>
      <c r="X381" s="294"/>
      <c r="Y381" s="295"/>
      <c r="Z381" s="295"/>
      <c r="AA381" s="296"/>
      <c r="AB381" s="294"/>
      <c r="AC381" s="297"/>
      <c r="AD381" s="298"/>
      <c r="AE381" s="292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7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4"/>
      <c r="W382" s="295"/>
      <c r="X382" s="294"/>
      <c r="Y382" s="295"/>
      <c r="Z382" s="295"/>
      <c r="AA382" s="296"/>
      <c r="AB382" s="294"/>
      <c r="AC382" s="297"/>
      <c r="AD382" s="298"/>
      <c r="AE382" s="292"/>
      <c r="AF382" s="176"/>
      <c r="AG382" s="176"/>
      <c r="AH382" s="176"/>
      <c r="AI382" s="176"/>
      <c r="AJ382" s="176"/>
      <c r="AK382" s="176"/>
      <c r="AL382" s="176"/>
      <c r="AM382" s="176"/>
      <c r="AN382" s="176"/>
      <c r="AO382" s="176"/>
      <c r="AP382" s="176"/>
      <c r="AQ382" s="176"/>
      <c r="AR382" s="176"/>
      <c r="AS382" s="176"/>
      <c r="AT382" s="176"/>
      <c r="AU382" s="176"/>
      <c r="AV382" s="176"/>
      <c r="AW382" s="177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4"/>
      <c r="W383" s="295"/>
      <c r="X383" s="294"/>
      <c r="Y383" s="295"/>
      <c r="Z383" s="295"/>
      <c r="AA383" s="296"/>
      <c r="AB383" s="294"/>
      <c r="AC383" s="297"/>
      <c r="AD383" s="298"/>
      <c r="AE383" s="292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7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4"/>
      <c r="W384" s="295"/>
      <c r="X384" s="294"/>
      <c r="Y384" s="295"/>
      <c r="Z384" s="295"/>
      <c r="AA384" s="296"/>
      <c r="AB384" s="294"/>
      <c r="AC384" s="297"/>
      <c r="AD384" s="298"/>
      <c r="AE384" s="292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7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4"/>
      <c r="W385" s="295"/>
      <c r="X385" s="294"/>
      <c r="Y385" s="295"/>
      <c r="Z385" s="295"/>
      <c r="AA385" s="296"/>
      <c r="AB385" s="294"/>
      <c r="AC385" s="297"/>
      <c r="AD385" s="298"/>
      <c r="AE385" s="292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6"/>
      <c r="AT385" s="176"/>
      <c r="AU385" s="176"/>
      <c r="AV385" s="176"/>
      <c r="AW385" s="177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4"/>
      <c r="W386" s="295"/>
      <c r="X386" s="294"/>
      <c r="Y386" s="295"/>
      <c r="Z386" s="295"/>
      <c r="AA386" s="296"/>
      <c r="AB386" s="294"/>
      <c r="AC386" s="297"/>
      <c r="AD386" s="298"/>
      <c r="AE386" s="292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7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4"/>
      <c r="W387" s="295"/>
      <c r="X387" s="294"/>
      <c r="Y387" s="295"/>
      <c r="Z387" s="295"/>
      <c r="AA387" s="296"/>
      <c r="AB387" s="294"/>
      <c r="AC387" s="297"/>
      <c r="AD387" s="298"/>
      <c r="AE387" s="292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7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4"/>
      <c r="W388" s="295"/>
      <c r="X388" s="294"/>
      <c r="Y388" s="295"/>
      <c r="Z388" s="295"/>
      <c r="AA388" s="296"/>
      <c r="AB388" s="294"/>
      <c r="AC388" s="297"/>
      <c r="AD388" s="298"/>
      <c r="AE388" s="292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6"/>
      <c r="AT388" s="176"/>
      <c r="AU388" s="176"/>
      <c r="AV388" s="176"/>
      <c r="AW388" s="177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4"/>
      <c r="W389" s="295"/>
      <c r="X389" s="294"/>
      <c r="Y389" s="295"/>
      <c r="Z389" s="295"/>
      <c r="AA389" s="296"/>
      <c r="AB389" s="294"/>
      <c r="AC389" s="297"/>
      <c r="AD389" s="298"/>
      <c r="AE389" s="292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7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4"/>
      <c r="W390" s="295"/>
      <c r="X390" s="294"/>
      <c r="Y390" s="295"/>
      <c r="Z390" s="295"/>
      <c r="AA390" s="296"/>
      <c r="AB390" s="294"/>
      <c r="AC390" s="297"/>
      <c r="AD390" s="298"/>
      <c r="AE390" s="292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7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4"/>
      <c r="W391" s="295"/>
      <c r="X391" s="294"/>
      <c r="Y391" s="295"/>
      <c r="Z391" s="295"/>
      <c r="AA391" s="296"/>
      <c r="AB391" s="294"/>
      <c r="AC391" s="297"/>
      <c r="AD391" s="298"/>
      <c r="AE391" s="292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7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4"/>
      <c r="W392" s="295"/>
      <c r="X392" s="294"/>
      <c r="Y392" s="295"/>
      <c r="Z392" s="295"/>
      <c r="AA392" s="296"/>
      <c r="AB392" s="294"/>
      <c r="AC392" s="297"/>
      <c r="AD392" s="298"/>
      <c r="AE392" s="292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7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4"/>
      <c r="W393" s="295"/>
      <c r="X393" s="294"/>
      <c r="Y393" s="295"/>
      <c r="Z393" s="295"/>
      <c r="AA393" s="296"/>
      <c r="AB393" s="294"/>
      <c r="AC393" s="297"/>
      <c r="AD393" s="298"/>
      <c r="AE393" s="292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6"/>
      <c r="AT393" s="176"/>
      <c r="AU393" s="176"/>
      <c r="AV393" s="176"/>
      <c r="AW393" s="177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4"/>
      <c r="W394" s="295"/>
      <c r="X394" s="294"/>
      <c r="Y394" s="295"/>
      <c r="Z394" s="295"/>
      <c r="AA394" s="296"/>
      <c r="AB394" s="294"/>
      <c r="AC394" s="297"/>
      <c r="AD394" s="298"/>
      <c r="AE394" s="292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7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4"/>
      <c r="W395" s="295"/>
      <c r="X395" s="294"/>
      <c r="Y395" s="295"/>
      <c r="Z395" s="295"/>
      <c r="AA395" s="296"/>
      <c r="AB395" s="294"/>
      <c r="AC395" s="297"/>
      <c r="AD395" s="298"/>
      <c r="AE395" s="292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7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4"/>
      <c r="W396" s="295"/>
      <c r="X396" s="294"/>
      <c r="Y396" s="295"/>
      <c r="Z396" s="295"/>
      <c r="AA396" s="296"/>
      <c r="AB396" s="294"/>
      <c r="AC396" s="297"/>
      <c r="AD396" s="298"/>
      <c r="AE396" s="292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7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4"/>
      <c r="W397" s="295"/>
      <c r="X397" s="294"/>
      <c r="Y397" s="295"/>
      <c r="Z397" s="295"/>
      <c r="AA397" s="296"/>
      <c r="AB397" s="294"/>
      <c r="AC397" s="297"/>
      <c r="AD397" s="298"/>
      <c r="AE397" s="292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7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4"/>
      <c r="W398" s="295"/>
      <c r="X398" s="294"/>
      <c r="Y398" s="295"/>
      <c r="Z398" s="295"/>
      <c r="AA398" s="296"/>
      <c r="AB398" s="294"/>
      <c r="AC398" s="297"/>
      <c r="AD398" s="298"/>
      <c r="AE398" s="292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7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4"/>
      <c r="W399" s="295"/>
      <c r="X399" s="294"/>
      <c r="Y399" s="295"/>
      <c r="Z399" s="295"/>
      <c r="AA399" s="296"/>
      <c r="AB399" s="294"/>
      <c r="AC399" s="297"/>
      <c r="AD399" s="298"/>
      <c r="AE399" s="292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7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4"/>
      <c r="W400" s="295"/>
      <c r="X400" s="294"/>
      <c r="Y400" s="295"/>
      <c r="Z400" s="295"/>
      <c r="AA400" s="296"/>
      <c r="AB400" s="294"/>
      <c r="AC400" s="297"/>
      <c r="AD400" s="298"/>
      <c r="AE400" s="292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7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4"/>
      <c r="W401" s="295"/>
      <c r="X401" s="294"/>
      <c r="Y401" s="295"/>
      <c r="Z401" s="295"/>
      <c r="AA401" s="296"/>
      <c r="AB401" s="294"/>
      <c r="AC401" s="297"/>
      <c r="AD401" s="298"/>
      <c r="AE401" s="292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6"/>
      <c r="AT401" s="176"/>
      <c r="AU401" s="176"/>
      <c r="AV401" s="176"/>
      <c r="AW401" s="177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4"/>
      <c r="W402" s="295"/>
      <c r="X402" s="294"/>
      <c r="Y402" s="295"/>
      <c r="Z402" s="295"/>
      <c r="AA402" s="296"/>
      <c r="AB402" s="294"/>
      <c r="AC402" s="297"/>
      <c r="AD402" s="298"/>
      <c r="AE402" s="292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7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4"/>
      <c r="W403" s="295"/>
      <c r="X403" s="294"/>
      <c r="Y403" s="295"/>
      <c r="Z403" s="295"/>
      <c r="AA403" s="296"/>
      <c r="AB403" s="294"/>
      <c r="AC403" s="297"/>
      <c r="AD403" s="298"/>
      <c r="AE403" s="292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6"/>
      <c r="AT403" s="176"/>
      <c r="AU403" s="176"/>
      <c r="AV403" s="176"/>
      <c r="AW403" s="177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4"/>
      <c r="W404" s="295"/>
      <c r="X404" s="294"/>
      <c r="Y404" s="295"/>
      <c r="Z404" s="295"/>
      <c r="AA404" s="296"/>
      <c r="AB404" s="294"/>
      <c r="AC404" s="297"/>
      <c r="AD404" s="298"/>
      <c r="AE404" s="292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6"/>
      <c r="AT404" s="176"/>
      <c r="AU404" s="176"/>
      <c r="AV404" s="176"/>
      <c r="AW404" s="177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4"/>
      <c r="W405" s="295"/>
      <c r="X405" s="294"/>
      <c r="Y405" s="295"/>
      <c r="Z405" s="295"/>
      <c r="AA405" s="296"/>
      <c r="AB405" s="294"/>
      <c r="AC405" s="297"/>
      <c r="AD405" s="298"/>
      <c r="AE405" s="292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6"/>
      <c r="AT405" s="176"/>
      <c r="AU405" s="176"/>
      <c r="AV405" s="176"/>
      <c r="AW405" s="177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4"/>
      <c r="W406" s="295"/>
      <c r="X406" s="294"/>
      <c r="Y406" s="295"/>
      <c r="Z406" s="295"/>
      <c r="AA406" s="296"/>
      <c r="AB406" s="294"/>
      <c r="AC406" s="297"/>
      <c r="AD406" s="298"/>
      <c r="AE406" s="292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6"/>
      <c r="AT406" s="176"/>
      <c r="AU406" s="176"/>
      <c r="AV406" s="176"/>
      <c r="AW406" s="177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4"/>
      <c r="W407" s="295"/>
      <c r="X407" s="294"/>
      <c r="Y407" s="295"/>
      <c r="Z407" s="295"/>
      <c r="AA407" s="296"/>
      <c r="AB407" s="294"/>
      <c r="AC407" s="297"/>
      <c r="AD407" s="298"/>
      <c r="AE407" s="292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176"/>
      <c r="AT407" s="176"/>
      <c r="AU407" s="176"/>
      <c r="AV407" s="176"/>
      <c r="AW407" s="177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4"/>
      <c r="W408" s="295"/>
      <c r="X408" s="294"/>
      <c r="Y408" s="295"/>
      <c r="Z408" s="295"/>
      <c r="AA408" s="296"/>
      <c r="AB408" s="294"/>
      <c r="AC408" s="297"/>
      <c r="AD408" s="298"/>
      <c r="AE408" s="292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7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4"/>
      <c r="W409" s="295"/>
      <c r="X409" s="294"/>
      <c r="Y409" s="295"/>
      <c r="Z409" s="295"/>
      <c r="AA409" s="296"/>
      <c r="AB409" s="294"/>
      <c r="AC409" s="297"/>
      <c r="AD409" s="298"/>
      <c r="AE409" s="292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7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4"/>
      <c r="W410" s="295"/>
      <c r="X410" s="294"/>
      <c r="Y410" s="295"/>
      <c r="Z410" s="295"/>
      <c r="AA410" s="296"/>
      <c r="AB410" s="294"/>
      <c r="AC410" s="297"/>
      <c r="AD410" s="298"/>
      <c r="AE410" s="292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7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4"/>
      <c r="W411" s="295"/>
      <c r="X411" s="294"/>
      <c r="Y411" s="295"/>
      <c r="Z411" s="295"/>
      <c r="AA411" s="296"/>
      <c r="AB411" s="294"/>
      <c r="AC411" s="297"/>
      <c r="AD411" s="298"/>
      <c r="AE411" s="292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7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4"/>
      <c r="W412" s="295"/>
      <c r="X412" s="294"/>
      <c r="Y412" s="295"/>
      <c r="Z412" s="295"/>
      <c r="AA412" s="296"/>
      <c r="AB412" s="294"/>
      <c r="AC412" s="297"/>
      <c r="AD412" s="298"/>
      <c r="AE412" s="292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7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4"/>
      <c r="W413" s="295"/>
      <c r="X413" s="294"/>
      <c r="Y413" s="295"/>
      <c r="Z413" s="295"/>
      <c r="AA413" s="296"/>
      <c r="AB413" s="294"/>
      <c r="AC413" s="297"/>
      <c r="AD413" s="298"/>
      <c r="AE413" s="292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7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4"/>
      <c r="W414" s="295"/>
      <c r="X414" s="294"/>
      <c r="Y414" s="295"/>
      <c r="Z414" s="295"/>
      <c r="AA414" s="296"/>
      <c r="AB414" s="294"/>
      <c r="AC414" s="297"/>
      <c r="AD414" s="298"/>
      <c r="AE414" s="292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7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4"/>
      <c r="W415" s="295"/>
      <c r="X415" s="294"/>
      <c r="Y415" s="295"/>
      <c r="Z415" s="295"/>
      <c r="AA415" s="296"/>
      <c r="AB415" s="294"/>
      <c r="AC415" s="297"/>
      <c r="AD415" s="298"/>
      <c r="AE415" s="292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7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4"/>
      <c r="W416" s="295"/>
      <c r="X416" s="294"/>
      <c r="Y416" s="295"/>
      <c r="Z416" s="295"/>
      <c r="AA416" s="296"/>
      <c r="AB416" s="294"/>
      <c r="AC416" s="297"/>
      <c r="AD416" s="298"/>
      <c r="AE416" s="292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6"/>
      <c r="AT416" s="176"/>
      <c r="AU416" s="176"/>
      <c r="AV416" s="176"/>
      <c r="AW416" s="177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4"/>
      <c r="W417" s="295"/>
      <c r="X417" s="294"/>
      <c r="Y417" s="295"/>
      <c r="Z417" s="295"/>
      <c r="AA417" s="296"/>
      <c r="AB417" s="294"/>
      <c r="AC417" s="297"/>
      <c r="AD417" s="298"/>
      <c r="AE417" s="292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7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4"/>
      <c r="W418" s="295"/>
      <c r="X418" s="294"/>
      <c r="Y418" s="295"/>
      <c r="Z418" s="295"/>
      <c r="AA418" s="296"/>
      <c r="AB418" s="294"/>
      <c r="AC418" s="297"/>
      <c r="AD418" s="298"/>
      <c r="AE418" s="292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6"/>
      <c r="AT418" s="176"/>
      <c r="AU418" s="176"/>
      <c r="AV418" s="176"/>
      <c r="AW418" s="177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4"/>
      <c r="W419" s="295"/>
      <c r="X419" s="294"/>
      <c r="Y419" s="295"/>
      <c r="Z419" s="295"/>
      <c r="AA419" s="296"/>
      <c r="AB419" s="294"/>
      <c r="AC419" s="297"/>
      <c r="AD419" s="298"/>
      <c r="AE419" s="292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76"/>
      <c r="AT419" s="176"/>
      <c r="AU419" s="176"/>
      <c r="AV419" s="176"/>
      <c r="AW419" s="177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4"/>
      <c r="W420" s="295"/>
      <c r="X420" s="294"/>
      <c r="Y420" s="295"/>
      <c r="Z420" s="295"/>
      <c r="AA420" s="296"/>
      <c r="AB420" s="294"/>
      <c r="AC420" s="297"/>
      <c r="AD420" s="298"/>
      <c r="AE420" s="292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76"/>
      <c r="AT420" s="176"/>
      <c r="AU420" s="176"/>
      <c r="AV420" s="176"/>
      <c r="AW420" s="177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4"/>
      <c r="W421" s="295"/>
      <c r="X421" s="294"/>
      <c r="Y421" s="295"/>
      <c r="Z421" s="295"/>
      <c r="AA421" s="296"/>
      <c r="AB421" s="294"/>
      <c r="AC421" s="297"/>
      <c r="AD421" s="298"/>
      <c r="AE421" s="292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76"/>
      <c r="AT421" s="176"/>
      <c r="AU421" s="176"/>
      <c r="AV421" s="176"/>
      <c r="AW421" s="177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4"/>
      <c r="W422" s="295"/>
      <c r="X422" s="294"/>
      <c r="Y422" s="295"/>
      <c r="Z422" s="295"/>
      <c r="AA422" s="296"/>
      <c r="AB422" s="294"/>
      <c r="AC422" s="297"/>
      <c r="AD422" s="298"/>
      <c r="AE422" s="292"/>
      <c r="AF422" s="176"/>
      <c r="AG422" s="176"/>
      <c r="AH422" s="176"/>
      <c r="AI422" s="176"/>
      <c r="AJ422" s="176"/>
      <c r="AK422" s="176"/>
      <c r="AL422" s="176"/>
      <c r="AM422" s="176"/>
      <c r="AN422" s="176"/>
      <c r="AO422" s="176"/>
      <c r="AP422" s="176"/>
      <c r="AQ422" s="176"/>
      <c r="AR422" s="176"/>
      <c r="AS422" s="176"/>
      <c r="AT422" s="176"/>
      <c r="AU422" s="176"/>
      <c r="AV422" s="176"/>
      <c r="AW422" s="177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4"/>
      <c r="W423" s="295"/>
      <c r="X423" s="294"/>
      <c r="Y423" s="295"/>
      <c r="Z423" s="295"/>
      <c r="AA423" s="296"/>
      <c r="AB423" s="294"/>
      <c r="AC423" s="297"/>
      <c r="AD423" s="298"/>
      <c r="AE423" s="292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6"/>
      <c r="AT423" s="176"/>
      <c r="AU423" s="176"/>
      <c r="AV423" s="176"/>
      <c r="AW423" s="177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4"/>
      <c r="W424" s="295"/>
      <c r="X424" s="294"/>
      <c r="Y424" s="295"/>
      <c r="Z424" s="295"/>
      <c r="AA424" s="296"/>
      <c r="AB424" s="294"/>
      <c r="AC424" s="297"/>
      <c r="AD424" s="298"/>
      <c r="AE424" s="292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6"/>
      <c r="AT424" s="176"/>
      <c r="AU424" s="176"/>
      <c r="AV424" s="176"/>
      <c r="AW424" s="177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4"/>
      <c r="W425" s="295"/>
      <c r="X425" s="294"/>
      <c r="Y425" s="295"/>
      <c r="Z425" s="295"/>
      <c r="AA425" s="296"/>
      <c r="AB425" s="294"/>
      <c r="AC425" s="297"/>
      <c r="AD425" s="298"/>
      <c r="AE425" s="292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6"/>
      <c r="AT425" s="176"/>
      <c r="AU425" s="176"/>
      <c r="AV425" s="176"/>
      <c r="AW425" s="177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4"/>
      <c r="W426" s="295"/>
      <c r="X426" s="294"/>
      <c r="Y426" s="295"/>
      <c r="Z426" s="295"/>
      <c r="AA426" s="296"/>
      <c r="AB426" s="294"/>
      <c r="AC426" s="297"/>
      <c r="AD426" s="298"/>
      <c r="AE426" s="292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7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4"/>
      <c r="W427" s="295"/>
      <c r="X427" s="294"/>
      <c r="Y427" s="295"/>
      <c r="Z427" s="295"/>
      <c r="AA427" s="296"/>
      <c r="AB427" s="294"/>
      <c r="AC427" s="297"/>
      <c r="AD427" s="298"/>
      <c r="AE427" s="292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7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4"/>
      <c r="W428" s="295"/>
      <c r="X428" s="294"/>
      <c r="Y428" s="295"/>
      <c r="Z428" s="295"/>
      <c r="AA428" s="296"/>
      <c r="AB428" s="294"/>
      <c r="AC428" s="297"/>
      <c r="AD428" s="298"/>
      <c r="AE428" s="292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7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4"/>
      <c r="W429" s="295"/>
      <c r="X429" s="294"/>
      <c r="Y429" s="295"/>
      <c r="Z429" s="295"/>
      <c r="AA429" s="296"/>
      <c r="AB429" s="294"/>
      <c r="AC429" s="297"/>
      <c r="AD429" s="298"/>
      <c r="AE429" s="292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7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4"/>
      <c r="W430" s="295"/>
      <c r="X430" s="294"/>
      <c r="Y430" s="295"/>
      <c r="Z430" s="295"/>
      <c r="AA430" s="296"/>
      <c r="AB430" s="294"/>
      <c r="AC430" s="297"/>
      <c r="AD430" s="298"/>
      <c r="AE430" s="292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176"/>
      <c r="AT430" s="176"/>
      <c r="AU430" s="176"/>
      <c r="AV430" s="176"/>
      <c r="AW430" s="177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4"/>
      <c r="W431" s="295"/>
      <c r="X431" s="294"/>
      <c r="Y431" s="295"/>
      <c r="Z431" s="295"/>
      <c r="AA431" s="296"/>
      <c r="AB431" s="294"/>
      <c r="AC431" s="297"/>
      <c r="AD431" s="298"/>
      <c r="AE431" s="292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6"/>
      <c r="AT431" s="176"/>
      <c r="AU431" s="176"/>
      <c r="AV431" s="176"/>
      <c r="AW431" s="177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4"/>
      <c r="W432" s="295"/>
      <c r="X432" s="294"/>
      <c r="Y432" s="295"/>
      <c r="Z432" s="295"/>
      <c r="AA432" s="296"/>
      <c r="AB432" s="294"/>
      <c r="AC432" s="297"/>
      <c r="AD432" s="298"/>
      <c r="AE432" s="292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6"/>
      <c r="AT432" s="176"/>
      <c r="AU432" s="176"/>
      <c r="AV432" s="176"/>
      <c r="AW432" s="177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4"/>
      <c r="W433" s="295"/>
      <c r="X433" s="294"/>
      <c r="Y433" s="295"/>
      <c r="Z433" s="295"/>
      <c r="AA433" s="296"/>
      <c r="AB433" s="294"/>
      <c r="AC433" s="297"/>
      <c r="AD433" s="298"/>
      <c r="AE433" s="292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6"/>
      <c r="AT433" s="176"/>
      <c r="AU433" s="176"/>
      <c r="AV433" s="176"/>
      <c r="AW433" s="177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4"/>
      <c r="W434" s="295"/>
      <c r="X434" s="294"/>
      <c r="Y434" s="295"/>
      <c r="Z434" s="295"/>
      <c r="AA434" s="296"/>
      <c r="AB434" s="294"/>
      <c r="AC434" s="297"/>
      <c r="AD434" s="298"/>
      <c r="AE434" s="292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6"/>
      <c r="AT434" s="176"/>
      <c r="AU434" s="176"/>
      <c r="AV434" s="176"/>
      <c r="AW434" s="177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4"/>
      <c r="W435" s="295"/>
      <c r="X435" s="294"/>
      <c r="Y435" s="295"/>
      <c r="Z435" s="295"/>
      <c r="AA435" s="296"/>
      <c r="AB435" s="294"/>
      <c r="AC435" s="297"/>
      <c r="AD435" s="298"/>
      <c r="AE435" s="292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6"/>
      <c r="AT435" s="176"/>
      <c r="AU435" s="176"/>
      <c r="AV435" s="176"/>
      <c r="AW435" s="177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4"/>
      <c r="W436" s="295"/>
      <c r="X436" s="294"/>
      <c r="Y436" s="295"/>
      <c r="Z436" s="295"/>
      <c r="AA436" s="296"/>
      <c r="AB436" s="294"/>
      <c r="AC436" s="297"/>
      <c r="AD436" s="298"/>
      <c r="AE436" s="292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7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4"/>
      <c r="W437" s="295"/>
      <c r="X437" s="294"/>
      <c r="Y437" s="295"/>
      <c r="Z437" s="295"/>
      <c r="AA437" s="296"/>
      <c r="AB437" s="294"/>
      <c r="AC437" s="297"/>
      <c r="AD437" s="298"/>
      <c r="AE437" s="292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76"/>
      <c r="AT437" s="176"/>
      <c r="AU437" s="176"/>
      <c r="AV437" s="176"/>
      <c r="AW437" s="177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4"/>
      <c r="W438" s="295"/>
      <c r="X438" s="294"/>
      <c r="Y438" s="295"/>
      <c r="Z438" s="295"/>
      <c r="AA438" s="296"/>
      <c r="AB438" s="294"/>
      <c r="AC438" s="297"/>
      <c r="AD438" s="298"/>
      <c r="AE438" s="292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7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4"/>
      <c r="W439" s="295"/>
      <c r="X439" s="294"/>
      <c r="Y439" s="295"/>
      <c r="Z439" s="295"/>
      <c r="AA439" s="296"/>
      <c r="AB439" s="294"/>
      <c r="AC439" s="297"/>
      <c r="AD439" s="298"/>
      <c r="AE439" s="292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7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4"/>
      <c r="W440" s="295"/>
      <c r="X440" s="294"/>
      <c r="Y440" s="295"/>
      <c r="Z440" s="295"/>
      <c r="AA440" s="296"/>
      <c r="AB440" s="294"/>
      <c r="AC440" s="297"/>
      <c r="AD440" s="298"/>
      <c r="AE440" s="292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7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4"/>
      <c r="W441" s="295"/>
      <c r="X441" s="294"/>
      <c r="Y441" s="295"/>
      <c r="Z441" s="295"/>
      <c r="AA441" s="296"/>
      <c r="AB441" s="294"/>
      <c r="AC441" s="297"/>
      <c r="AD441" s="298"/>
      <c r="AE441" s="292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7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4"/>
      <c r="W442" s="295"/>
      <c r="X442" s="294"/>
      <c r="Y442" s="295"/>
      <c r="Z442" s="295"/>
      <c r="AA442" s="296"/>
      <c r="AB442" s="294"/>
      <c r="AC442" s="297"/>
      <c r="AD442" s="298"/>
      <c r="AE442" s="292"/>
      <c r="AF442" s="176"/>
      <c r="AG442" s="176"/>
      <c r="AH442" s="176"/>
      <c r="AI442" s="176"/>
      <c r="AJ442" s="176"/>
      <c r="AK442" s="176"/>
      <c r="AL442" s="176"/>
      <c r="AM442" s="176"/>
      <c r="AN442" s="176"/>
      <c r="AO442" s="176"/>
      <c r="AP442" s="176"/>
      <c r="AQ442" s="176"/>
      <c r="AR442" s="176"/>
      <c r="AS442" s="176"/>
      <c r="AT442" s="176"/>
      <c r="AU442" s="176"/>
      <c r="AV442" s="176"/>
      <c r="AW442" s="177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4"/>
      <c r="W443" s="295"/>
      <c r="X443" s="294"/>
      <c r="Y443" s="295"/>
      <c r="Z443" s="295"/>
      <c r="AA443" s="296"/>
      <c r="AB443" s="294"/>
      <c r="AC443" s="297"/>
      <c r="AD443" s="298"/>
      <c r="AE443" s="292"/>
      <c r="AF443" s="176"/>
      <c r="AG443" s="176"/>
      <c r="AH443" s="176"/>
      <c r="AI443" s="176"/>
      <c r="AJ443" s="176"/>
      <c r="AK443" s="176"/>
      <c r="AL443" s="176"/>
      <c r="AM443" s="176"/>
      <c r="AN443" s="176"/>
      <c r="AO443" s="176"/>
      <c r="AP443" s="176"/>
      <c r="AQ443" s="176"/>
      <c r="AR443" s="176"/>
      <c r="AS443" s="176"/>
      <c r="AT443" s="176"/>
      <c r="AU443" s="176"/>
      <c r="AV443" s="176"/>
      <c r="AW443" s="177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4"/>
      <c r="W444" s="295"/>
      <c r="X444" s="294"/>
      <c r="Y444" s="295"/>
      <c r="Z444" s="295"/>
      <c r="AA444" s="296"/>
      <c r="AB444" s="294"/>
      <c r="AC444" s="297"/>
      <c r="AD444" s="298"/>
      <c r="AE444" s="292"/>
      <c r="AF444" s="176"/>
      <c r="AG444" s="176"/>
      <c r="AH444" s="176"/>
      <c r="AI444" s="176"/>
      <c r="AJ444" s="176"/>
      <c r="AK444" s="176"/>
      <c r="AL444" s="176"/>
      <c r="AM444" s="176"/>
      <c r="AN444" s="176"/>
      <c r="AO444" s="176"/>
      <c r="AP444" s="176"/>
      <c r="AQ444" s="176"/>
      <c r="AR444" s="176"/>
      <c r="AS444" s="176"/>
      <c r="AT444" s="176"/>
      <c r="AU444" s="176"/>
      <c r="AV444" s="176"/>
      <c r="AW444" s="177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4"/>
      <c r="W445" s="295"/>
      <c r="X445" s="294"/>
      <c r="Y445" s="295"/>
      <c r="Z445" s="295"/>
      <c r="AA445" s="296"/>
      <c r="AB445" s="294"/>
      <c r="AC445" s="297"/>
      <c r="AD445" s="298"/>
      <c r="AE445" s="292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7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4"/>
      <c r="W446" s="295"/>
      <c r="X446" s="294"/>
      <c r="Y446" s="295"/>
      <c r="Z446" s="295"/>
      <c r="AA446" s="296"/>
      <c r="AB446" s="294"/>
      <c r="AC446" s="297"/>
      <c r="AD446" s="298"/>
      <c r="AE446" s="292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7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4"/>
      <c r="W447" s="295"/>
      <c r="X447" s="294"/>
      <c r="Y447" s="295"/>
      <c r="Z447" s="295"/>
      <c r="AA447" s="296"/>
      <c r="AB447" s="294"/>
      <c r="AC447" s="297"/>
      <c r="AD447" s="298"/>
      <c r="AE447" s="292"/>
      <c r="AF447" s="176"/>
      <c r="AG447" s="176"/>
      <c r="AH447" s="176"/>
      <c r="AI447" s="176"/>
      <c r="AJ447" s="176"/>
      <c r="AK447" s="176"/>
      <c r="AL447" s="176"/>
      <c r="AM447" s="176"/>
      <c r="AN447" s="176"/>
      <c r="AO447" s="176"/>
      <c r="AP447" s="176"/>
      <c r="AQ447" s="176"/>
      <c r="AR447" s="176"/>
      <c r="AS447" s="176"/>
      <c r="AT447" s="176"/>
      <c r="AU447" s="176"/>
      <c r="AV447" s="176"/>
      <c r="AW447" s="177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4"/>
      <c r="W448" s="295"/>
      <c r="X448" s="294"/>
      <c r="Y448" s="295"/>
      <c r="Z448" s="295"/>
      <c r="AA448" s="296"/>
      <c r="AB448" s="294"/>
      <c r="AC448" s="297"/>
      <c r="AD448" s="298"/>
      <c r="AE448" s="292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7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4"/>
      <c r="W449" s="295"/>
      <c r="X449" s="294"/>
      <c r="Y449" s="295"/>
      <c r="Z449" s="295"/>
      <c r="AA449" s="296"/>
      <c r="AB449" s="294"/>
      <c r="AC449" s="297"/>
      <c r="AD449" s="298"/>
      <c r="AE449" s="292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6"/>
      <c r="AT449" s="176"/>
      <c r="AU449" s="176"/>
      <c r="AV449" s="176"/>
      <c r="AW449" s="177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4"/>
      <c r="W450" s="295"/>
      <c r="X450" s="294"/>
      <c r="Y450" s="295"/>
      <c r="Z450" s="295"/>
      <c r="AA450" s="296"/>
      <c r="AB450" s="294"/>
      <c r="AC450" s="297"/>
      <c r="AD450" s="298"/>
      <c r="AE450" s="292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6"/>
      <c r="AT450" s="176"/>
      <c r="AU450" s="176"/>
      <c r="AV450" s="176"/>
      <c r="AW450" s="177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4"/>
      <c r="W451" s="295"/>
      <c r="X451" s="294"/>
      <c r="Y451" s="295"/>
      <c r="Z451" s="295"/>
      <c r="AA451" s="296"/>
      <c r="AB451" s="294"/>
      <c r="AC451" s="297"/>
      <c r="AD451" s="298"/>
      <c r="AE451" s="292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7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4"/>
      <c r="W452" s="295"/>
      <c r="X452" s="294"/>
      <c r="Y452" s="295"/>
      <c r="Z452" s="295"/>
      <c r="AA452" s="296"/>
      <c r="AB452" s="294"/>
      <c r="AC452" s="297"/>
      <c r="AD452" s="298"/>
      <c r="AE452" s="292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6"/>
      <c r="AT452" s="176"/>
      <c r="AU452" s="176"/>
      <c r="AV452" s="176"/>
      <c r="AW452" s="177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4"/>
      <c r="W453" s="295"/>
      <c r="X453" s="294"/>
      <c r="Y453" s="295"/>
      <c r="Z453" s="295"/>
      <c r="AA453" s="296"/>
      <c r="AB453" s="294"/>
      <c r="AC453" s="297"/>
      <c r="AD453" s="298"/>
      <c r="AE453" s="292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7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4"/>
      <c r="W454" s="295"/>
      <c r="X454" s="294"/>
      <c r="Y454" s="295"/>
      <c r="Z454" s="295"/>
      <c r="AA454" s="296"/>
      <c r="AB454" s="294"/>
      <c r="AC454" s="297"/>
      <c r="AD454" s="298"/>
      <c r="AE454" s="292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7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4"/>
      <c r="W455" s="295"/>
      <c r="X455" s="294"/>
      <c r="Y455" s="295"/>
      <c r="Z455" s="295"/>
      <c r="AA455" s="296"/>
      <c r="AB455" s="294"/>
      <c r="AC455" s="297"/>
      <c r="AD455" s="298"/>
      <c r="AE455" s="292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76"/>
      <c r="AT455" s="176"/>
      <c r="AU455" s="176"/>
      <c r="AV455" s="176"/>
      <c r="AW455" s="177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4"/>
      <c r="W456" s="295"/>
      <c r="X456" s="294"/>
      <c r="Y456" s="295"/>
      <c r="Z456" s="295"/>
      <c r="AA456" s="296"/>
      <c r="AB456" s="294"/>
      <c r="AC456" s="297"/>
      <c r="AD456" s="298"/>
      <c r="AE456" s="292"/>
      <c r="AF456" s="176"/>
      <c r="AG456" s="176"/>
      <c r="AH456" s="176"/>
      <c r="AI456" s="176"/>
      <c r="AJ456" s="176"/>
      <c r="AK456" s="176"/>
      <c r="AL456" s="176"/>
      <c r="AM456" s="176"/>
      <c r="AN456" s="176"/>
      <c r="AO456" s="176"/>
      <c r="AP456" s="176"/>
      <c r="AQ456" s="176"/>
      <c r="AR456" s="176"/>
      <c r="AS456" s="176"/>
      <c r="AT456" s="176"/>
      <c r="AU456" s="176"/>
      <c r="AV456" s="176"/>
      <c r="AW456" s="177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4"/>
      <c r="W457" s="295"/>
      <c r="X457" s="294"/>
      <c r="Y457" s="295"/>
      <c r="Z457" s="295"/>
      <c r="AA457" s="296"/>
      <c r="AB457" s="294"/>
      <c r="AC457" s="297"/>
      <c r="AD457" s="298"/>
      <c r="AE457" s="292"/>
      <c r="AF457" s="176"/>
      <c r="AG457" s="176"/>
      <c r="AH457" s="176"/>
      <c r="AI457" s="176"/>
      <c r="AJ457" s="176"/>
      <c r="AK457" s="176"/>
      <c r="AL457" s="176"/>
      <c r="AM457" s="176"/>
      <c r="AN457" s="176"/>
      <c r="AO457" s="176"/>
      <c r="AP457" s="176"/>
      <c r="AQ457" s="176"/>
      <c r="AR457" s="176"/>
      <c r="AS457" s="176"/>
      <c r="AT457" s="176"/>
      <c r="AU457" s="176"/>
      <c r="AV457" s="176"/>
      <c r="AW457" s="177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4"/>
      <c r="W458" s="295"/>
      <c r="X458" s="294"/>
      <c r="Y458" s="295"/>
      <c r="Z458" s="295"/>
      <c r="AA458" s="296"/>
      <c r="AB458" s="294"/>
      <c r="AC458" s="297"/>
      <c r="AD458" s="298"/>
      <c r="AE458" s="292"/>
      <c r="AF458" s="176"/>
      <c r="AG458" s="176"/>
      <c r="AH458" s="176"/>
      <c r="AI458" s="176"/>
      <c r="AJ458" s="176"/>
      <c r="AK458" s="176"/>
      <c r="AL458" s="176"/>
      <c r="AM458" s="176"/>
      <c r="AN458" s="176"/>
      <c r="AO458" s="176"/>
      <c r="AP458" s="176"/>
      <c r="AQ458" s="176"/>
      <c r="AR458" s="176"/>
      <c r="AS458" s="176"/>
      <c r="AT458" s="176"/>
      <c r="AU458" s="176"/>
      <c r="AV458" s="176"/>
      <c r="AW458" s="177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4"/>
      <c r="W459" s="295"/>
      <c r="X459" s="294"/>
      <c r="Y459" s="295"/>
      <c r="Z459" s="295"/>
      <c r="AA459" s="296"/>
      <c r="AB459" s="294"/>
      <c r="AC459" s="297"/>
      <c r="AD459" s="298"/>
      <c r="AE459" s="292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7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4"/>
      <c r="W460" s="295"/>
      <c r="X460" s="294"/>
      <c r="Y460" s="295"/>
      <c r="Z460" s="295"/>
      <c r="AA460" s="296"/>
      <c r="AB460" s="294"/>
      <c r="AC460" s="297"/>
      <c r="AD460" s="298"/>
      <c r="AE460" s="292"/>
      <c r="AF460" s="176"/>
      <c r="AG460" s="176"/>
      <c r="AH460" s="176"/>
      <c r="AI460" s="176"/>
      <c r="AJ460" s="176"/>
      <c r="AK460" s="176"/>
      <c r="AL460" s="176"/>
      <c r="AM460" s="176"/>
      <c r="AN460" s="176"/>
      <c r="AO460" s="176"/>
      <c r="AP460" s="176"/>
      <c r="AQ460" s="176"/>
      <c r="AR460" s="176"/>
      <c r="AS460" s="176"/>
      <c r="AT460" s="176"/>
      <c r="AU460" s="176"/>
      <c r="AV460" s="176"/>
      <c r="AW460" s="177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4"/>
      <c r="W461" s="295"/>
      <c r="X461" s="294"/>
      <c r="Y461" s="295"/>
      <c r="Z461" s="295"/>
      <c r="AA461" s="296"/>
      <c r="AB461" s="294"/>
      <c r="AC461" s="297"/>
      <c r="AD461" s="298"/>
      <c r="AE461" s="292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7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4"/>
      <c r="W462" s="295"/>
      <c r="X462" s="294"/>
      <c r="Y462" s="295"/>
      <c r="Z462" s="295"/>
      <c r="AA462" s="296"/>
      <c r="AB462" s="294"/>
      <c r="AC462" s="297"/>
      <c r="AD462" s="298"/>
      <c r="AE462" s="292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7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4"/>
      <c r="W463" s="295"/>
      <c r="X463" s="294"/>
      <c r="Y463" s="295"/>
      <c r="Z463" s="295"/>
      <c r="AA463" s="296"/>
      <c r="AB463" s="294"/>
      <c r="AC463" s="297"/>
      <c r="AD463" s="298"/>
      <c r="AE463" s="292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7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4"/>
      <c r="W464" s="295"/>
      <c r="X464" s="294"/>
      <c r="Y464" s="295"/>
      <c r="Z464" s="295"/>
      <c r="AA464" s="296"/>
      <c r="AB464" s="294"/>
      <c r="AC464" s="297"/>
      <c r="AD464" s="298"/>
      <c r="AE464" s="292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7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4"/>
      <c r="W465" s="295"/>
      <c r="X465" s="294"/>
      <c r="Y465" s="295"/>
      <c r="Z465" s="295"/>
      <c r="AA465" s="296"/>
      <c r="AB465" s="294"/>
      <c r="AC465" s="297"/>
      <c r="AD465" s="298"/>
      <c r="AE465" s="292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6"/>
      <c r="AT465" s="176"/>
      <c r="AU465" s="176"/>
      <c r="AV465" s="176"/>
      <c r="AW465" s="177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4"/>
      <c r="W466" s="295"/>
      <c r="X466" s="294"/>
      <c r="Y466" s="295"/>
      <c r="Z466" s="295"/>
      <c r="AA466" s="296"/>
      <c r="AB466" s="294"/>
      <c r="AC466" s="297"/>
      <c r="AD466" s="298"/>
      <c r="AE466" s="292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7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4"/>
      <c r="W467" s="295"/>
      <c r="X467" s="294"/>
      <c r="Y467" s="295"/>
      <c r="Z467" s="295"/>
      <c r="AA467" s="296"/>
      <c r="AB467" s="294"/>
      <c r="AC467" s="297"/>
      <c r="AD467" s="298"/>
      <c r="AE467" s="292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7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4"/>
      <c r="W468" s="295"/>
      <c r="X468" s="294"/>
      <c r="Y468" s="295"/>
      <c r="Z468" s="295"/>
      <c r="AA468" s="296"/>
      <c r="AB468" s="294"/>
      <c r="AC468" s="297"/>
      <c r="AD468" s="298"/>
      <c r="AE468" s="292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7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4"/>
      <c r="W469" s="295"/>
      <c r="X469" s="294"/>
      <c r="Y469" s="295"/>
      <c r="Z469" s="295"/>
      <c r="AA469" s="296"/>
      <c r="AB469" s="294"/>
      <c r="AC469" s="297"/>
      <c r="AD469" s="298"/>
      <c r="AE469" s="292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7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4"/>
      <c r="W470" s="295"/>
      <c r="X470" s="294"/>
      <c r="Y470" s="295"/>
      <c r="Z470" s="295"/>
      <c r="AA470" s="296"/>
      <c r="AB470" s="294"/>
      <c r="AC470" s="297"/>
      <c r="AD470" s="298"/>
      <c r="AE470" s="292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7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4"/>
      <c r="W471" s="295"/>
      <c r="X471" s="294"/>
      <c r="Y471" s="295"/>
      <c r="Z471" s="295"/>
      <c r="AA471" s="296"/>
      <c r="AB471" s="294"/>
      <c r="AC471" s="297"/>
      <c r="AD471" s="298"/>
      <c r="AE471" s="292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7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4"/>
      <c r="W472" s="295"/>
      <c r="X472" s="294"/>
      <c r="Y472" s="295"/>
      <c r="Z472" s="295"/>
      <c r="AA472" s="296"/>
      <c r="AB472" s="294"/>
      <c r="AC472" s="297"/>
      <c r="AD472" s="298"/>
      <c r="AE472" s="292"/>
      <c r="AF472" s="176"/>
      <c r="AG472" s="176"/>
      <c r="AH472" s="176"/>
      <c r="AI472" s="176"/>
      <c r="AJ472" s="176"/>
      <c r="AK472" s="176"/>
      <c r="AL472" s="176"/>
      <c r="AM472" s="176"/>
      <c r="AN472" s="176"/>
      <c r="AO472" s="176"/>
      <c r="AP472" s="176"/>
      <c r="AQ472" s="176"/>
      <c r="AR472" s="176"/>
      <c r="AS472" s="176"/>
      <c r="AT472" s="176"/>
      <c r="AU472" s="176"/>
      <c r="AV472" s="176"/>
      <c r="AW472" s="177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4"/>
      <c r="W473" s="295"/>
      <c r="X473" s="294"/>
      <c r="Y473" s="295"/>
      <c r="Z473" s="295"/>
      <c r="AA473" s="296"/>
      <c r="AB473" s="294"/>
      <c r="AC473" s="297"/>
      <c r="AD473" s="298"/>
      <c r="AE473" s="292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7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4"/>
      <c r="W474" s="295"/>
      <c r="X474" s="294"/>
      <c r="Y474" s="295"/>
      <c r="Z474" s="295"/>
      <c r="AA474" s="296"/>
      <c r="AB474" s="294"/>
      <c r="AC474" s="297"/>
      <c r="AD474" s="298"/>
      <c r="AE474" s="292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7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4"/>
      <c r="W475" s="295"/>
      <c r="X475" s="294"/>
      <c r="Y475" s="295"/>
      <c r="Z475" s="295"/>
      <c r="AA475" s="296"/>
      <c r="AB475" s="294"/>
      <c r="AC475" s="297"/>
      <c r="AD475" s="298"/>
      <c r="AE475" s="292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7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4"/>
      <c r="W476" s="295"/>
      <c r="X476" s="294"/>
      <c r="Y476" s="295"/>
      <c r="Z476" s="295"/>
      <c r="AA476" s="296"/>
      <c r="AB476" s="294"/>
      <c r="AC476" s="297"/>
      <c r="AD476" s="298"/>
      <c r="AE476" s="292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7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4"/>
      <c r="W477" s="295"/>
      <c r="X477" s="294"/>
      <c r="Y477" s="295"/>
      <c r="Z477" s="295"/>
      <c r="AA477" s="296"/>
      <c r="AB477" s="294"/>
      <c r="AC477" s="297"/>
      <c r="AD477" s="298"/>
      <c r="AE477" s="292"/>
      <c r="AF477" s="176"/>
      <c r="AG477" s="176"/>
      <c r="AH477" s="176"/>
      <c r="AI477" s="176"/>
      <c r="AJ477" s="176"/>
      <c r="AK477" s="176"/>
      <c r="AL477" s="176"/>
      <c r="AM477" s="176"/>
      <c r="AN477" s="176"/>
      <c r="AO477" s="176"/>
      <c r="AP477" s="176"/>
      <c r="AQ477" s="176"/>
      <c r="AR477" s="176"/>
      <c r="AS477" s="176"/>
      <c r="AT477" s="176"/>
      <c r="AU477" s="176"/>
      <c r="AV477" s="176"/>
      <c r="AW477" s="177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4"/>
      <c r="W478" s="295"/>
      <c r="X478" s="294"/>
      <c r="Y478" s="295"/>
      <c r="Z478" s="295"/>
      <c r="AA478" s="296"/>
      <c r="AB478" s="294"/>
      <c r="AC478" s="297"/>
      <c r="AD478" s="298"/>
      <c r="AE478" s="292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7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4"/>
      <c r="W479" s="295"/>
      <c r="X479" s="294"/>
      <c r="Y479" s="295"/>
      <c r="Z479" s="295"/>
      <c r="AA479" s="296"/>
      <c r="AB479" s="294"/>
      <c r="AC479" s="297"/>
      <c r="AD479" s="298"/>
      <c r="AE479" s="292"/>
      <c r="AF479" s="176"/>
      <c r="AG479" s="176"/>
      <c r="AH479" s="176"/>
      <c r="AI479" s="176"/>
      <c r="AJ479" s="176"/>
      <c r="AK479" s="176"/>
      <c r="AL479" s="176"/>
      <c r="AM479" s="176"/>
      <c r="AN479" s="176"/>
      <c r="AO479" s="176"/>
      <c r="AP479" s="176"/>
      <c r="AQ479" s="176"/>
      <c r="AR479" s="176"/>
      <c r="AS479" s="176"/>
      <c r="AT479" s="176"/>
      <c r="AU479" s="176"/>
      <c r="AV479" s="176"/>
      <c r="AW479" s="177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4"/>
      <c r="W480" s="295"/>
      <c r="X480" s="294"/>
      <c r="Y480" s="295"/>
      <c r="Z480" s="295"/>
      <c r="AA480" s="296"/>
      <c r="AB480" s="294"/>
      <c r="AC480" s="297"/>
      <c r="AD480" s="298"/>
      <c r="AE480" s="292"/>
      <c r="AF480" s="176"/>
      <c r="AG480" s="176"/>
      <c r="AH480" s="176"/>
      <c r="AI480" s="176"/>
      <c r="AJ480" s="176"/>
      <c r="AK480" s="176"/>
      <c r="AL480" s="176"/>
      <c r="AM480" s="176"/>
      <c r="AN480" s="176"/>
      <c r="AO480" s="176"/>
      <c r="AP480" s="176"/>
      <c r="AQ480" s="176"/>
      <c r="AR480" s="176"/>
      <c r="AS480" s="176"/>
      <c r="AT480" s="176"/>
      <c r="AU480" s="176"/>
      <c r="AV480" s="176"/>
      <c r="AW480" s="177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4"/>
      <c r="W481" s="295"/>
      <c r="X481" s="294"/>
      <c r="Y481" s="295"/>
      <c r="Z481" s="295"/>
      <c r="AA481" s="296"/>
      <c r="AB481" s="294"/>
      <c r="AC481" s="297"/>
      <c r="AD481" s="298"/>
      <c r="AE481" s="292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7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4"/>
      <c r="W482" s="295"/>
      <c r="X482" s="294"/>
      <c r="Y482" s="295"/>
      <c r="Z482" s="295"/>
      <c r="AA482" s="296"/>
      <c r="AB482" s="294"/>
      <c r="AC482" s="297"/>
      <c r="AD482" s="298"/>
      <c r="AE482" s="292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7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4"/>
      <c r="W483" s="295"/>
      <c r="X483" s="294"/>
      <c r="Y483" s="295"/>
      <c r="Z483" s="295"/>
      <c r="AA483" s="296"/>
      <c r="AB483" s="294"/>
      <c r="AC483" s="297"/>
      <c r="AD483" s="298"/>
      <c r="AE483" s="292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7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4"/>
      <c r="W484" s="295"/>
      <c r="X484" s="294"/>
      <c r="Y484" s="295"/>
      <c r="Z484" s="295"/>
      <c r="AA484" s="296"/>
      <c r="AB484" s="294"/>
      <c r="AC484" s="297"/>
      <c r="AD484" s="298"/>
      <c r="AE484" s="292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7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4"/>
      <c r="W485" s="295"/>
      <c r="X485" s="294"/>
      <c r="Y485" s="295"/>
      <c r="Z485" s="295"/>
      <c r="AA485" s="296"/>
      <c r="AB485" s="294"/>
      <c r="AC485" s="297"/>
      <c r="AD485" s="298"/>
      <c r="AE485" s="292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7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4"/>
      <c r="W486" s="295"/>
      <c r="X486" s="294"/>
      <c r="Y486" s="295"/>
      <c r="Z486" s="295"/>
      <c r="AA486" s="296"/>
      <c r="AB486" s="294"/>
      <c r="AC486" s="297"/>
      <c r="AD486" s="298"/>
      <c r="AE486" s="292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7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4"/>
      <c r="W487" s="295"/>
      <c r="X487" s="294"/>
      <c r="Y487" s="295"/>
      <c r="Z487" s="295"/>
      <c r="AA487" s="296"/>
      <c r="AB487" s="294"/>
      <c r="AC487" s="297"/>
      <c r="AD487" s="298"/>
      <c r="AE487" s="292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7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4"/>
      <c r="W488" s="295"/>
      <c r="X488" s="294"/>
      <c r="Y488" s="295"/>
      <c r="Z488" s="295"/>
      <c r="AA488" s="296"/>
      <c r="AB488" s="294"/>
      <c r="AC488" s="297"/>
      <c r="AD488" s="298"/>
      <c r="AE488" s="292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7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4"/>
      <c r="W489" s="295"/>
      <c r="X489" s="294"/>
      <c r="Y489" s="295"/>
      <c r="Z489" s="295"/>
      <c r="AA489" s="296"/>
      <c r="AB489" s="294"/>
      <c r="AC489" s="297"/>
      <c r="AD489" s="298"/>
      <c r="AE489" s="292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7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4"/>
      <c r="W490" s="295"/>
      <c r="X490" s="294"/>
      <c r="Y490" s="295"/>
      <c r="Z490" s="295"/>
      <c r="AA490" s="296"/>
      <c r="AB490" s="294"/>
      <c r="AC490" s="297"/>
      <c r="AD490" s="298"/>
      <c r="AE490" s="292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7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4"/>
      <c r="W491" s="295"/>
      <c r="X491" s="294"/>
      <c r="Y491" s="295"/>
      <c r="Z491" s="295"/>
      <c r="AA491" s="296"/>
      <c r="AB491" s="294"/>
      <c r="AC491" s="297"/>
      <c r="AD491" s="298"/>
      <c r="AE491" s="292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7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4"/>
      <c r="W492" s="295"/>
      <c r="X492" s="294"/>
      <c r="Y492" s="295"/>
      <c r="Z492" s="295"/>
      <c r="AA492" s="296"/>
      <c r="AB492" s="294"/>
      <c r="AC492" s="297"/>
      <c r="AD492" s="298"/>
      <c r="AE492" s="292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7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4"/>
      <c r="W493" s="295"/>
      <c r="X493" s="294"/>
      <c r="Y493" s="295"/>
      <c r="Z493" s="295"/>
      <c r="AA493" s="296"/>
      <c r="AB493" s="294"/>
      <c r="AC493" s="297"/>
      <c r="AD493" s="298"/>
      <c r="AE493" s="292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7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4"/>
      <c r="W494" s="295"/>
      <c r="X494" s="294"/>
      <c r="Y494" s="295"/>
      <c r="Z494" s="295"/>
      <c r="AA494" s="296"/>
      <c r="AB494" s="294"/>
      <c r="AC494" s="297"/>
      <c r="AD494" s="298"/>
      <c r="AE494" s="292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7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4"/>
      <c r="W495" s="295"/>
      <c r="X495" s="294"/>
      <c r="Y495" s="295"/>
      <c r="Z495" s="295"/>
      <c r="AA495" s="296"/>
      <c r="AB495" s="294"/>
      <c r="AC495" s="297"/>
      <c r="AD495" s="298"/>
      <c r="AE495" s="292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7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4"/>
      <c r="W496" s="295"/>
      <c r="X496" s="294"/>
      <c r="Y496" s="295"/>
      <c r="Z496" s="295"/>
      <c r="AA496" s="296"/>
      <c r="AB496" s="294"/>
      <c r="AC496" s="297"/>
      <c r="AD496" s="298"/>
      <c r="AE496" s="292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7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4"/>
      <c r="W497" s="295"/>
      <c r="X497" s="294"/>
      <c r="Y497" s="295"/>
      <c r="Z497" s="295"/>
      <c r="AA497" s="296"/>
      <c r="AB497" s="294"/>
      <c r="AC497" s="297"/>
      <c r="AD497" s="298"/>
      <c r="AE497" s="292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6"/>
      <c r="AT497" s="176"/>
      <c r="AU497" s="176"/>
      <c r="AV497" s="176"/>
      <c r="AW497" s="177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4"/>
      <c r="W498" s="295"/>
      <c r="X498" s="294"/>
      <c r="Y498" s="295"/>
      <c r="Z498" s="295"/>
      <c r="AA498" s="296"/>
      <c r="AB498" s="294"/>
      <c r="AC498" s="297"/>
      <c r="AD498" s="298"/>
      <c r="AE498" s="292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6"/>
      <c r="AT498" s="176"/>
      <c r="AU498" s="176"/>
      <c r="AV498" s="176"/>
      <c r="AW498" s="177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4"/>
      <c r="W499" s="295"/>
      <c r="X499" s="294"/>
      <c r="Y499" s="295"/>
      <c r="Z499" s="295"/>
      <c r="AA499" s="296"/>
      <c r="AB499" s="294"/>
      <c r="AC499" s="297"/>
      <c r="AD499" s="298"/>
      <c r="AE499" s="292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6"/>
      <c r="AT499" s="176"/>
      <c r="AU499" s="176"/>
      <c r="AV499" s="176"/>
      <c r="AW499" s="177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4"/>
      <c r="W500" s="295"/>
      <c r="X500" s="294"/>
      <c r="Y500" s="295"/>
      <c r="Z500" s="295"/>
      <c r="AA500" s="296"/>
      <c r="AB500" s="294"/>
      <c r="AC500" s="297"/>
      <c r="AD500" s="298"/>
      <c r="AE500" s="292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6"/>
      <c r="AT500" s="176"/>
      <c r="AU500" s="176"/>
      <c r="AV500" s="176"/>
      <c r="AW500" s="177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4"/>
      <c r="W501" s="295"/>
      <c r="X501" s="294"/>
      <c r="Y501" s="295"/>
      <c r="Z501" s="295"/>
      <c r="AA501" s="296"/>
      <c r="AB501" s="294"/>
      <c r="AC501" s="297"/>
      <c r="AD501" s="298"/>
      <c r="AE501" s="292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7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4"/>
      <c r="W502" s="295"/>
      <c r="X502" s="294"/>
      <c r="Y502" s="295"/>
      <c r="Z502" s="295"/>
      <c r="AA502" s="296"/>
      <c r="AB502" s="294"/>
      <c r="AC502" s="297"/>
      <c r="AD502" s="298"/>
      <c r="AE502" s="292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7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4"/>
      <c r="W503" s="295"/>
      <c r="X503" s="294"/>
      <c r="Y503" s="295"/>
      <c r="Z503" s="295"/>
      <c r="AA503" s="296"/>
      <c r="AB503" s="294"/>
      <c r="AC503" s="297"/>
      <c r="AD503" s="298"/>
      <c r="AE503" s="292"/>
      <c r="AF503" s="176"/>
      <c r="AG503" s="176"/>
      <c r="AH503" s="176"/>
      <c r="AI503" s="176"/>
      <c r="AJ503" s="176"/>
      <c r="AK503" s="176"/>
      <c r="AL503" s="176"/>
      <c r="AM503" s="176"/>
      <c r="AN503" s="176"/>
      <c r="AO503" s="176"/>
      <c r="AP503" s="176"/>
      <c r="AQ503" s="176"/>
      <c r="AR503" s="176"/>
      <c r="AS503" s="176"/>
      <c r="AT503" s="176"/>
      <c r="AU503" s="176"/>
      <c r="AV503" s="176"/>
      <c r="AW503" s="177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4"/>
      <c r="W504" s="295"/>
      <c r="X504" s="294"/>
      <c r="Y504" s="295"/>
      <c r="Z504" s="295"/>
      <c r="AA504" s="296"/>
      <c r="AB504" s="294"/>
      <c r="AC504" s="297"/>
      <c r="AD504" s="298"/>
      <c r="AE504" s="292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7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4"/>
      <c r="W505" s="295"/>
      <c r="X505" s="294"/>
      <c r="Y505" s="295"/>
      <c r="Z505" s="295"/>
      <c r="AA505" s="296"/>
      <c r="AB505" s="294"/>
      <c r="AC505" s="297"/>
      <c r="AD505" s="298"/>
      <c r="AE505" s="292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7"/>
    </row>
    <row r="506" ht="19.5" customHeight="1">
      <c r="A506" s="293"/>
      <c r="B506" s="294"/>
      <c r="C506" s="294"/>
      <c r="D506" s="294"/>
      <c r="E506" s="294"/>
      <c r="F506" s="294"/>
      <c r="G506" s="294"/>
      <c r="H506" s="294"/>
      <c r="I506" s="294"/>
      <c r="J506" s="294"/>
      <c r="K506" s="294"/>
      <c r="L506" s="294"/>
      <c r="M506" s="294"/>
      <c r="N506" s="294"/>
      <c r="O506" s="294"/>
      <c r="P506" s="294"/>
      <c r="Q506" s="294"/>
      <c r="R506" s="294"/>
      <c r="S506" s="294"/>
      <c r="T506" s="294"/>
      <c r="U506" s="294"/>
      <c r="V506" s="294"/>
      <c r="W506" s="295"/>
      <c r="X506" s="294"/>
      <c r="Y506" s="295"/>
      <c r="Z506" s="295"/>
      <c r="AA506" s="296"/>
      <c r="AB506" s="294"/>
      <c r="AC506" s="297"/>
      <c r="AD506" s="298"/>
      <c r="AE506" s="292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7"/>
    </row>
    <row r="507" ht="19.5" customHeight="1">
      <c r="A507" s="293"/>
      <c r="B507" s="294"/>
      <c r="C507" s="294"/>
      <c r="D507" s="294"/>
      <c r="E507" s="294"/>
      <c r="F507" s="294"/>
      <c r="G507" s="294"/>
      <c r="H507" s="294"/>
      <c r="I507" s="294"/>
      <c r="J507" s="294"/>
      <c r="K507" s="294"/>
      <c r="L507" s="294"/>
      <c r="M507" s="294"/>
      <c r="N507" s="294"/>
      <c r="O507" s="294"/>
      <c r="P507" s="294"/>
      <c r="Q507" s="294"/>
      <c r="R507" s="294"/>
      <c r="S507" s="294"/>
      <c r="T507" s="294"/>
      <c r="U507" s="294"/>
      <c r="V507" s="294"/>
      <c r="W507" s="295"/>
      <c r="X507" s="294"/>
      <c r="Y507" s="295"/>
      <c r="Z507" s="295"/>
      <c r="AA507" s="296"/>
      <c r="AB507" s="294"/>
      <c r="AC507" s="297"/>
      <c r="AD507" s="298"/>
      <c r="AE507" s="292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7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6" t="s">
        <v>399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  <c r="W1" s="149"/>
      <c r="X1" s="150"/>
      <c r="Y1" s="151"/>
      <c r="Z1" s="151"/>
      <c r="AA1" s="152"/>
      <c r="AB1" s="151"/>
      <c r="AC1" s="153"/>
      <c r="AD1" s="154"/>
      <c r="AE1" s="155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7"/>
    </row>
    <row r="2" ht="21.75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2"/>
      <c r="O2" s="163" t="s">
        <v>61</v>
      </c>
      <c r="P2" s="164" t="s">
        <v>62</v>
      </c>
      <c r="Q2" s="165">
        <v>0.0</v>
      </c>
      <c r="R2" s="164" t="s">
        <v>63</v>
      </c>
      <c r="S2" s="166">
        <f>O3*Q2</f>
        <v>0</v>
      </c>
      <c r="T2" s="167"/>
      <c r="U2" s="167"/>
      <c r="V2" s="168"/>
      <c r="W2" s="169"/>
      <c r="X2" s="170"/>
      <c r="Y2" s="171"/>
      <c r="Z2" s="171"/>
      <c r="AA2" s="172"/>
      <c r="AB2" s="173"/>
      <c r="AC2" s="174"/>
      <c r="AD2" s="173"/>
      <c r="AE2" s="175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7"/>
    </row>
    <row r="3" ht="21.75" customHeight="1">
      <c r="A3" s="178"/>
      <c r="B3" s="179"/>
      <c r="C3" s="179"/>
      <c r="D3" s="179"/>
      <c r="E3" s="179"/>
      <c r="F3" s="179"/>
      <c r="G3" s="180"/>
      <c r="H3" s="181"/>
      <c r="I3" s="182"/>
      <c r="J3" s="182"/>
      <c r="K3" s="182"/>
      <c r="L3" s="182"/>
      <c r="M3" s="182"/>
      <c r="N3" s="183"/>
      <c r="O3" s="184">
        <f>'狀況1~3 資料與模擬結果'!B4</f>
        <v>1000000</v>
      </c>
      <c r="P3" s="185" t="s">
        <v>64</v>
      </c>
      <c r="Q3" s="186">
        <v>0.5</v>
      </c>
      <c r="R3" s="187" t="s">
        <v>65</v>
      </c>
      <c r="S3" s="188">
        <f>S8</f>
        <v>20000</v>
      </c>
      <c r="T3" s="189" t="s">
        <v>66</v>
      </c>
      <c r="U3" s="189" t="s">
        <v>67</v>
      </c>
      <c r="V3" s="190"/>
      <c r="W3" s="191"/>
      <c r="X3" s="192"/>
      <c r="Y3" s="171"/>
      <c r="Z3" s="171"/>
      <c r="AA3" s="172"/>
      <c r="AB3" s="173"/>
      <c r="AC3" s="174"/>
      <c r="AD3" s="173"/>
      <c r="AE3" s="175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7"/>
    </row>
    <row r="4" ht="33.0" customHeight="1">
      <c r="A4" s="193" t="s">
        <v>68</v>
      </c>
      <c r="B4" s="193" t="s">
        <v>69</v>
      </c>
      <c r="C4" s="193" t="s">
        <v>70</v>
      </c>
      <c r="D4" s="193" t="s">
        <v>71</v>
      </c>
      <c r="E4" s="193" t="s">
        <v>72</v>
      </c>
      <c r="F4" s="193" t="s">
        <v>73</v>
      </c>
      <c r="G4" s="193" t="s">
        <v>74</v>
      </c>
      <c r="H4" s="194" t="s">
        <v>68</v>
      </c>
      <c r="I4" s="194" t="s">
        <v>69</v>
      </c>
      <c r="J4" s="194" t="s">
        <v>70</v>
      </c>
      <c r="K4" s="194" t="s">
        <v>71</v>
      </c>
      <c r="L4" s="194" t="s">
        <v>72</v>
      </c>
      <c r="M4" s="194" t="s">
        <v>73</v>
      </c>
      <c r="N4" s="194" t="s">
        <v>74</v>
      </c>
      <c r="O4" s="4"/>
      <c r="P4" s="195"/>
      <c r="Q4" s="196"/>
      <c r="R4" s="197"/>
      <c r="S4" s="189" t="s">
        <v>75</v>
      </c>
      <c r="T4" s="198">
        <f>0</f>
        <v>0</v>
      </c>
      <c r="U4" s="199"/>
      <c r="V4" s="200" t="s">
        <v>76</v>
      </c>
      <c r="W4" s="201" t="s">
        <v>77</v>
      </c>
      <c r="X4" s="201" t="s">
        <v>78</v>
      </c>
      <c r="Y4" s="201" t="s">
        <v>79</v>
      </c>
      <c r="Z4" s="201" t="s">
        <v>80</v>
      </c>
      <c r="AA4" s="202" t="s">
        <v>81</v>
      </c>
      <c r="AB4" s="201" t="s">
        <v>82</v>
      </c>
      <c r="AC4" s="203" t="s">
        <v>83</v>
      </c>
      <c r="AD4" s="201" t="s">
        <v>84</v>
      </c>
      <c r="AE4" s="175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7"/>
    </row>
    <row r="5" ht="19.5" customHeight="1">
      <c r="A5" s="193"/>
      <c r="B5" s="193"/>
      <c r="C5" s="193"/>
      <c r="D5" s="193"/>
      <c r="E5" s="193"/>
      <c r="F5" s="193"/>
      <c r="G5" s="193"/>
      <c r="H5" s="194"/>
      <c r="I5" s="194"/>
      <c r="J5" s="194"/>
      <c r="K5" s="194"/>
      <c r="L5" s="194"/>
      <c r="M5" s="194"/>
      <c r="N5" s="204"/>
      <c r="O5" s="205" t="s">
        <v>85</v>
      </c>
      <c r="P5" s="206" t="s">
        <v>86</v>
      </c>
      <c r="Q5" s="206" t="s">
        <v>87</v>
      </c>
      <c r="R5" s="207" t="s">
        <v>88</v>
      </c>
      <c r="S5" s="208">
        <v>0.05</v>
      </c>
      <c r="T5" s="209"/>
      <c r="U5" s="209"/>
      <c r="V5" s="210"/>
      <c r="W5" s="171"/>
      <c r="X5" s="201"/>
      <c r="Y5" s="171"/>
      <c r="Z5" s="171"/>
      <c r="AA5" s="172"/>
      <c r="AB5" s="201"/>
      <c r="AC5" s="203"/>
      <c r="AD5" s="201"/>
      <c r="AE5" s="175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7"/>
    </row>
    <row r="6" ht="20.25" customHeight="1">
      <c r="A6" s="193"/>
      <c r="B6" s="193"/>
      <c r="C6" s="193"/>
      <c r="D6" s="193"/>
      <c r="E6" s="193"/>
      <c r="F6" s="193"/>
      <c r="G6" s="193"/>
      <c r="H6" s="194"/>
      <c r="I6" s="194"/>
      <c r="J6" s="194"/>
      <c r="K6" s="194"/>
      <c r="L6" s="194"/>
      <c r="M6" s="194"/>
      <c r="N6" s="204"/>
      <c r="O6" s="211">
        <v>1.0</v>
      </c>
      <c r="P6" s="299" t="s">
        <v>400</v>
      </c>
      <c r="Q6" s="299" t="s">
        <v>401</v>
      </c>
      <c r="R6" s="300" t="s">
        <v>401</v>
      </c>
      <c r="S6" s="189" t="s">
        <v>92</v>
      </c>
      <c r="T6" s="214"/>
      <c r="U6" s="215"/>
      <c r="V6" s="210"/>
      <c r="W6" s="171"/>
      <c r="X6" s="201"/>
      <c r="Y6" s="171"/>
      <c r="Z6" s="171"/>
      <c r="AA6" s="172"/>
      <c r="AB6" s="201"/>
      <c r="AC6" s="203"/>
      <c r="AD6" s="201"/>
      <c r="AE6" s="175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7"/>
    </row>
    <row r="7" ht="20.25" customHeight="1">
      <c r="A7" s="193"/>
      <c r="B7" s="193"/>
      <c r="C7" s="193"/>
      <c r="D7" s="193"/>
      <c r="E7" s="193"/>
      <c r="F7" s="193"/>
      <c r="G7" s="193"/>
      <c r="H7" s="194"/>
      <c r="I7" s="194"/>
      <c r="J7" s="194"/>
      <c r="K7" s="194"/>
      <c r="L7" s="194"/>
      <c r="M7" s="194"/>
      <c r="N7" s="204"/>
      <c r="O7" s="216"/>
      <c r="P7" s="217"/>
      <c r="Q7" s="217"/>
      <c r="R7" s="218"/>
      <c r="S7" s="219">
        <v>0.02</v>
      </c>
      <c r="T7" s="214" t="s">
        <v>93</v>
      </c>
      <c r="U7" s="215"/>
      <c r="V7" s="210"/>
      <c r="W7" s="171"/>
      <c r="X7" s="201"/>
      <c r="Y7" s="171"/>
      <c r="Z7" s="171"/>
      <c r="AA7" s="172"/>
      <c r="AB7" s="201"/>
      <c r="AC7" s="203"/>
      <c r="AD7" s="201"/>
      <c r="AE7" s="175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7"/>
    </row>
    <row r="8" ht="21.0" customHeight="1">
      <c r="A8" s="220"/>
      <c r="B8" s="220"/>
      <c r="C8" s="220"/>
      <c r="D8" s="220"/>
      <c r="E8" s="220"/>
      <c r="F8" s="220"/>
      <c r="G8" s="220"/>
      <c r="H8" s="221"/>
      <c r="I8" s="221"/>
      <c r="J8" s="221"/>
      <c r="K8" s="221"/>
      <c r="L8" s="221"/>
      <c r="M8" s="221"/>
      <c r="N8" s="222"/>
      <c r="O8" s="223">
        <f>O3+S2</f>
        <v>1000000</v>
      </c>
      <c r="P8" s="224">
        <f>(O8+T20*(2*T8))*P6</f>
        <v>400000</v>
      </c>
      <c r="Q8" s="224">
        <f>(O8+T4*(2*T8))*Q6</f>
        <v>300000</v>
      </c>
      <c r="R8" s="225">
        <f>(O8+T4*(2*T8))*R6-T4*(2*T8)</f>
        <v>300000</v>
      </c>
      <c r="S8" s="226">
        <f>O8*S7</f>
        <v>20000</v>
      </c>
      <c r="T8" s="227">
        <v>0.0</v>
      </c>
      <c r="U8" s="228"/>
      <c r="V8" s="229"/>
      <c r="W8" s="230"/>
      <c r="X8" s="231"/>
      <c r="Y8" s="230"/>
      <c r="Z8" s="230"/>
      <c r="AA8" s="232"/>
      <c r="AB8" s="231"/>
      <c r="AC8" s="233"/>
      <c r="AD8" s="231"/>
      <c r="AE8" s="175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7"/>
    </row>
    <row r="9" ht="20.25" customHeight="1">
      <c r="A9" s="234" t="s">
        <v>94</v>
      </c>
      <c r="B9" s="235">
        <v>54.0</v>
      </c>
      <c r="C9" s="236">
        <v>57.28125</v>
      </c>
      <c r="D9" s="236">
        <v>48.84375</v>
      </c>
      <c r="E9" s="236">
        <v>53.71875</v>
      </c>
      <c r="F9" s="236">
        <v>45.873295</v>
      </c>
      <c r="G9" s="236">
        <v>2.563664E8</v>
      </c>
      <c r="H9" s="236"/>
      <c r="I9" s="236">
        <f t="shared" ref="I9:N9" si="1">(I10/B10*B9)/B10*B9</f>
        <v>4.386246722</v>
      </c>
      <c r="J9" s="236">
        <f t="shared" si="1"/>
        <v>4.931286174</v>
      </c>
      <c r="K9" s="236">
        <f t="shared" si="1"/>
        <v>3.582794021</v>
      </c>
      <c r="L9" s="236">
        <f t="shared" si="1"/>
        <v>4.307744225</v>
      </c>
      <c r="M9" s="236">
        <f t="shared" si="1"/>
        <v>3.662290705</v>
      </c>
      <c r="N9" s="236">
        <f t="shared" si="1"/>
        <v>1456309.017</v>
      </c>
      <c r="O9" s="237"/>
      <c r="P9" s="238"/>
      <c r="Q9" s="238"/>
      <c r="R9" s="239"/>
      <c r="S9" s="240"/>
      <c r="T9" s="240"/>
      <c r="U9" s="240"/>
      <c r="V9" s="241"/>
      <c r="W9" s="242"/>
      <c r="X9" s="243"/>
      <c r="Y9" s="242"/>
      <c r="Z9" s="242"/>
      <c r="AA9" s="244"/>
      <c r="AB9" s="243"/>
      <c r="AC9" s="245"/>
      <c r="AD9" s="243"/>
      <c r="AE9" s="175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7"/>
    </row>
    <row r="10" ht="19.5" customHeight="1">
      <c r="A10" s="246" t="s">
        <v>95</v>
      </c>
      <c r="B10" s="247">
        <v>53.5625</v>
      </c>
      <c r="C10" s="248">
        <v>56.0</v>
      </c>
      <c r="D10" s="248">
        <v>48.9375</v>
      </c>
      <c r="E10" s="248">
        <v>52.03125</v>
      </c>
      <c r="F10" s="248">
        <v>44.432236</v>
      </c>
      <c r="G10" s="248">
        <v>2.593E8</v>
      </c>
      <c r="H10" s="248"/>
      <c r="I10" s="248">
        <f t="shared" ref="I10:N10" si="2">(I11/B11*B10)/B11*B10</f>
        <v>4.315461193</v>
      </c>
      <c r="J10" s="248">
        <f t="shared" si="2"/>
        <v>4.713150275</v>
      </c>
      <c r="K10" s="248">
        <f t="shared" si="2"/>
        <v>3.596560748</v>
      </c>
      <c r="L10" s="248">
        <f t="shared" si="2"/>
        <v>4.041351555</v>
      </c>
      <c r="M10" s="248">
        <f t="shared" si="2"/>
        <v>3.435811123</v>
      </c>
      <c r="N10" s="248">
        <f t="shared" si="2"/>
        <v>1489828.79</v>
      </c>
      <c r="O10" s="248"/>
      <c r="P10" s="249"/>
      <c r="Q10" s="249"/>
      <c r="R10" s="249"/>
      <c r="S10" s="250"/>
      <c r="T10" s="168"/>
      <c r="U10" s="251"/>
      <c r="V10" s="252"/>
      <c r="W10" s="249"/>
      <c r="X10" s="253"/>
      <c r="Y10" s="249"/>
      <c r="Z10" s="249"/>
      <c r="AA10" s="254"/>
      <c r="AB10" s="253"/>
      <c r="AC10" s="255"/>
      <c r="AD10" s="253"/>
      <c r="AE10" s="175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7"/>
    </row>
    <row r="11" ht="19.5" customHeight="1">
      <c r="A11" s="246" t="s">
        <v>96</v>
      </c>
      <c r="B11" s="247">
        <v>51.9375</v>
      </c>
      <c r="C11" s="248">
        <v>59.9375</v>
      </c>
      <c r="D11" s="248">
        <v>49.570313</v>
      </c>
      <c r="E11" s="248">
        <v>57.625</v>
      </c>
      <c r="F11" s="248">
        <v>49.209061</v>
      </c>
      <c r="G11" s="248">
        <v>2.478722E8</v>
      </c>
      <c r="H11" s="248"/>
      <c r="I11" s="248">
        <f t="shared" ref="I11:N11" si="3">(I12/B12*B11)/B12*B11</f>
        <v>4.057584934</v>
      </c>
      <c r="J11" s="248">
        <f t="shared" si="3"/>
        <v>5.399238129</v>
      </c>
      <c r="K11" s="248">
        <f t="shared" si="3"/>
        <v>3.690176711</v>
      </c>
      <c r="L11" s="248">
        <f t="shared" si="3"/>
        <v>4.957012213</v>
      </c>
      <c r="M11" s="248">
        <f t="shared" si="3"/>
        <v>4.214277204</v>
      </c>
      <c r="N11" s="248">
        <f t="shared" si="3"/>
        <v>1361403.841</v>
      </c>
      <c r="O11" s="248"/>
      <c r="P11" s="249"/>
      <c r="Q11" s="249"/>
      <c r="R11" s="249"/>
      <c r="S11" s="249"/>
      <c r="T11" s="249"/>
      <c r="U11" s="249"/>
      <c r="V11" s="252"/>
      <c r="W11" s="249"/>
      <c r="X11" s="253"/>
      <c r="Y11" s="249"/>
      <c r="Z11" s="249"/>
      <c r="AA11" s="254"/>
      <c r="AB11" s="253"/>
      <c r="AC11" s="255"/>
      <c r="AD11" s="253"/>
      <c r="AE11" s="175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7"/>
    </row>
    <row r="12" ht="19.5" customHeight="1">
      <c r="A12" s="246" t="s">
        <v>97</v>
      </c>
      <c r="B12" s="247">
        <v>57.8125</v>
      </c>
      <c r="C12" s="248">
        <v>61.71875</v>
      </c>
      <c r="D12" s="248">
        <v>55.78125</v>
      </c>
      <c r="E12" s="248">
        <v>56.59375</v>
      </c>
      <c r="F12" s="248">
        <v>48.328407</v>
      </c>
      <c r="G12" s="248">
        <v>1.957904E8</v>
      </c>
      <c r="H12" s="248"/>
      <c r="I12" s="248">
        <f t="shared" ref="I12:N12" si="4">(I13/B13*B12)/B13*B12</f>
        <v>5.027464784</v>
      </c>
      <c r="J12" s="248">
        <f t="shared" si="4"/>
        <v>5.724920714</v>
      </c>
      <c r="K12" s="248">
        <f t="shared" si="4"/>
        <v>4.672833703</v>
      </c>
      <c r="L12" s="248">
        <f t="shared" si="4"/>
        <v>4.781179581</v>
      </c>
      <c r="M12" s="248">
        <f t="shared" si="4"/>
        <v>4.064788033</v>
      </c>
      <c r="N12" s="248">
        <f t="shared" si="4"/>
        <v>849403.6368</v>
      </c>
      <c r="O12" s="248"/>
      <c r="P12" s="249"/>
      <c r="Q12" s="249"/>
      <c r="R12" s="249"/>
      <c r="S12" s="249"/>
      <c r="T12" s="249"/>
      <c r="U12" s="249"/>
      <c r="V12" s="252"/>
      <c r="W12" s="249"/>
      <c r="X12" s="253"/>
      <c r="Y12" s="249"/>
      <c r="Z12" s="249"/>
      <c r="AA12" s="254"/>
      <c r="AB12" s="253"/>
      <c r="AC12" s="255"/>
      <c r="AD12" s="253"/>
      <c r="AE12" s="175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7"/>
    </row>
    <row r="13" ht="19.5" customHeight="1">
      <c r="A13" s="246" t="s">
        <v>98</v>
      </c>
      <c r="B13" s="247">
        <v>56.6875</v>
      </c>
      <c r="C13" s="248">
        <v>61.75</v>
      </c>
      <c r="D13" s="248">
        <v>52.9375</v>
      </c>
      <c r="E13" s="248">
        <v>59.6875</v>
      </c>
      <c r="F13" s="248">
        <v>50.970333</v>
      </c>
      <c r="G13" s="248">
        <v>2.578806E8</v>
      </c>
      <c r="H13" s="248"/>
      <c r="I13" s="248">
        <f t="shared" ref="I13:N13" si="5">(I14/B14*B13)/B14*B13</f>
        <v>4.833705043</v>
      </c>
      <c r="J13" s="248">
        <f t="shared" si="5"/>
        <v>5.730719569</v>
      </c>
      <c r="K13" s="248">
        <f t="shared" si="5"/>
        <v>4.208532611</v>
      </c>
      <c r="L13" s="248">
        <f t="shared" si="5"/>
        <v>5.318202747</v>
      </c>
      <c r="M13" s="248">
        <f t="shared" si="5"/>
        <v>4.521347476</v>
      </c>
      <c r="N13" s="248">
        <f t="shared" si="5"/>
        <v>1473562.88</v>
      </c>
      <c r="O13" s="248"/>
      <c r="P13" s="249"/>
      <c r="Q13" s="249"/>
      <c r="R13" s="249"/>
      <c r="S13" s="249"/>
      <c r="T13" s="249"/>
      <c r="U13" s="249"/>
      <c r="V13" s="252"/>
      <c r="W13" s="249"/>
      <c r="X13" s="253"/>
      <c r="Y13" s="249"/>
      <c r="Z13" s="249"/>
      <c r="AA13" s="254"/>
      <c r="AB13" s="253"/>
      <c r="AC13" s="255"/>
      <c r="AD13" s="253"/>
      <c r="AE13" s="175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7"/>
    </row>
    <row r="14" ht="19.5" customHeight="1">
      <c r="A14" s="246" t="s">
        <v>99</v>
      </c>
      <c r="B14" s="247">
        <v>60.0625</v>
      </c>
      <c r="C14" s="248">
        <v>63.75</v>
      </c>
      <c r="D14" s="248">
        <v>58.625</v>
      </c>
      <c r="E14" s="248">
        <v>60.1875</v>
      </c>
      <c r="F14" s="248">
        <v>51.397312</v>
      </c>
      <c r="G14" s="248">
        <v>2.89632E8</v>
      </c>
      <c r="H14" s="248"/>
      <c r="I14" s="248">
        <f t="shared" ref="I14:N14" si="6">(I15/B15*B14)/B15*B14</f>
        <v>5.426406785</v>
      </c>
      <c r="J14" s="248">
        <f t="shared" si="6"/>
        <v>6.107951942</v>
      </c>
      <c r="K14" s="248">
        <f t="shared" si="6"/>
        <v>5.161424189</v>
      </c>
      <c r="L14" s="248">
        <f t="shared" si="6"/>
        <v>5.407676723</v>
      </c>
      <c r="M14" s="248">
        <f t="shared" si="6"/>
        <v>4.597415507</v>
      </c>
      <c r="N14" s="248">
        <f t="shared" si="6"/>
        <v>1858764.696</v>
      </c>
      <c r="O14" s="248"/>
      <c r="P14" s="249"/>
      <c r="Q14" s="249"/>
      <c r="R14" s="249"/>
      <c r="S14" s="249"/>
      <c r="T14" s="249"/>
      <c r="U14" s="249"/>
      <c r="V14" s="252"/>
      <c r="W14" s="249"/>
      <c r="X14" s="253"/>
      <c r="Y14" s="249"/>
      <c r="Z14" s="249"/>
      <c r="AA14" s="254"/>
      <c r="AB14" s="253"/>
      <c r="AC14" s="255"/>
      <c r="AD14" s="253"/>
      <c r="AE14" s="175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7"/>
    </row>
    <row r="15" ht="19.5" customHeight="1">
      <c r="A15" s="246" t="s">
        <v>100</v>
      </c>
      <c r="B15" s="247">
        <v>59.375</v>
      </c>
      <c r="C15" s="248">
        <v>66.25</v>
      </c>
      <c r="D15" s="248">
        <v>57.414063</v>
      </c>
      <c r="E15" s="248">
        <v>65.75</v>
      </c>
      <c r="F15" s="248">
        <v>56.147415</v>
      </c>
      <c r="G15" s="248">
        <v>4.154352E8</v>
      </c>
      <c r="H15" s="248"/>
      <c r="I15" s="248">
        <f t="shared" ref="I15:N15" si="7">(I16/B16*B15)/B16*B15</f>
        <v>5.302892</v>
      </c>
      <c r="J15" s="248">
        <f t="shared" si="7"/>
        <v>6.596400232</v>
      </c>
      <c r="K15" s="248">
        <f t="shared" si="7"/>
        <v>4.950401281</v>
      </c>
      <c r="L15" s="248">
        <f t="shared" si="7"/>
        <v>6.453415479</v>
      </c>
      <c r="M15" s="248">
        <f t="shared" si="7"/>
        <v>5.486463265</v>
      </c>
      <c r="N15" s="248">
        <f t="shared" si="7"/>
        <v>3824176.358</v>
      </c>
      <c r="O15" s="248"/>
      <c r="P15" s="249"/>
      <c r="Q15" s="249"/>
      <c r="R15" s="249"/>
      <c r="S15" s="249"/>
      <c r="T15" s="249"/>
      <c r="U15" s="249"/>
      <c r="V15" s="252"/>
      <c r="W15" s="249"/>
      <c r="X15" s="253"/>
      <c r="Y15" s="249"/>
      <c r="Z15" s="249"/>
      <c r="AA15" s="254"/>
      <c r="AB15" s="253"/>
      <c r="AC15" s="255"/>
      <c r="AD15" s="253"/>
      <c r="AE15" s="175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7"/>
    </row>
    <row r="16" ht="19.5" customHeight="1">
      <c r="A16" s="246" t="s">
        <v>101</v>
      </c>
      <c r="B16" s="247">
        <v>65.75</v>
      </c>
      <c r="C16" s="248">
        <v>78.78125</v>
      </c>
      <c r="D16" s="248">
        <v>65.195313</v>
      </c>
      <c r="E16" s="248">
        <v>73.5</v>
      </c>
      <c r="F16" s="248">
        <v>62.76556</v>
      </c>
      <c r="G16" s="248">
        <v>3.668192E8</v>
      </c>
      <c r="H16" s="248"/>
      <c r="I16" s="248">
        <f t="shared" ref="I16:N16" si="8">(I17/B17*B16)/B17*B16</f>
        <v>6.502749904</v>
      </c>
      <c r="J16" s="248">
        <f t="shared" si="8"/>
        <v>9.327837417</v>
      </c>
      <c r="K16" s="248">
        <f t="shared" si="8"/>
        <v>6.383172643</v>
      </c>
      <c r="L16" s="248">
        <f t="shared" si="8"/>
        <v>8.064413543</v>
      </c>
      <c r="M16" s="248">
        <f t="shared" si="8"/>
        <v>6.856078145</v>
      </c>
      <c r="N16" s="248">
        <f t="shared" si="8"/>
        <v>2981504.352</v>
      </c>
      <c r="O16" s="248"/>
      <c r="P16" s="249"/>
      <c r="Q16" s="249"/>
      <c r="R16" s="249"/>
      <c r="S16" s="249"/>
      <c r="T16" s="249"/>
      <c r="U16" s="249"/>
      <c r="V16" s="248"/>
      <c r="W16" s="249"/>
      <c r="X16" s="253"/>
      <c r="Y16" s="249"/>
      <c r="Z16" s="249"/>
      <c r="AA16" s="254"/>
      <c r="AB16" s="253"/>
      <c r="AC16" s="255"/>
      <c r="AD16" s="253"/>
      <c r="AE16" s="175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7"/>
    </row>
    <row r="17" ht="19.5" customHeight="1">
      <c r="A17" s="246" t="s">
        <v>102</v>
      </c>
      <c r="B17" s="247">
        <v>74.3125</v>
      </c>
      <c r="C17" s="248">
        <v>93.75</v>
      </c>
      <c r="D17" s="248">
        <v>73.75</v>
      </c>
      <c r="E17" s="248">
        <v>91.375</v>
      </c>
      <c r="F17" s="248">
        <v>78.029953</v>
      </c>
      <c r="G17" s="248">
        <v>4.653556E8</v>
      </c>
      <c r="H17" s="248"/>
      <c r="I17" s="248">
        <f t="shared" ref="I17:N17" si="9">(I18/B18*B17)/B18*B17</f>
        <v>8.30671444</v>
      </c>
      <c r="J17" s="248">
        <f t="shared" si="9"/>
        <v>13.20923863</v>
      </c>
      <c r="K17" s="248">
        <f t="shared" si="9"/>
        <v>8.168228733</v>
      </c>
      <c r="L17" s="248">
        <f t="shared" si="9"/>
        <v>12.46386947</v>
      </c>
      <c r="M17" s="248">
        <f t="shared" si="9"/>
        <v>10.59633387</v>
      </c>
      <c r="N17" s="248">
        <f t="shared" si="9"/>
        <v>4798452.696</v>
      </c>
      <c r="O17" s="256" t="s">
        <v>103</v>
      </c>
      <c r="P17" s="257">
        <f t="shared" ref="P17:U17" si="10">MAX(P20:P307)</f>
        <v>1616435.62</v>
      </c>
      <c r="Q17" s="258">
        <f t="shared" si="10"/>
        <v>884570.509</v>
      </c>
      <c r="R17" s="258">
        <f t="shared" si="10"/>
        <v>1296322.943</v>
      </c>
      <c r="S17" s="258">
        <f t="shared" si="10"/>
        <v>-1666.666667</v>
      </c>
      <c r="T17" s="258">
        <f t="shared" si="10"/>
        <v>0</v>
      </c>
      <c r="U17" s="259">
        <f t="shared" si="10"/>
        <v>1</v>
      </c>
      <c r="V17" s="260"/>
      <c r="W17" s="258">
        <f>MIN(W20:W307)</f>
        <v>-924739.9698</v>
      </c>
      <c r="X17" s="261">
        <f t="shared" ref="X17:AD17" si="11">MAX(X20:X307)</f>
        <v>420</v>
      </c>
      <c r="Y17" s="258">
        <f t="shared" si="11"/>
        <v>2375974.959</v>
      </c>
      <c r="Z17" s="258">
        <f t="shared" si="11"/>
        <v>1451234.989</v>
      </c>
      <c r="AA17" s="262">
        <f t="shared" si="11"/>
        <v>3447490.946</v>
      </c>
      <c r="AB17" s="261">
        <f t="shared" si="11"/>
        <v>3.447490946</v>
      </c>
      <c r="AC17" s="263">
        <f t="shared" si="11"/>
        <v>2583854.248</v>
      </c>
      <c r="AD17" s="261">
        <f t="shared" si="11"/>
        <v>2.583854248</v>
      </c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7"/>
    </row>
    <row r="18" ht="19.5" customHeight="1">
      <c r="A18" s="246" t="s">
        <v>104</v>
      </c>
      <c r="B18" s="247">
        <v>96.1875</v>
      </c>
      <c r="C18" s="248">
        <v>97.625</v>
      </c>
      <c r="D18" s="248">
        <v>79.75</v>
      </c>
      <c r="E18" s="248">
        <v>89.6875</v>
      </c>
      <c r="F18" s="248">
        <v>76.588921</v>
      </c>
      <c r="G18" s="248">
        <v>5.834318E8</v>
      </c>
      <c r="H18" s="248"/>
      <c r="I18" s="248">
        <f t="shared" ref="I18:N18" si="12">(I19/B19*B18)/B19*B18</f>
        <v>13.91690977</v>
      </c>
      <c r="J18" s="248">
        <f t="shared" si="12"/>
        <v>14.3237696</v>
      </c>
      <c r="K18" s="248">
        <f t="shared" si="12"/>
        <v>9.551360231</v>
      </c>
      <c r="L18" s="248">
        <f t="shared" si="12"/>
        <v>12.00775861</v>
      </c>
      <c r="M18" s="248">
        <f t="shared" si="12"/>
        <v>10.20856845</v>
      </c>
      <c r="N18" s="248">
        <f t="shared" si="12"/>
        <v>7542434.063</v>
      </c>
      <c r="O18" s="264" t="s">
        <v>105</v>
      </c>
      <c r="P18" s="249">
        <f t="shared" ref="P18:U18" si="13">P307</f>
        <v>1616435.62</v>
      </c>
      <c r="Q18" s="249">
        <f t="shared" si="13"/>
        <v>534732.3835</v>
      </c>
      <c r="R18" s="249">
        <f t="shared" si="13"/>
        <v>1296322.943</v>
      </c>
      <c r="S18" s="249">
        <f t="shared" si="13"/>
        <v>-924739.9698</v>
      </c>
      <c r="T18" s="249">
        <f t="shared" si="13"/>
        <v>0</v>
      </c>
      <c r="U18" s="265">
        <f t="shared" si="13"/>
        <v>0.7790884527</v>
      </c>
      <c r="V18" s="252"/>
      <c r="W18" s="249">
        <f t="shared" ref="W18:AD18" si="14">W307</f>
        <v>-924739.9698</v>
      </c>
      <c r="X18" s="266">
        <f t="shared" si="14"/>
        <v>3.149813632</v>
      </c>
      <c r="Y18" s="249">
        <f t="shared" si="14"/>
        <v>2375974.959</v>
      </c>
      <c r="Z18" s="249">
        <f t="shared" si="14"/>
        <v>1451234.989</v>
      </c>
      <c r="AA18" s="249">
        <f t="shared" si="14"/>
        <v>3447490.946</v>
      </c>
      <c r="AB18" s="266">
        <f t="shared" si="14"/>
        <v>3.447490946</v>
      </c>
      <c r="AC18" s="249">
        <f t="shared" si="14"/>
        <v>2522750.976</v>
      </c>
      <c r="AD18" s="266">
        <f t="shared" si="14"/>
        <v>2.522750976</v>
      </c>
      <c r="AE18" s="175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7"/>
    </row>
    <row r="19" ht="19.5" customHeight="1">
      <c r="A19" s="246" t="s">
        <v>106</v>
      </c>
      <c r="B19" s="247">
        <v>89.53125</v>
      </c>
      <c r="C19" s="248">
        <v>107.5</v>
      </c>
      <c r="D19" s="248">
        <v>88.4375</v>
      </c>
      <c r="E19" s="248">
        <v>106.75</v>
      </c>
      <c r="F19" s="248">
        <v>91.159492</v>
      </c>
      <c r="G19" s="248">
        <v>5.751698E8</v>
      </c>
      <c r="H19" s="248"/>
      <c r="I19" s="248">
        <f t="shared" ref="I19:N19" si="15">(I20/B20*B19)/B20*B19</f>
        <v>12.05743232</v>
      </c>
      <c r="J19" s="248">
        <f t="shared" si="15"/>
        <v>17.36809403</v>
      </c>
      <c r="K19" s="248">
        <f t="shared" si="15"/>
        <v>11.74564189</v>
      </c>
      <c r="L19" s="248">
        <f t="shared" si="15"/>
        <v>17.01115805</v>
      </c>
      <c r="M19" s="248">
        <f t="shared" si="15"/>
        <v>14.46227901</v>
      </c>
      <c r="N19" s="248">
        <f t="shared" si="15"/>
        <v>7330329.191</v>
      </c>
      <c r="O19" s="264" t="s">
        <v>107</v>
      </c>
      <c r="P19" s="249">
        <f t="shared" ref="P19:U19" si="16">MIN(P20:P307)</f>
        <v>78257.42574</v>
      </c>
      <c r="Q19" s="249">
        <f t="shared" si="16"/>
        <v>19421.23593</v>
      </c>
      <c r="R19" s="249">
        <f t="shared" si="16"/>
        <v>260466.8692</v>
      </c>
      <c r="S19" s="249">
        <f t="shared" si="16"/>
        <v>-924739.9698</v>
      </c>
      <c r="T19" s="249">
        <f t="shared" si="16"/>
        <v>0</v>
      </c>
      <c r="U19" s="267">
        <f t="shared" si="16"/>
        <v>0.2908491341</v>
      </c>
      <c r="V19" s="252"/>
      <c r="W19" s="249">
        <f>(S20+T20)</f>
        <v>-1666.666667</v>
      </c>
      <c r="X19" s="252">
        <f t="shared" ref="X19:AD19" si="17">MIN(X20:X307)</f>
        <v>1.848011722</v>
      </c>
      <c r="Y19" s="249">
        <f t="shared" si="17"/>
        <v>315218.6332</v>
      </c>
      <c r="Z19" s="249">
        <f t="shared" si="17"/>
        <v>167376.1346</v>
      </c>
      <c r="AA19" s="268">
        <f t="shared" si="17"/>
        <v>376399.8915</v>
      </c>
      <c r="AB19" s="252">
        <f t="shared" si="17"/>
        <v>0.3763998915</v>
      </c>
      <c r="AC19" s="269">
        <f t="shared" si="17"/>
        <v>248063.0079</v>
      </c>
      <c r="AD19" s="252">
        <f t="shared" si="17"/>
        <v>0.2480630079</v>
      </c>
      <c r="AE19" s="175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7"/>
    </row>
    <row r="20" ht="19.5" customHeight="1">
      <c r="A20" s="246" t="s">
        <v>108</v>
      </c>
      <c r="B20" s="247">
        <v>107.25</v>
      </c>
      <c r="C20" s="248">
        <v>120.5</v>
      </c>
      <c r="D20" s="248">
        <v>101.0</v>
      </c>
      <c r="E20" s="248">
        <v>109.5</v>
      </c>
      <c r="F20" s="248">
        <v>93.507858</v>
      </c>
      <c r="G20" s="248">
        <v>7.211069E8</v>
      </c>
      <c r="H20" s="248"/>
      <c r="I20" s="248">
        <f t="shared" ref="I20:N20" si="18">(I21/B21*B20)/B21*B20</f>
        <v>17.30215263</v>
      </c>
      <c r="J20" s="248">
        <f t="shared" si="18"/>
        <v>21.82274244</v>
      </c>
      <c r="K20" s="248">
        <f t="shared" si="18"/>
        <v>15.31957048</v>
      </c>
      <c r="L20" s="248">
        <f t="shared" si="18"/>
        <v>17.89890036</v>
      </c>
      <c r="M20" s="248">
        <f t="shared" si="18"/>
        <v>15.21700419</v>
      </c>
      <c r="N20" s="248">
        <f t="shared" si="18"/>
        <v>11522073.23</v>
      </c>
      <c r="O20" s="248"/>
      <c r="P20" s="249">
        <f t="shared" ref="P20:R20" si="19">P8</f>
        <v>400000</v>
      </c>
      <c r="Q20" s="249">
        <f t="shared" si="19"/>
        <v>300000</v>
      </c>
      <c r="R20" s="249">
        <f t="shared" si="19"/>
        <v>300000</v>
      </c>
      <c r="S20" s="249">
        <f>-$S$8/12</f>
        <v>-1666.666667</v>
      </c>
      <c r="T20" s="249">
        <f>T4</f>
        <v>0</v>
      </c>
      <c r="U20" s="267">
        <f t="shared" ref="U20:U307" si="21">(Q20*2+P20)/(P20+Q20+R20)</f>
        <v>1</v>
      </c>
      <c r="V20" s="252"/>
      <c r="W20" s="249">
        <f t="shared" ref="W20:W307" si="22">S20+T20</f>
        <v>-1666.666667</v>
      </c>
      <c r="X20" s="252">
        <f t="shared" ref="X20:X307" si="23">IF(S20+T20=0,"NA",((P20+R20)/-(S20+T20)))</f>
        <v>420</v>
      </c>
      <c r="Y20" s="249">
        <f t="shared" ref="Y20:Y307" si="24">P20*0.7+R20*0.96</f>
        <v>568000</v>
      </c>
      <c r="Z20" s="249">
        <f t="shared" ref="Z20:Z307" si="25">Y20+S20+T20</f>
        <v>566333.3333</v>
      </c>
      <c r="AA20" s="254">
        <f t="shared" ref="AA20:AA307" si="26">P20+Q20+R20</f>
        <v>1000000</v>
      </c>
      <c r="AB20" s="253">
        <f t="shared" ref="AB20:AB307" si="27">AA20/($O$8)</f>
        <v>1</v>
      </c>
      <c r="AC20" s="270">
        <f t="shared" ref="AC20:AC307" si="28">SUM(P20:T20)</f>
        <v>998333.3333</v>
      </c>
      <c r="AD20" s="252">
        <f t="shared" ref="AD20:AD307" si="29">AC20/($O$8)</f>
        <v>0.9983333333</v>
      </c>
      <c r="AE20" s="175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7"/>
    </row>
    <row r="21" ht="19.5" customHeight="1">
      <c r="A21" s="246" t="s">
        <v>109</v>
      </c>
      <c r="B21" s="247">
        <v>107.765625</v>
      </c>
      <c r="C21" s="248">
        <v>109.125</v>
      </c>
      <c r="D21" s="248">
        <v>78.0</v>
      </c>
      <c r="E21" s="248">
        <v>94.75</v>
      </c>
      <c r="F21" s="248">
        <v>80.912041</v>
      </c>
      <c r="G21" s="248">
        <v>6.784114E8</v>
      </c>
      <c r="H21" s="248"/>
      <c r="I21" s="248">
        <f t="shared" ref="I21:N21" si="20">(I22/B22*B21)/B22*B21</f>
        <v>17.4689194</v>
      </c>
      <c r="J21" s="248">
        <f t="shared" si="20"/>
        <v>17.89714458</v>
      </c>
      <c r="K21" s="248">
        <f t="shared" si="20"/>
        <v>9.136777452</v>
      </c>
      <c r="L21" s="248">
        <f t="shared" si="20"/>
        <v>13.40159685</v>
      </c>
      <c r="M21" s="248">
        <f t="shared" si="20"/>
        <v>11.39355507</v>
      </c>
      <c r="N21" s="248">
        <f t="shared" si="20"/>
        <v>10198060.95</v>
      </c>
      <c r="O21" s="248"/>
      <c r="P21" s="249">
        <f t="shared" ref="P21:P307" si="31">P20*D21/D20</f>
        <v>308910.8911</v>
      </c>
      <c r="Q21" s="249">
        <f t="shared" ref="Q21:Q29" si="32">Q20*K21/K20</f>
        <v>178923.6349</v>
      </c>
      <c r="R21" s="249">
        <f t="shared" ref="R21:R29" si="33">R20*(1+$S$5/2/12)</f>
        <v>300625</v>
      </c>
      <c r="S21" s="249">
        <f t="shared" ref="S21:S307" si="34">S20*(1+$S$5/12)+$S$20</f>
        <v>-3340.277778</v>
      </c>
      <c r="T21" s="249">
        <f t="shared" ref="T21:T307" si="35">T20*(1+$S$5/12)</f>
        <v>0</v>
      </c>
      <c r="U21" s="267">
        <f t="shared" si="21"/>
        <v>0.8456466552</v>
      </c>
      <c r="V21" s="252"/>
      <c r="W21" s="249">
        <f t="shared" si="22"/>
        <v>-3340.277778</v>
      </c>
      <c r="X21" s="252">
        <f t="shared" si="23"/>
        <v>182.4805994</v>
      </c>
      <c r="Y21" s="249">
        <f t="shared" si="24"/>
        <v>504837.6238</v>
      </c>
      <c r="Z21" s="249">
        <f t="shared" si="25"/>
        <v>501497.346</v>
      </c>
      <c r="AA21" s="254">
        <f t="shared" si="26"/>
        <v>788459.526</v>
      </c>
      <c r="AB21" s="253">
        <f t="shared" si="27"/>
        <v>0.788459526</v>
      </c>
      <c r="AC21" s="270">
        <f t="shared" si="28"/>
        <v>785119.2482</v>
      </c>
      <c r="AD21" s="252">
        <f t="shared" si="29"/>
        <v>0.7851192482</v>
      </c>
      <c r="AE21" s="175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7"/>
    </row>
    <row r="22" ht="19.5" customHeight="1">
      <c r="A22" s="246" t="s">
        <v>110</v>
      </c>
      <c r="B22" s="247">
        <v>95.75</v>
      </c>
      <c r="C22" s="248">
        <v>96.875</v>
      </c>
      <c r="D22" s="248">
        <v>72.25</v>
      </c>
      <c r="E22" s="248">
        <v>83.125</v>
      </c>
      <c r="F22" s="248">
        <v>70.98484</v>
      </c>
      <c r="G22" s="248">
        <v>5.631893E8</v>
      </c>
      <c r="H22" s="248"/>
      <c r="I22" s="248">
        <f t="shared" ref="I22:N22" si="30">(I23/B23*B22)/B23*B22</f>
        <v>13.79059811</v>
      </c>
      <c r="J22" s="248">
        <f t="shared" si="30"/>
        <v>14.10453147</v>
      </c>
      <c r="K22" s="248">
        <f t="shared" si="30"/>
        <v>7.839340787</v>
      </c>
      <c r="L22" s="248">
        <f t="shared" si="30"/>
        <v>10.31481466</v>
      </c>
      <c r="M22" s="248">
        <f t="shared" si="30"/>
        <v>8.76928447</v>
      </c>
      <c r="N22" s="248">
        <f t="shared" si="30"/>
        <v>7028135.387</v>
      </c>
      <c r="O22" s="248"/>
      <c r="P22" s="249">
        <f t="shared" si="31"/>
        <v>286138.6139</v>
      </c>
      <c r="Q22" s="249">
        <f t="shared" si="32"/>
        <v>153516.1994</v>
      </c>
      <c r="R22" s="249">
        <f t="shared" si="33"/>
        <v>301251.3021</v>
      </c>
      <c r="S22" s="249">
        <f t="shared" si="34"/>
        <v>-5020.862269</v>
      </c>
      <c r="T22" s="249">
        <f t="shared" si="35"/>
        <v>0</v>
      </c>
      <c r="U22" s="267">
        <f t="shared" si="21"/>
        <v>0.8006021281</v>
      </c>
      <c r="V22" s="252"/>
      <c r="W22" s="249">
        <f t="shared" si="22"/>
        <v>-5020.862269</v>
      </c>
      <c r="X22" s="252">
        <f t="shared" si="23"/>
        <v>116.9898485</v>
      </c>
      <c r="Y22" s="249">
        <f t="shared" si="24"/>
        <v>489498.2797</v>
      </c>
      <c r="Z22" s="249">
        <f t="shared" si="25"/>
        <v>484477.4174</v>
      </c>
      <c r="AA22" s="254">
        <f t="shared" si="26"/>
        <v>740906.1153</v>
      </c>
      <c r="AB22" s="253">
        <f t="shared" si="27"/>
        <v>0.7409061153</v>
      </c>
      <c r="AC22" s="270">
        <f t="shared" si="28"/>
        <v>735885.2531</v>
      </c>
      <c r="AD22" s="252">
        <f t="shared" si="29"/>
        <v>0.7358852531</v>
      </c>
      <c r="AE22" s="175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7"/>
    </row>
    <row r="23" ht="19.5" customHeight="1">
      <c r="A23" s="246" t="s">
        <v>111</v>
      </c>
      <c r="B23" s="247">
        <v>85.1875</v>
      </c>
      <c r="C23" s="248">
        <v>99.71875</v>
      </c>
      <c r="D23" s="248">
        <v>82.5</v>
      </c>
      <c r="E23" s="248">
        <v>93.4375</v>
      </c>
      <c r="F23" s="248">
        <v>79.791245</v>
      </c>
      <c r="G23" s="248">
        <v>4.695167E8</v>
      </c>
      <c r="H23" s="248"/>
      <c r="I23" s="248">
        <f t="shared" ref="I23:N23" si="36">(I24/B24*B23)/B24*B23</f>
        <v>10.91584307</v>
      </c>
      <c r="J23" s="248">
        <f t="shared" si="36"/>
        <v>14.94475793</v>
      </c>
      <c r="K23" s="248">
        <f t="shared" si="36"/>
        <v>10.22143188</v>
      </c>
      <c r="L23" s="248">
        <f t="shared" si="36"/>
        <v>13.03288407</v>
      </c>
      <c r="M23" s="248">
        <f t="shared" si="36"/>
        <v>11.08009352</v>
      </c>
      <c r="N23" s="248">
        <f t="shared" si="36"/>
        <v>4884649.621</v>
      </c>
      <c r="O23" s="248"/>
      <c r="P23" s="249">
        <f t="shared" si="31"/>
        <v>326732.6733</v>
      </c>
      <c r="Q23" s="249">
        <f t="shared" si="32"/>
        <v>200164.1996</v>
      </c>
      <c r="R23" s="249">
        <f t="shared" si="33"/>
        <v>301878.909</v>
      </c>
      <c r="S23" s="249">
        <f t="shared" si="34"/>
        <v>-6708.449195</v>
      </c>
      <c r="T23" s="249">
        <f t="shared" si="35"/>
        <v>0</v>
      </c>
      <c r="U23" s="267">
        <f t="shared" si="21"/>
        <v>0.877271137</v>
      </c>
      <c r="V23" s="252"/>
      <c r="W23" s="249">
        <f t="shared" si="22"/>
        <v>-6708.449195</v>
      </c>
      <c r="X23" s="252">
        <f t="shared" si="23"/>
        <v>93.70445598</v>
      </c>
      <c r="Y23" s="249">
        <f t="shared" si="24"/>
        <v>518516.6239</v>
      </c>
      <c r="Z23" s="249">
        <f t="shared" si="25"/>
        <v>511808.1747</v>
      </c>
      <c r="AA23" s="254">
        <f t="shared" si="26"/>
        <v>828775.7818</v>
      </c>
      <c r="AB23" s="253">
        <f t="shared" si="27"/>
        <v>0.8287757818</v>
      </c>
      <c r="AC23" s="270">
        <f t="shared" si="28"/>
        <v>822067.3326</v>
      </c>
      <c r="AD23" s="252">
        <f t="shared" si="29"/>
        <v>0.8220673326</v>
      </c>
      <c r="AE23" s="175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7"/>
    </row>
    <row r="24" ht="19.5" customHeight="1">
      <c r="A24" s="246" t="s">
        <v>112</v>
      </c>
      <c r="B24" s="247">
        <v>93.5</v>
      </c>
      <c r="C24" s="248">
        <v>102.0625</v>
      </c>
      <c r="D24" s="248">
        <v>85.71875</v>
      </c>
      <c r="E24" s="248">
        <v>89.4375</v>
      </c>
      <c r="F24" s="248">
        <v>76.375443</v>
      </c>
      <c r="G24" s="248">
        <v>3.817581E8</v>
      </c>
      <c r="H24" s="248"/>
      <c r="I24" s="248">
        <f t="shared" ref="I24:N24" si="37">(I25/B25*B24)/B25*B24</f>
        <v>13.15009102</v>
      </c>
      <c r="J24" s="248">
        <f t="shared" si="37"/>
        <v>15.65552504</v>
      </c>
      <c r="K24" s="248">
        <f t="shared" si="37"/>
        <v>11.03457218</v>
      </c>
      <c r="L24" s="248">
        <f t="shared" si="37"/>
        <v>11.94090971</v>
      </c>
      <c r="M24" s="248">
        <f t="shared" si="37"/>
        <v>10.15173863</v>
      </c>
      <c r="N24" s="248">
        <f t="shared" si="37"/>
        <v>3229295.965</v>
      </c>
      <c r="O24" s="248"/>
      <c r="P24" s="249">
        <f t="shared" si="31"/>
        <v>339480.198</v>
      </c>
      <c r="Q24" s="249">
        <f t="shared" si="32"/>
        <v>216087.7591</v>
      </c>
      <c r="R24" s="249">
        <f t="shared" si="33"/>
        <v>302507.8234</v>
      </c>
      <c r="S24" s="249">
        <f t="shared" si="34"/>
        <v>-8403.067733</v>
      </c>
      <c r="T24" s="249">
        <f t="shared" si="35"/>
        <v>0</v>
      </c>
      <c r="U24" s="267">
        <f t="shared" si="21"/>
        <v>0.8992862096</v>
      </c>
      <c r="V24" s="252"/>
      <c r="W24" s="249">
        <f t="shared" si="22"/>
        <v>-8403.067733</v>
      </c>
      <c r="X24" s="252">
        <f t="shared" si="23"/>
        <v>76.39924392</v>
      </c>
      <c r="Y24" s="249">
        <f t="shared" si="24"/>
        <v>528043.649</v>
      </c>
      <c r="Z24" s="249">
        <f t="shared" si="25"/>
        <v>519640.5813</v>
      </c>
      <c r="AA24" s="254">
        <f t="shared" si="26"/>
        <v>858075.7805</v>
      </c>
      <c r="AB24" s="253">
        <f t="shared" si="27"/>
        <v>0.8580757805</v>
      </c>
      <c r="AC24" s="270">
        <f t="shared" si="28"/>
        <v>849672.7127</v>
      </c>
      <c r="AD24" s="252">
        <f t="shared" si="29"/>
        <v>0.8496727127</v>
      </c>
      <c r="AE24" s="175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7"/>
    </row>
    <row r="25" ht="19.5" customHeight="1">
      <c r="A25" s="246" t="s">
        <v>113</v>
      </c>
      <c r="B25" s="247">
        <v>89.8125</v>
      </c>
      <c r="C25" s="248">
        <v>102.0</v>
      </c>
      <c r="D25" s="248">
        <v>83.3125</v>
      </c>
      <c r="E25" s="248">
        <v>101.625</v>
      </c>
      <c r="F25" s="248">
        <v>86.782974</v>
      </c>
      <c r="G25" s="248">
        <v>3.783124E8</v>
      </c>
      <c r="H25" s="248"/>
      <c r="I25" s="248">
        <f t="shared" ref="I25:N25" si="38">(I26/B26*B25)/B26*B25</f>
        <v>12.13330481</v>
      </c>
      <c r="J25" s="248">
        <f t="shared" si="38"/>
        <v>15.63635697</v>
      </c>
      <c r="K25" s="248">
        <f t="shared" si="38"/>
        <v>10.42375451</v>
      </c>
      <c r="L25" s="248">
        <f t="shared" si="38"/>
        <v>15.41697717</v>
      </c>
      <c r="M25" s="248">
        <f t="shared" si="38"/>
        <v>13.10696082</v>
      </c>
      <c r="N25" s="248">
        <f t="shared" si="38"/>
        <v>3171264.615</v>
      </c>
      <c r="O25" s="248"/>
      <c r="P25" s="249">
        <f t="shared" si="31"/>
        <v>329950.495</v>
      </c>
      <c r="Q25" s="249">
        <f t="shared" si="32"/>
        <v>204126.2422</v>
      </c>
      <c r="R25" s="249">
        <f t="shared" si="33"/>
        <v>303138.048</v>
      </c>
      <c r="S25" s="249">
        <f t="shared" si="34"/>
        <v>-10104.74718</v>
      </c>
      <c r="T25" s="249">
        <f t="shared" si="35"/>
        <v>0</v>
      </c>
      <c r="U25" s="267">
        <f t="shared" si="21"/>
        <v>0.8817366732</v>
      </c>
      <c r="V25" s="252"/>
      <c r="W25" s="249">
        <f t="shared" si="22"/>
        <v>-10104.74718</v>
      </c>
      <c r="X25" s="252">
        <f t="shared" si="23"/>
        <v>62.65258612</v>
      </c>
      <c r="Y25" s="249">
        <f t="shared" si="24"/>
        <v>521977.8726</v>
      </c>
      <c r="Z25" s="249">
        <f t="shared" si="25"/>
        <v>511873.1254</v>
      </c>
      <c r="AA25" s="254">
        <f t="shared" si="26"/>
        <v>837214.7853</v>
      </c>
      <c r="AB25" s="253">
        <f t="shared" si="27"/>
        <v>0.8372147853</v>
      </c>
      <c r="AC25" s="270">
        <f t="shared" si="28"/>
        <v>827110.0381</v>
      </c>
      <c r="AD25" s="252">
        <f t="shared" si="29"/>
        <v>0.8271100381</v>
      </c>
      <c r="AE25" s="175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7"/>
    </row>
    <row r="26" ht="19.5" customHeight="1">
      <c r="A26" s="246" t="s">
        <v>114</v>
      </c>
      <c r="B26" s="247">
        <v>103.0</v>
      </c>
      <c r="C26" s="248">
        <v>103.515625</v>
      </c>
      <c r="D26" s="248">
        <v>87.0</v>
      </c>
      <c r="E26" s="248">
        <v>88.75</v>
      </c>
      <c r="F26" s="248">
        <v>75.788368</v>
      </c>
      <c r="G26" s="248">
        <v>5.107067E8</v>
      </c>
      <c r="H26" s="248"/>
      <c r="I26" s="248">
        <f t="shared" ref="I26:N26" si="39">(I27/B27*B26)/B27*B26</f>
        <v>15.95805606</v>
      </c>
      <c r="J26" s="248">
        <f t="shared" si="39"/>
        <v>16.10449275</v>
      </c>
      <c r="K26" s="248">
        <f t="shared" si="39"/>
        <v>11.36690804</v>
      </c>
      <c r="L26" s="248">
        <f t="shared" si="39"/>
        <v>11.75803735</v>
      </c>
      <c r="M26" s="248">
        <f t="shared" si="39"/>
        <v>9.996271738</v>
      </c>
      <c r="N26" s="248">
        <f t="shared" si="39"/>
        <v>5779289.363</v>
      </c>
      <c r="O26" s="248"/>
      <c r="P26" s="249">
        <f t="shared" si="31"/>
        <v>344554.4554</v>
      </c>
      <c r="Q26" s="249">
        <f t="shared" si="32"/>
        <v>222595.8239</v>
      </c>
      <c r="R26" s="249">
        <f t="shared" si="33"/>
        <v>303769.5856</v>
      </c>
      <c r="S26" s="249">
        <f t="shared" si="34"/>
        <v>-11813.51696</v>
      </c>
      <c r="T26" s="249">
        <f t="shared" si="35"/>
        <v>0</v>
      </c>
      <c r="U26" s="267">
        <f t="shared" si="21"/>
        <v>0.9067953724</v>
      </c>
      <c r="V26" s="252"/>
      <c r="W26" s="249">
        <f t="shared" si="22"/>
        <v>-11813.51696</v>
      </c>
      <c r="X26" s="252">
        <f t="shared" si="23"/>
        <v>54.87985019</v>
      </c>
      <c r="Y26" s="249">
        <f t="shared" si="24"/>
        <v>532806.921</v>
      </c>
      <c r="Z26" s="249">
        <f t="shared" si="25"/>
        <v>520993.404</v>
      </c>
      <c r="AA26" s="254">
        <f t="shared" si="26"/>
        <v>870919.865</v>
      </c>
      <c r="AB26" s="253">
        <f t="shared" si="27"/>
        <v>0.870919865</v>
      </c>
      <c r="AC26" s="270">
        <f t="shared" si="28"/>
        <v>859106.348</v>
      </c>
      <c r="AD26" s="252">
        <f t="shared" si="29"/>
        <v>0.859106348</v>
      </c>
      <c r="AE26" s="175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7"/>
    </row>
    <row r="27" ht="19.5" customHeight="1">
      <c r="A27" s="271" t="s">
        <v>115</v>
      </c>
      <c r="B27" s="272">
        <v>90.25</v>
      </c>
      <c r="C27" s="273">
        <v>90.25</v>
      </c>
      <c r="D27" s="273">
        <v>73.625</v>
      </c>
      <c r="E27" s="273">
        <v>81.703125</v>
      </c>
      <c r="F27" s="273">
        <v>69.770638</v>
      </c>
      <c r="G27" s="273">
        <v>9.049254E8</v>
      </c>
      <c r="H27" s="273"/>
      <c r="I27" s="273">
        <f t="shared" ref="I27:N27" si="40">(I28/B28*B27)/B28*B27</f>
        <v>12.25180168</v>
      </c>
      <c r="J27" s="273">
        <f t="shared" si="40"/>
        <v>12.24135955</v>
      </c>
      <c r="K27" s="273">
        <f t="shared" si="40"/>
        <v>8.140563287</v>
      </c>
      <c r="L27" s="273">
        <f t="shared" si="40"/>
        <v>9.964957431</v>
      </c>
      <c r="M27" s="273">
        <f t="shared" si="40"/>
        <v>8.471851442</v>
      </c>
      <c r="N27" s="273">
        <f t="shared" si="40"/>
        <v>18144996.37</v>
      </c>
      <c r="O27" s="273"/>
      <c r="P27" s="249">
        <f t="shared" si="31"/>
        <v>291584.1584</v>
      </c>
      <c r="Q27" s="249">
        <f t="shared" si="32"/>
        <v>159414.9777</v>
      </c>
      <c r="R27" s="249">
        <f t="shared" si="33"/>
        <v>304402.4389</v>
      </c>
      <c r="S27" s="249">
        <f t="shared" si="34"/>
        <v>-13529.40662</v>
      </c>
      <c r="T27" s="249">
        <f t="shared" si="35"/>
        <v>0</v>
      </c>
      <c r="U27" s="267">
        <f t="shared" si="21"/>
        <v>0.808065715</v>
      </c>
      <c r="V27" s="252"/>
      <c r="W27" s="249">
        <f t="shared" si="22"/>
        <v>-13529.40662</v>
      </c>
      <c r="X27" s="252">
        <f t="shared" si="23"/>
        <v>44.05120004</v>
      </c>
      <c r="Y27" s="249">
        <f t="shared" si="24"/>
        <v>496335.2522</v>
      </c>
      <c r="Z27" s="249">
        <f t="shared" si="25"/>
        <v>482805.8456</v>
      </c>
      <c r="AA27" s="254">
        <f t="shared" si="26"/>
        <v>755401.575</v>
      </c>
      <c r="AB27" s="253">
        <f t="shared" si="27"/>
        <v>0.755401575</v>
      </c>
      <c r="AC27" s="270">
        <f t="shared" si="28"/>
        <v>741872.1684</v>
      </c>
      <c r="AD27" s="252">
        <f t="shared" si="29"/>
        <v>0.7418721684</v>
      </c>
      <c r="AE27" s="175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7"/>
    </row>
    <row r="28" ht="19.5" customHeight="1">
      <c r="A28" s="271" t="s">
        <v>116</v>
      </c>
      <c r="B28" s="272">
        <v>80.3125</v>
      </c>
      <c r="C28" s="273">
        <v>84.125</v>
      </c>
      <c r="D28" s="273">
        <v>60.5</v>
      </c>
      <c r="E28" s="273">
        <v>62.984375</v>
      </c>
      <c r="F28" s="273">
        <v>53.785721</v>
      </c>
      <c r="G28" s="273">
        <v>9.362076E8</v>
      </c>
      <c r="H28" s="273"/>
      <c r="I28" s="273">
        <f t="shared" ref="I28:N28" si="41">(I29/B29*B28)/B29*B28</f>
        <v>9.702235838</v>
      </c>
      <c r="J28" s="273">
        <f t="shared" si="41"/>
        <v>10.63617288</v>
      </c>
      <c r="K28" s="273">
        <f t="shared" si="41"/>
        <v>5.49685892</v>
      </c>
      <c r="L28" s="273">
        <f t="shared" si="41"/>
        <v>5.921936694</v>
      </c>
      <c r="M28" s="273">
        <f t="shared" si="41"/>
        <v>5.034622733</v>
      </c>
      <c r="N28" s="273">
        <f t="shared" si="41"/>
        <v>19421181.79</v>
      </c>
      <c r="O28" s="273"/>
      <c r="P28" s="249">
        <f t="shared" si="31"/>
        <v>239603.9604</v>
      </c>
      <c r="Q28" s="249">
        <f t="shared" si="32"/>
        <v>107643.8584</v>
      </c>
      <c r="R28" s="249">
        <f t="shared" si="33"/>
        <v>305036.6106</v>
      </c>
      <c r="S28" s="249">
        <f t="shared" si="34"/>
        <v>-15252.44581</v>
      </c>
      <c r="T28" s="249">
        <f t="shared" si="35"/>
        <v>0</v>
      </c>
      <c r="U28" s="267">
        <f t="shared" si="21"/>
        <v>0.6973823944</v>
      </c>
      <c r="V28" s="252"/>
      <c r="W28" s="249">
        <f t="shared" si="22"/>
        <v>-15252.44581</v>
      </c>
      <c r="X28" s="252">
        <f t="shared" si="23"/>
        <v>35.70840886</v>
      </c>
      <c r="Y28" s="249">
        <f t="shared" si="24"/>
        <v>460557.9185</v>
      </c>
      <c r="Z28" s="249">
        <f t="shared" si="25"/>
        <v>445305.4727</v>
      </c>
      <c r="AA28" s="254">
        <f t="shared" si="26"/>
        <v>652284.4295</v>
      </c>
      <c r="AB28" s="253">
        <f t="shared" si="27"/>
        <v>0.6522844295</v>
      </c>
      <c r="AC28" s="270">
        <f t="shared" si="28"/>
        <v>637031.9837</v>
      </c>
      <c r="AD28" s="252">
        <f t="shared" si="29"/>
        <v>0.6370319837</v>
      </c>
      <c r="AE28" s="175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  <c r="AU28" s="176"/>
      <c r="AV28" s="176"/>
      <c r="AW28" s="177"/>
    </row>
    <row r="29" ht="19.5" customHeight="1">
      <c r="A29" s="274" t="s">
        <v>117</v>
      </c>
      <c r="B29" s="275">
        <v>64.0625</v>
      </c>
      <c r="C29" s="276">
        <v>74.78125</v>
      </c>
      <c r="D29" s="276">
        <v>54.25</v>
      </c>
      <c r="E29" s="276">
        <v>58.375</v>
      </c>
      <c r="F29" s="276">
        <v>49.849514</v>
      </c>
      <c r="G29" s="276">
        <v>1.0877885E9</v>
      </c>
      <c r="H29" s="276"/>
      <c r="I29" s="276">
        <f t="shared" ref="I29:N29" si="42">(I30/B30*B29)/B30*B29</f>
        <v>6.173242003</v>
      </c>
      <c r="J29" s="276">
        <f t="shared" si="42"/>
        <v>8.404670148</v>
      </c>
      <c r="K29" s="276">
        <f t="shared" si="42"/>
        <v>4.419807214</v>
      </c>
      <c r="L29" s="276">
        <f t="shared" si="42"/>
        <v>5.086884762</v>
      </c>
      <c r="M29" s="276">
        <f t="shared" si="42"/>
        <v>4.324688189</v>
      </c>
      <c r="N29" s="276">
        <f t="shared" si="42"/>
        <v>26219249.43</v>
      </c>
      <c r="O29" s="276"/>
      <c r="P29" s="249">
        <f t="shared" si="31"/>
        <v>214851.4851</v>
      </c>
      <c r="Q29" s="249">
        <f t="shared" si="32"/>
        <v>86552.17626</v>
      </c>
      <c r="R29" s="249">
        <f t="shared" si="33"/>
        <v>305672.1036</v>
      </c>
      <c r="S29" s="249">
        <f t="shared" si="34"/>
        <v>-16982.66433</v>
      </c>
      <c r="T29" s="249">
        <f t="shared" si="35"/>
        <v>0</v>
      </c>
      <c r="U29" s="267">
        <f t="shared" si="21"/>
        <v>0.6390567044</v>
      </c>
      <c r="V29" s="252">
        <f>(E29-B20)/B20</f>
        <v>-0.4557109557</v>
      </c>
      <c r="W29" s="249">
        <f t="shared" si="22"/>
        <v>-16982.66433</v>
      </c>
      <c r="X29" s="252">
        <f t="shared" si="23"/>
        <v>30.65029011</v>
      </c>
      <c r="Y29" s="249">
        <f t="shared" si="24"/>
        <v>443841.259</v>
      </c>
      <c r="Z29" s="249">
        <f t="shared" si="25"/>
        <v>426858.5947</v>
      </c>
      <c r="AA29" s="254">
        <f t="shared" si="26"/>
        <v>607075.765</v>
      </c>
      <c r="AB29" s="253">
        <f t="shared" si="27"/>
        <v>0.607075765</v>
      </c>
      <c r="AC29" s="270">
        <f t="shared" si="28"/>
        <v>590093.1006</v>
      </c>
      <c r="AD29" s="252">
        <f t="shared" si="29"/>
        <v>0.5900931006</v>
      </c>
      <c r="AE29" s="175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7"/>
    </row>
    <row r="30" ht="19.5" customHeight="1">
      <c r="A30" s="271" t="s">
        <v>118</v>
      </c>
      <c r="B30" s="272">
        <v>58.5625</v>
      </c>
      <c r="C30" s="273">
        <v>69.125</v>
      </c>
      <c r="D30" s="273">
        <v>52.15625</v>
      </c>
      <c r="E30" s="273">
        <v>64.300003</v>
      </c>
      <c r="F30" s="273">
        <v>54.909184</v>
      </c>
      <c r="G30" s="273">
        <v>1.1978067E9</v>
      </c>
      <c r="H30" s="273"/>
      <c r="I30" s="273">
        <f t="shared" ref="I30:N30" si="43">(I31/B31*B30)/B31*B30</f>
        <v>5.158753226</v>
      </c>
      <c r="J30" s="273">
        <f t="shared" si="43"/>
        <v>7.181340543</v>
      </c>
      <c r="K30" s="273">
        <f t="shared" si="43"/>
        <v>4.085230429</v>
      </c>
      <c r="L30" s="273">
        <f t="shared" si="43"/>
        <v>6.171917305</v>
      </c>
      <c r="M30" s="273">
        <f t="shared" si="43"/>
        <v>5.24714327</v>
      </c>
      <c r="N30" s="273">
        <f t="shared" si="43"/>
        <v>31791045.08</v>
      </c>
      <c r="O30" s="273"/>
      <c r="P30" s="249">
        <f t="shared" si="31"/>
        <v>206559.4059</v>
      </c>
      <c r="Q30" s="249">
        <f>(Q29+$S$3)*K30/K29</f>
        <v>98486.2397</v>
      </c>
      <c r="R30" s="249">
        <f>R29*(1+($S$5)/2/12)-$S$3</f>
        <v>286308.9205</v>
      </c>
      <c r="S30" s="249">
        <f t="shared" si="34"/>
        <v>-18720.0921</v>
      </c>
      <c r="T30" s="249">
        <f t="shared" si="35"/>
        <v>0</v>
      </c>
      <c r="U30" s="267">
        <f t="shared" si="21"/>
        <v>0.682385676</v>
      </c>
      <c r="V30" s="277"/>
      <c r="W30" s="249">
        <f t="shared" si="22"/>
        <v>-18720.0921</v>
      </c>
      <c r="X30" s="252">
        <f t="shared" si="23"/>
        <v>26.3283067</v>
      </c>
      <c r="Y30" s="249">
        <f t="shared" si="24"/>
        <v>419448.1478</v>
      </c>
      <c r="Z30" s="249">
        <f t="shared" si="25"/>
        <v>400728.0557</v>
      </c>
      <c r="AA30" s="254">
        <f t="shared" si="26"/>
        <v>591354.5661</v>
      </c>
      <c r="AB30" s="253">
        <f t="shared" si="27"/>
        <v>0.5913545661</v>
      </c>
      <c r="AC30" s="270">
        <f t="shared" si="28"/>
        <v>572634.474</v>
      </c>
      <c r="AD30" s="252">
        <f t="shared" si="29"/>
        <v>0.572634474</v>
      </c>
      <c r="AE30" s="175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7"/>
    </row>
    <row r="31" ht="19.5" customHeight="1">
      <c r="A31" s="271" t="s">
        <v>119</v>
      </c>
      <c r="B31" s="272">
        <v>64.550003</v>
      </c>
      <c r="C31" s="273">
        <v>65.610001</v>
      </c>
      <c r="D31" s="273">
        <v>46.860001</v>
      </c>
      <c r="E31" s="273">
        <v>47.450001</v>
      </c>
      <c r="F31" s="273">
        <v>40.520073</v>
      </c>
      <c r="G31" s="273">
        <v>1.2158712E9</v>
      </c>
      <c r="H31" s="273"/>
      <c r="I31" s="273">
        <f t="shared" ref="I31:N31" si="44">(I32/B32*B31)/B32*B31</f>
        <v>6.2675538</v>
      </c>
      <c r="J31" s="273">
        <f t="shared" si="44"/>
        <v>6.469568594</v>
      </c>
      <c r="K31" s="273">
        <f t="shared" si="44"/>
        <v>3.297679378</v>
      </c>
      <c r="L31" s="273">
        <f t="shared" si="44"/>
        <v>3.361015876</v>
      </c>
      <c r="M31" s="273">
        <f t="shared" si="44"/>
        <v>2.857415401</v>
      </c>
      <c r="N31" s="273">
        <f t="shared" si="44"/>
        <v>32757177.35</v>
      </c>
      <c r="O31" s="273"/>
      <c r="P31" s="249">
        <f t="shared" si="31"/>
        <v>185584.1624</v>
      </c>
      <c r="Q31" s="249">
        <f t="shared" ref="Q31:Q41" si="46">Q30*K31/K30</f>
        <v>79500.05449</v>
      </c>
      <c r="R31" s="249">
        <f t="shared" ref="R31:R41" si="47">R30*(1+$S$5/2/12)</f>
        <v>286905.3974</v>
      </c>
      <c r="S31" s="249">
        <f t="shared" si="34"/>
        <v>-20464.75915</v>
      </c>
      <c r="T31" s="249">
        <f t="shared" si="35"/>
        <v>0</v>
      </c>
      <c r="U31" s="267">
        <f t="shared" si="21"/>
        <v>0.6242586137</v>
      </c>
      <c r="V31" s="277"/>
      <c r="W31" s="249">
        <f t="shared" si="22"/>
        <v>-20464.75915</v>
      </c>
      <c r="X31" s="252">
        <f t="shared" si="23"/>
        <v>23.08796093</v>
      </c>
      <c r="Y31" s="249">
        <f t="shared" si="24"/>
        <v>405338.0951</v>
      </c>
      <c r="Z31" s="249">
        <f t="shared" si="25"/>
        <v>384873.336</v>
      </c>
      <c r="AA31" s="254">
        <f t="shared" si="26"/>
        <v>551989.6142</v>
      </c>
      <c r="AB31" s="253">
        <f t="shared" si="27"/>
        <v>0.5519896142</v>
      </c>
      <c r="AC31" s="270">
        <f t="shared" si="28"/>
        <v>531524.8551</v>
      </c>
      <c r="AD31" s="252">
        <f t="shared" si="29"/>
        <v>0.5315248551</v>
      </c>
      <c r="AE31" s="175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7"/>
    </row>
    <row r="32" ht="19.5" customHeight="1">
      <c r="A32" s="271" t="s">
        <v>120</v>
      </c>
      <c r="B32" s="272">
        <v>46.970001</v>
      </c>
      <c r="C32" s="273">
        <v>50.66</v>
      </c>
      <c r="D32" s="273">
        <v>38.0</v>
      </c>
      <c r="E32" s="273">
        <v>39.150002</v>
      </c>
      <c r="F32" s="273">
        <v>33.43227</v>
      </c>
      <c r="G32" s="273">
        <v>1.7249188E9</v>
      </c>
      <c r="H32" s="273"/>
      <c r="I32" s="273">
        <f t="shared" ref="I32:N32" si="45">(I33/B33*B32)/B33*B32</f>
        <v>3.31853709</v>
      </c>
      <c r="J32" s="273">
        <f t="shared" si="45"/>
        <v>3.85714179</v>
      </c>
      <c r="K32" s="273">
        <f t="shared" si="45"/>
        <v>2.168557962</v>
      </c>
      <c r="L32" s="273">
        <f t="shared" si="45"/>
        <v>2.288029867</v>
      </c>
      <c r="M32" s="273">
        <f t="shared" si="45"/>
        <v>1.945201851</v>
      </c>
      <c r="N32" s="273">
        <f t="shared" si="45"/>
        <v>65927808.56</v>
      </c>
      <c r="O32" s="273"/>
      <c r="P32" s="249">
        <f t="shared" si="31"/>
        <v>150495.0495</v>
      </c>
      <c r="Q32" s="249">
        <f t="shared" si="46"/>
        <v>52279.33233</v>
      </c>
      <c r="R32" s="249">
        <f t="shared" si="47"/>
        <v>287503.117</v>
      </c>
      <c r="S32" s="249">
        <f t="shared" si="34"/>
        <v>-22216.69565</v>
      </c>
      <c r="T32" s="249">
        <f t="shared" si="35"/>
        <v>0</v>
      </c>
      <c r="U32" s="267">
        <f t="shared" si="21"/>
        <v>0.5202231691</v>
      </c>
      <c r="V32" s="277"/>
      <c r="W32" s="249">
        <f t="shared" si="22"/>
        <v>-22216.69565</v>
      </c>
      <c r="X32" s="252">
        <f t="shared" si="23"/>
        <v>19.71482048</v>
      </c>
      <c r="Y32" s="249">
        <f t="shared" si="24"/>
        <v>381349.5269</v>
      </c>
      <c r="Z32" s="249">
        <f t="shared" si="25"/>
        <v>359132.8313</v>
      </c>
      <c r="AA32" s="254">
        <f t="shared" si="26"/>
        <v>490277.4988</v>
      </c>
      <c r="AB32" s="253">
        <f t="shared" si="27"/>
        <v>0.4902774988</v>
      </c>
      <c r="AC32" s="270">
        <f t="shared" si="28"/>
        <v>468060.8031</v>
      </c>
      <c r="AD32" s="252">
        <f t="shared" si="29"/>
        <v>0.4680608031</v>
      </c>
      <c r="AE32" s="175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7"/>
    </row>
    <row r="33" ht="19.5" customHeight="1">
      <c r="A33" s="271" t="s">
        <v>121</v>
      </c>
      <c r="B33" s="272">
        <v>39.169998</v>
      </c>
      <c r="C33" s="273">
        <v>49.439999</v>
      </c>
      <c r="D33" s="273">
        <v>33.599998</v>
      </c>
      <c r="E33" s="273">
        <v>46.150002</v>
      </c>
      <c r="F33" s="273">
        <v>39.409939</v>
      </c>
      <c r="G33" s="273">
        <v>1.6436822E9</v>
      </c>
      <c r="H33" s="273"/>
      <c r="I33" s="273">
        <f t="shared" ref="I33:N33" si="48">(I34/B34*B33)/B34*B33</f>
        <v>2.307876876</v>
      </c>
      <c r="J33" s="273">
        <f t="shared" si="48"/>
        <v>3.673602312</v>
      </c>
      <c r="K33" s="273">
        <f t="shared" si="48"/>
        <v>1.695439685</v>
      </c>
      <c r="L33" s="273">
        <f t="shared" si="48"/>
        <v>3.179373576</v>
      </c>
      <c r="M33" s="273">
        <f t="shared" si="48"/>
        <v>2.702990183</v>
      </c>
      <c r="N33" s="273">
        <f t="shared" si="48"/>
        <v>59864179.29</v>
      </c>
      <c r="O33" s="273"/>
      <c r="P33" s="249">
        <f t="shared" si="31"/>
        <v>133069.299</v>
      </c>
      <c r="Q33" s="249">
        <f t="shared" si="46"/>
        <v>40873.4543</v>
      </c>
      <c r="R33" s="249">
        <f t="shared" si="47"/>
        <v>288102.0818</v>
      </c>
      <c r="S33" s="249">
        <f t="shared" si="34"/>
        <v>-23975.93188</v>
      </c>
      <c r="T33" s="249">
        <f t="shared" si="35"/>
        <v>0</v>
      </c>
      <c r="U33" s="267">
        <f t="shared" si="21"/>
        <v>0.4649250274</v>
      </c>
      <c r="V33" s="277"/>
      <c r="W33" s="249">
        <f t="shared" si="22"/>
        <v>-23975.93188</v>
      </c>
      <c r="X33" s="252">
        <f t="shared" si="23"/>
        <v>17.56642382</v>
      </c>
      <c r="Y33" s="249">
        <f t="shared" si="24"/>
        <v>369726.5078</v>
      </c>
      <c r="Z33" s="249">
        <f t="shared" si="25"/>
        <v>345750.5759</v>
      </c>
      <c r="AA33" s="254">
        <f t="shared" si="26"/>
        <v>462044.8351</v>
      </c>
      <c r="AB33" s="253">
        <f t="shared" si="27"/>
        <v>0.4620448351</v>
      </c>
      <c r="AC33" s="270">
        <f t="shared" si="28"/>
        <v>438068.9032</v>
      </c>
      <c r="AD33" s="252">
        <f t="shared" si="29"/>
        <v>0.4380689032</v>
      </c>
      <c r="AE33" s="175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  <c r="AU33" s="176"/>
      <c r="AV33" s="176"/>
      <c r="AW33" s="177"/>
    </row>
    <row r="34" ht="19.5" customHeight="1">
      <c r="A34" s="271" t="s">
        <v>122</v>
      </c>
      <c r="B34" s="272">
        <v>46.200001</v>
      </c>
      <c r="C34" s="273">
        <v>51.950001</v>
      </c>
      <c r="D34" s="273">
        <v>43.349998</v>
      </c>
      <c r="E34" s="273">
        <v>44.73</v>
      </c>
      <c r="F34" s="273">
        <v>38.197327</v>
      </c>
      <c r="G34" s="273">
        <v>1.3946903E9</v>
      </c>
      <c r="H34" s="273"/>
      <c r="I34" s="273">
        <f t="shared" ref="I34:N34" si="49">(I35/B35*B34)/B35*B34</f>
        <v>3.210624437</v>
      </c>
      <c r="J34" s="273">
        <f t="shared" si="49"/>
        <v>4.056078519</v>
      </c>
      <c r="K34" s="273">
        <f t="shared" si="49"/>
        <v>2.822162423</v>
      </c>
      <c r="L34" s="273">
        <f t="shared" si="49"/>
        <v>2.986729617</v>
      </c>
      <c r="M34" s="273">
        <f t="shared" si="49"/>
        <v>2.53921157</v>
      </c>
      <c r="N34" s="273">
        <f t="shared" si="49"/>
        <v>43100954.66</v>
      </c>
      <c r="O34" s="273"/>
      <c r="P34" s="249">
        <f t="shared" si="31"/>
        <v>171683.1604</v>
      </c>
      <c r="Q34" s="249">
        <f t="shared" si="46"/>
        <v>68036.3494</v>
      </c>
      <c r="R34" s="249">
        <f t="shared" si="47"/>
        <v>288702.2945</v>
      </c>
      <c r="S34" s="249">
        <f t="shared" si="34"/>
        <v>-25742.49826</v>
      </c>
      <c r="T34" s="249">
        <f t="shared" si="35"/>
        <v>0</v>
      </c>
      <c r="U34" s="267">
        <f t="shared" si="21"/>
        <v>0.5824056781</v>
      </c>
      <c r="V34" s="277"/>
      <c r="W34" s="249">
        <f t="shared" si="22"/>
        <v>-25742.49826</v>
      </c>
      <c r="X34" s="252">
        <f t="shared" si="23"/>
        <v>17.884257</v>
      </c>
      <c r="Y34" s="249">
        <f t="shared" si="24"/>
        <v>397332.415</v>
      </c>
      <c r="Z34" s="249">
        <f t="shared" si="25"/>
        <v>371589.9167</v>
      </c>
      <c r="AA34" s="254">
        <f t="shared" si="26"/>
        <v>528421.8043</v>
      </c>
      <c r="AB34" s="253">
        <f t="shared" si="27"/>
        <v>0.5284218043</v>
      </c>
      <c r="AC34" s="270">
        <f t="shared" si="28"/>
        <v>502679.306</v>
      </c>
      <c r="AD34" s="252">
        <f t="shared" si="29"/>
        <v>0.502679306</v>
      </c>
      <c r="AE34" s="175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7"/>
    </row>
    <row r="35" ht="19.5" customHeight="1">
      <c r="A35" s="271" t="s">
        <v>123</v>
      </c>
      <c r="B35" s="272">
        <v>45.540001</v>
      </c>
      <c r="C35" s="273">
        <v>49.490002</v>
      </c>
      <c r="D35" s="273">
        <v>41.259998</v>
      </c>
      <c r="E35" s="273">
        <v>45.700001</v>
      </c>
      <c r="F35" s="273">
        <v>39.025661</v>
      </c>
      <c r="G35" s="273">
        <v>1.3630503E9</v>
      </c>
      <c r="H35" s="273"/>
      <c r="I35" s="273">
        <f t="shared" ref="I35:N35" si="50">(I36/B36*B35)/B36*B35</f>
        <v>3.119547542</v>
      </c>
      <c r="J35" s="273">
        <f t="shared" si="50"/>
        <v>3.681036941</v>
      </c>
      <c r="K35" s="273">
        <f t="shared" si="50"/>
        <v>2.556596833</v>
      </c>
      <c r="L35" s="273">
        <f t="shared" si="50"/>
        <v>3.11767278</v>
      </c>
      <c r="M35" s="273">
        <f t="shared" si="50"/>
        <v>2.650534603</v>
      </c>
      <c r="N35" s="273">
        <f t="shared" si="50"/>
        <v>41167556.88</v>
      </c>
      <c r="O35" s="273"/>
      <c r="P35" s="249">
        <f t="shared" si="31"/>
        <v>163405.9327</v>
      </c>
      <c r="Q35" s="249">
        <f t="shared" si="46"/>
        <v>61634.12637</v>
      </c>
      <c r="R35" s="249">
        <f t="shared" si="47"/>
        <v>289303.7576</v>
      </c>
      <c r="S35" s="249">
        <f t="shared" si="34"/>
        <v>-27516.42534</v>
      </c>
      <c r="T35" s="249">
        <f t="shared" si="35"/>
        <v>0</v>
      </c>
      <c r="U35" s="267">
        <f t="shared" si="21"/>
        <v>0.5573590586</v>
      </c>
      <c r="V35" s="277"/>
      <c r="W35" s="249">
        <f t="shared" si="22"/>
        <v>-27516.42534</v>
      </c>
      <c r="X35" s="252">
        <f t="shared" si="23"/>
        <v>16.45234381</v>
      </c>
      <c r="Y35" s="249">
        <f t="shared" si="24"/>
        <v>392115.7601</v>
      </c>
      <c r="Z35" s="249">
        <f t="shared" si="25"/>
        <v>364599.3348</v>
      </c>
      <c r="AA35" s="254">
        <f t="shared" si="26"/>
        <v>514343.8166</v>
      </c>
      <c r="AB35" s="253">
        <f t="shared" si="27"/>
        <v>0.5143438166</v>
      </c>
      <c r="AC35" s="270">
        <f t="shared" si="28"/>
        <v>486827.3913</v>
      </c>
      <c r="AD35" s="252">
        <f t="shared" si="29"/>
        <v>0.4868273913</v>
      </c>
      <c r="AE35" s="175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7"/>
    </row>
    <row r="36" ht="19.5" customHeight="1">
      <c r="A36" s="271" t="s">
        <v>124</v>
      </c>
      <c r="B36" s="272">
        <v>45.650002</v>
      </c>
      <c r="C36" s="273">
        <v>46.48</v>
      </c>
      <c r="D36" s="273">
        <v>39.310001</v>
      </c>
      <c r="E36" s="273">
        <v>41.759998</v>
      </c>
      <c r="F36" s="273">
        <v>35.661087</v>
      </c>
      <c r="G36" s="273">
        <v>1.1983925E9</v>
      </c>
      <c r="H36" s="273"/>
      <c r="I36" s="273">
        <f t="shared" ref="I36:N36" si="51">(I37/B37*B36)/B37*B36</f>
        <v>3.134636158</v>
      </c>
      <c r="J36" s="273">
        <f t="shared" si="51"/>
        <v>3.246889224</v>
      </c>
      <c r="K36" s="273">
        <f t="shared" si="51"/>
        <v>2.320651635</v>
      </c>
      <c r="L36" s="273">
        <f t="shared" si="51"/>
        <v>2.603269022</v>
      </c>
      <c r="M36" s="273">
        <f t="shared" si="51"/>
        <v>2.213207315</v>
      </c>
      <c r="N36" s="273">
        <f t="shared" si="51"/>
        <v>31822148.17</v>
      </c>
      <c r="O36" s="273"/>
      <c r="P36" s="249">
        <f t="shared" si="31"/>
        <v>155683.1723</v>
      </c>
      <c r="Q36" s="249">
        <f t="shared" si="46"/>
        <v>55945.98815</v>
      </c>
      <c r="R36" s="249">
        <f t="shared" si="47"/>
        <v>289906.4737</v>
      </c>
      <c r="S36" s="249">
        <f t="shared" si="34"/>
        <v>-29297.74378</v>
      </c>
      <c r="T36" s="249">
        <f t="shared" si="35"/>
        <v>0</v>
      </c>
      <c r="U36" s="267">
        <f t="shared" si="21"/>
        <v>0.5335117395</v>
      </c>
      <c r="V36" s="277"/>
      <c r="W36" s="249">
        <f t="shared" si="22"/>
        <v>-29297.74378</v>
      </c>
      <c r="X36" s="252">
        <f t="shared" si="23"/>
        <v>15.2090089</v>
      </c>
      <c r="Y36" s="249">
        <f t="shared" si="24"/>
        <v>387288.4354</v>
      </c>
      <c r="Z36" s="249">
        <f t="shared" si="25"/>
        <v>357990.6916</v>
      </c>
      <c r="AA36" s="254">
        <f t="shared" si="26"/>
        <v>501535.6342</v>
      </c>
      <c r="AB36" s="253">
        <f t="shared" si="27"/>
        <v>0.5015356342</v>
      </c>
      <c r="AC36" s="270">
        <f t="shared" si="28"/>
        <v>472237.8904</v>
      </c>
      <c r="AD36" s="252">
        <f t="shared" si="29"/>
        <v>0.4722378904</v>
      </c>
      <c r="AE36" s="175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7"/>
    </row>
    <row r="37" ht="19.5" customHeight="1">
      <c r="A37" s="271" t="s">
        <v>125</v>
      </c>
      <c r="B37" s="272">
        <v>42.630001</v>
      </c>
      <c r="C37" s="273">
        <v>44.0</v>
      </c>
      <c r="D37" s="273">
        <v>35.75</v>
      </c>
      <c r="E37" s="273">
        <v>36.630001</v>
      </c>
      <c r="F37" s="273">
        <v>31.280291</v>
      </c>
      <c r="G37" s="273">
        <v>1.3134117E9</v>
      </c>
      <c r="H37" s="273"/>
      <c r="I37" s="273">
        <f t="shared" ref="I37:N37" si="52">(I38/B38*B37)/B38*B37</f>
        <v>2.733607911</v>
      </c>
      <c r="J37" s="273">
        <f t="shared" si="52"/>
        <v>2.909648894</v>
      </c>
      <c r="K37" s="273">
        <f t="shared" si="52"/>
        <v>1.919357763</v>
      </c>
      <c r="L37" s="273">
        <f t="shared" si="52"/>
        <v>2.002958602</v>
      </c>
      <c r="M37" s="273">
        <f t="shared" si="52"/>
        <v>1.702842623</v>
      </c>
      <c r="N37" s="273">
        <f t="shared" si="52"/>
        <v>38223732.25</v>
      </c>
      <c r="O37" s="273"/>
      <c r="P37" s="249">
        <f t="shared" si="31"/>
        <v>141584.1584</v>
      </c>
      <c r="Q37" s="249">
        <f t="shared" si="46"/>
        <v>46271.64417</v>
      </c>
      <c r="R37" s="249">
        <f t="shared" si="47"/>
        <v>290510.4455</v>
      </c>
      <c r="S37" s="249">
        <f t="shared" si="34"/>
        <v>-31086.48438</v>
      </c>
      <c r="T37" s="249">
        <f t="shared" si="35"/>
        <v>0</v>
      </c>
      <c r="U37" s="267">
        <f t="shared" si="21"/>
        <v>0.489431367</v>
      </c>
      <c r="V37" s="277"/>
      <c r="W37" s="249">
        <f t="shared" si="22"/>
        <v>-31086.48438</v>
      </c>
      <c r="X37" s="252">
        <f t="shared" si="23"/>
        <v>13.89975781</v>
      </c>
      <c r="Y37" s="249">
        <f t="shared" si="24"/>
        <v>377998.9386</v>
      </c>
      <c r="Z37" s="249">
        <f t="shared" si="25"/>
        <v>346912.4542</v>
      </c>
      <c r="AA37" s="254">
        <f t="shared" si="26"/>
        <v>478366.2481</v>
      </c>
      <c r="AB37" s="253">
        <f t="shared" si="27"/>
        <v>0.4783662481</v>
      </c>
      <c r="AC37" s="270">
        <f t="shared" si="28"/>
        <v>447279.7638</v>
      </c>
      <c r="AD37" s="252">
        <f t="shared" si="29"/>
        <v>0.4472797638</v>
      </c>
      <c r="AE37" s="175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7"/>
    </row>
    <row r="38" ht="19.5" customHeight="1">
      <c r="A38" s="271" t="s">
        <v>126</v>
      </c>
      <c r="B38" s="272">
        <v>36.509998</v>
      </c>
      <c r="C38" s="273">
        <v>37.5</v>
      </c>
      <c r="D38" s="273">
        <v>27.200001</v>
      </c>
      <c r="E38" s="273">
        <v>28.98</v>
      </c>
      <c r="F38" s="273">
        <v>24.747557</v>
      </c>
      <c r="G38" s="273">
        <v>1.3021162E9</v>
      </c>
      <c r="H38" s="273"/>
      <c r="I38" s="273">
        <f t="shared" ref="I38:N38" si="53">(I39/B39*B38)/B39*B38</f>
        <v>2.005068228</v>
      </c>
      <c r="J38" s="273">
        <f t="shared" si="53"/>
        <v>2.11347818</v>
      </c>
      <c r="K38" s="273">
        <f t="shared" si="53"/>
        <v>1.111070665</v>
      </c>
      <c r="L38" s="273">
        <f t="shared" si="53"/>
        <v>1.253703604</v>
      </c>
      <c r="M38" s="273">
        <f t="shared" si="53"/>
        <v>1.06585373</v>
      </c>
      <c r="N38" s="273">
        <f t="shared" si="53"/>
        <v>37569101.88</v>
      </c>
      <c r="O38" s="273"/>
      <c r="P38" s="249">
        <f t="shared" si="31"/>
        <v>107722.7762</v>
      </c>
      <c r="Q38" s="249">
        <f t="shared" si="46"/>
        <v>26785.55684</v>
      </c>
      <c r="R38" s="249">
        <f t="shared" si="47"/>
        <v>291115.6756</v>
      </c>
      <c r="S38" s="249">
        <f t="shared" si="34"/>
        <v>-32882.67806</v>
      </c>
      <c r="T38" s="249">
        <f t="shared" si="35"/>
        <v>0</v>
      </c>
      <c r="U38" s="267">
        <f t="shared" si="21"/>
        <v>0.3789586269</v>
      </c>
      <c r="V38" s="277"/>
      <c r="W38" s="249">
        <f t="shared" si="22"/>
        <v>-32882.67806</v>
      </c>
      <c r="X38" s="252">
        <f t="shared" si="23"/>
        <v>12.12913532</v>
      </c>
      <c r="Y38" s="249">
        <f t="shared" si="24"/>
        <v>354876.992</v>
      </c>
      <c r="Z38" s="249">
        <f t="shared" si="25"/>
        <v>321994.3139</v>
      </c>
      <c r="AA38" s="254">
        <f t="shared" si="26"/>
        <v>425624.0087</v>
      </c>
      <c r="AB38" s="253">
        <f t="shared" si="27"/>
        <v>0.4256240087</v>
      </c>
      <c r="AC38" s="270">
        <f t="shared" si="28"/>
        <v>392741.3307</v>
      </c>
      <c r="AD38" s="252">
        <f t="shared" si="29"/>
        <v>0.3927413307</v>
      </c>
      <c r="AE38" s="175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7"/>
    </row>
    <row r="39" ht="19.5" customHeight="1">
      <c r="A39" s="271" t="s">
        <v>127</v>
      </c>
      <c r="B39" s="272">
        <v>28.85</v>
      </c>
      <c r="C39" s="273">
        <v>37.060001</v>
      </c>
      <c r="D39" s="273">
        <v>27.85</v>
      </c>
      <c r="E39" s="273">
        <v>33.900002</v>
      </c>
      <c r="F39" s="273">
        <v>28.949011</v>
      </c>
      <c r="G39" s="273">
        <v>2.1601468E9</v>
      </c>
      <c r="H39" s="273"/>
      <c r="I39" s="273">
        <f t="shared" ref="I39:N39" si="54">(I40/B40*B39)/B40*B39</f>
        <v>1.251979368</v>
      </c>
      <c r="J39" s="273">
        <f t="shared" si="54"/>
        <v>2.064172969</v>
      </c>
      <c r="K39" s="273">
        <f t="shared" si="54"/>
        <v>1.16480772</v>
      </c>
      <c r="L39" s="273">
        <f t="shared" si="54"/>
        <v>1.715527008</v>
      </c>
      <c r="M39" s="273">
        <f t="shared" si="54"/>
        <v>1.458479757</v>
      </c>
      <c r="N39" s="273">
        <f t="shared" si="54"/>
        <v>103394600.9</v>
      </c>
      <c r="O39" s="273"/>
      <c r="P39" s="249">
        <f t="shared" si="31"/>
        <v>110297.0297</v>
      </c>
      <c r="Q39" s="249">
        <f t="shared" si="46"/>
        <v>28081.04324</v>
      </c>
      <c r="R39" s="249">
        <f t="shared" si="47"/>
        <v>291722.1666</v>
      </c>
      <c r="S39" s="249">
        <f t="shared" si="34"/>
        <v>-34686.35589</v>
      </c>
      <c r="T39" s="249">
        <f t="shared" si="35"/>
        <v>0</v>
      </c>
      <c r="U39" s="267">
        <f t="shared" si="21"/>
        <v>0.3870240025</v>
      </c>
      <c r="V39" s="277"/>
      <c r="W39" s="249">
        <f t="shared" si="22"/>
        <v>-34686.35589</v>
      </c>
      <c r="X39" s="252">
        <f t="shared" si="23"/>
        <v>11.59012488</v>
      </c>
      <c r="Y39" s="249">
        <f t="shared" si="24"/>
        <v>357261.2008</v>
      </c>
      <c r="Z39" s="249">
        <f t="shared" si="25"/>
        <v>322574.8449</v>
      </c>
      <c r="AA39" s="254">
        <f t="shared" si="26"/>
        <v>430100.2396</v>
      </c>
      <c r="AB39" s="253">
        <f t="shared" si="27"/>
        <v>0.4301002396</v>
      </c>
      <c r="AC39" s="270">
        <f t="shared" si="28"/>
        <v>395413.8837</v>
      </c>
      <c r="AD39" s="252">
        <f t="shared" si="29"/>
        <v>0.3954138837</v>
      </c>
      <c r="AE39" s="175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7"/>
    </row>
    <row r="40" ht="19.5" customHeight="1">
      <c r="A40" s="271" t="s">
        <v>128</v>
      </c>
      <c r="B40" s="272">
        <v>34.439999</v>
      </c>
      <c r="C40" s="273">
        <v>40.970001</v>
      </c>
      <c r="D40" s="273">
        <v>33.779999</v>
      </c>
      <c r="E40" s="273">
        <v>39.650002</v>
      </c>
      <c r="F40" s="273">
        <v>33.859234</v>
      </c>
      <c r="G40" s="273">
        <v>1.7210984E9</v>
      </c>
      <c r="H40" s="273"/>
      <c r="I40" s="273">
        <f t="shared" ref="I40:N40" si="55">(I41/B41*B40)/B41*B40</f>
        <v>1.784151779</v>
      </c>
      <c r="J40" s="273">
        <f t="shared" si="55"/>
        <v>2.522709149</v>
      </c>
      <c r="K40" s="273">
        <f t="shared" si="55"/>
        <v>1.71365387</v>
      </c>
      <c r="L40" s="273">
        <f t="shared" si="55"/>
        <v>2.346845714</v>
      </c>
      <c r="M40" s="273">
        <f t="shared" si="55"/>
        <v>1.995203512</v>
      </c>
      <c r="N40" s="273">
        <f t="shared" si="55"/>
        <v>65636094.34</v>
      </c>
      <c r="O40" s="273"/>
      <c r="P40" s="249">
        <f t="shared" si="31"/>
        <v>133782.1743</v>
      </c>
      <c r="Q40" s="249">
        <f t="shared" si="46"/>
        <v>41312.55966</v>
      </c>
      <c r="R40" s="249">
        <f t="shared" si="47"/>
        <v>292329.9211</v>
      </c>
      <c r="S40" s="249">
        <f t="shared" si="34"/>
        <v>-36497.54904</v>
      </c>
      <c r="T40" s="249">
        <f t="shared" si="35"/>
        <v>0</v>
      </c>
      <c r="U40" s="267">
        <f t="shared" si="21"/>
        <v>0.4629779179</v>
      </c>
      <c r="V40" s="277"/>
      <c r="W40" s="249">
        <f t="shared" si="22"/>
        <v>-36497.54904</v>
      </c>
      <c r="X40" s="252">
        <f t="shared" si="23"/>
        <v>11.67508796</v>
      </c>
      <c r="Y40" s="249">
        <f t="shared" si="24"/>
        <v>374284.2463</v>
      </c>
      <c r="Z40" s="249">
        <f t="shared" si="25"/>
        <v>337786.6972</v>
      </c>
      <c r="AA40" s="254">
        <f t="shared" si="26"/>
        <v>467424.6551</v>
      </c>
      <c r="AB40" s="253">
        <f t="shared" si="27"/>
        <v>0.4674246551</v>
      </c>
      <c r="AC40" s="270">
        <f t="shared" si="28"/>
        <v>430927.106</v>
      </c>
      <c r="AD40" s="252">
        <f t="shared" si="29"/>
        <v>0.430927106</v>
      </c>
      <c r="AE40" s="175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7"/>
    </row>
    <row r="41" ht="19.5" customHeight="1">
      <c r="A41" s="274" t="s">
        <v>129</v>
      </c>
      <c r="B41" s="275">
        <v>39.290001</v>
      </c>
      <c r="C41" s="276">
        <v>43.240002</v>
      </c>
      <c r="D41" s="276">
        <v>38.439999</v>
      </c>
      <c r="E41" s="276">
        <v>38.91</v>
      </c>
      <c r="F41" s="276">
        <v>33.227325</v>
      </c>
      <c r="G41" s="276">
        <v>1.2777654E9</v>
      </c>
      <c r="H41" s="276"/>
      <c r="I41" s="276">
        <f t="shared" ref="I41:N41" si="56">(I42/B42*B41)/B42*B41</f>
        <v>2.322039572</v>
      </c>
      <c r="J41" s="276">
        <f t="shared" si="56"/>
        <v>2.810002096</v>
      </c>
      <c r="K41" s="276">
        <f t="shared" si="56"/>
        <v>2.219067826</v>
      </c>
      <c r="L41" s="276">
        <f t="shared" si="56"/>
        <v>2.260063147</v>
      </c>
      <c r="M41" s="276">
        <f t="shared" si="56"/>
        <v>1.921426171</v>
      </c>
      <c r="N41" s="276">
        <f t="shared" si="56"/>
        <v>36177085.53</v>
      </c>
      <c r="O41" s="276"/>
      <c r="P41" s="249">
        <f t="shared" si="31"/>
        <v>152237.6198</v>
      </c>
      <c r="Q41" s="249">
        <f t="shared" si="46"/>
        <v>53497.01802</v>
      </c>
      <c r="R41" s="249">
        <f t="shared" si="47"/>
        <v>292938.9418</v>
      </c>
      <c r="S41" s="249">
        <f t="shared" si="34"/>
        <v>-38316.28883</v>
      </c>
      <c r="T41" s="249">
        <f t="shared" si="35"/>
        <v>0</v>
      </c>
      <c r="U41" s="267">
        <f t="shared" si="21"/>
        <v>0.5198423707</v>
      </c>
      <c r="V41" s="252">
        <f>(E41-B30)/B30</f>
        <v>-0.3355816435</v>
      </c>
      <c r="W41" s="249">
        <f t="shared" si="22"/>
        <v>-38316.28883</v>
      </c>
      <c r="X41" s="252">
        <f t="shared" si="23"/>
        <v>11.61846764</v>
      </c>
      <c r="Y41" s="249">
        <f t="shared" si="24"/>
        <v>387787.718</v>
      </c>
      <c r="Z41" s="249">
        <f t="shared" si="25"/>
        <v>349471.4292</v>
      </c>
      <c r="AA41" s="254">
        <f t="shared" si="26"/>
        <v>498673.5796</v>
      </c>
      <c r="AB41" s="253">
        <f t="shared" si="27"/>
        <v>0.4986735796</v>
      </c>
      <c r="AC41" s="270">
        <f t="shared" si="28"/>
        <v>460357.2908</v>
      </c>
      <c r="AD41" s="252">
        <f t="shared" si="29"/>
        <v>0.4603572908</v>
      </c>
      <c r="AE41" s="175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7"/>
    </row>
    <row r="42" ht="19.5" customHeight="1">
      <c r="A42" s="271" t="s">
        <v>130</v>
      </c>
      <c r="B42" s="272">
        <v>39.57</v>
      </c>
      <c r="C42" s="273">
        <v>42.599998</v>
      </c>
      <c r="D42" s="273">
        <v>36.849998</v>
      </c>
      <c r="E42" s="273">
        <v>38.509998</v>
      </c>
      <c r="F42" s="273">
        <v>32.885727</v>
      </c>
      <c r="G42" s="273">
        <v>1.5794246E9</v>
      </c>
      <c r="H42" s="273"/>
      <c r="I42" s="273">
        <f t="shared" ref="I42:N42" si="57">(I43/B43*B42)/B43*B42</f>
        <v>2.35525339</v>
      </c>
      <c r="J42" s="273">
        <f t="shared" si="57"/>
        <v>2.727434882</v>
      </c>
      <c r="K42" s="273">
        <f t="shared" si="57"/>
        <v>2.039289009</v>
      </c>
      <c r="L42" s="273">
        <f t="shared" si="57"/>
        <v>2.213834261</v>
      </c>
      <c r="M42" s="273">
        <f t="shared" si="57"/>
        <v>1.882122287</v>
      </c>
      <c r="N42" s="273">
        <f t="shared" si="57"/>
        <v>55275047.54</v>
      </c>
      <c r="O42" s="273"/>
      <c r="P42" s="249">
        <f t="shared" si="31"/>
        <v>145940.5861</v>
      </c>
      <c r="Q42" s="249">
        <f>(Q41+$S$3)*K42/K41</f>
        <v>67542.62275</v>
      </c>
      <c r="R42" s="249">
        <f>R41*(1+($S$5)/2/12)-$S$3</f>
        <v>273549.2313</v>
      </c>
      <c r="S42" s="249">
        <f t="shared" si="34"/>
        <v>-40142.6067</v>
      </c>
      <c r="T42" s="249">
        <f t="shared" si="35"/>
        <v>0</v>
      </c>
      <c r="U42" s="267">
        <f t="shared" si="21"/>
        <v>0.5770166594</v>
      </c>
      <c r="V42" s="277"/>
      <c r="W42" s="249">
        <f t="shared" si="22"/>
        <v>-40142.6067</v>
      </c>
      <c r="X42" s="252">
        <f t="shared" si="23"/>
        <v>10.44998947</v>
      </c>
      <c r="Y42" s="249">
        <f t="shared" si="24"/>
        <v>364765.6723</v>
      </c>
      <c r="Z42" s="249">
        <f t="shared" si="25"/>
        <v>324623.0656</v>
      </c>
      <c r="AA42" s="254">
        <f t="shared" si="26"/>
        <v>487032.4402</v>
      </c>
      <c r="AB42" s="253">
        <f t="shared" si="27"/>
        <v>0.4870324402</v>
      </c>
      <c r="AC42" s="270">
        <f t="shared" si="28"/>
        <v>446889.8335</v>
      </c>
      <c r="AD42" s="252">
        <f t="shared" si="29"/>
        <v>0.4468898335</v>
      </c>
      <c r="AE42" s="175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7"/>
    </row>
    <row r="43" ht="19.5" customHeight="1">
      <c r="A43" s="271" t="s">
        <v>131</v>
      </c>
      <c r="B43" s="272">
        <v>38.400002</v>
      </c>
      <c r="C43" s="273">
        <v>38.880001</v>
      </c>
      <c r="D43" s="273">
        <v>33.09</v>
      </c>
      <c r="E43" s="273">
        <v>33.779999</v>
      </c>
      <c r="F43" s="273">
        <v>28.846529</v>
      </c>
      <c r="G43" s="273">
        <v>1.597517E9</v>
      </c>
      <c r="H43" s="273"/>
      <c r="I43" s="273">
        <f t="shared" ref="I43:N43" si="58">(I44/B44*B43)/B44*B43</f>
        <v>2.218033141</v>
      </c>
      <c r="J43" s="273">
        <f t="shared" si="58"/>
        <v>2.271892448</v>
      </c>
      <c r="K43" s="273">
        <f t="shared" si="58"/>
        <v>1.644361787</v>
      </c>
      <c r="L43" s="273">
        <f t="shared" si="58"/>
        <v>1.703402879</v>
      </c>
      <c r="M43" s="273">
        <f t="shared" si="58"/>
        <v>1.448171746</v>
      </c>
      <c r="N43" s="273">
        <f t="shared" si="58"/>
        <v>56548658.37</v>
      </c>
      <c r="O43" s="273"/>
      <c r="P43" s="249">
        <f t="shared" si="31"/>
        <v>131049.505</v>
      </c>
      <c r="Q43" s="249">
        <f t="shared" ref="Q43:Q53" si="60">Q42*K43/K42</f>
        <v>54462.36768</v>
      </c>
      <c r="R43" s="249">
        <f t="shared" ref="R43:R53" si="61">R42*(1+$S$5/2/12)</f>
        <v>274119.1255</v>
      </c>
      <c r="S43" s="249">
        <f t="shared" si="34"/>
        <v>-41976.53422</v>
      </c>
      <c r="T43" s="249">
        <f t="shared" si="35"/>
        <v>0</v>
      </c>
      <c r="U43" s="267">
        <f t="shared" si="21"/>
        <v>0.5221019498</v>
      </c>
      <c r="V43" s="277"/>
      <c r="W43" s="249">
        <f t="shared" si="22"/>
        <v>-41976.53422</v>
      </c>
      <c r="X43" s="252">
        <f t="shared" si="23"/>
        <v>9.652264961</v>
      </c>
      <c r="Y43" s="249">
        <f t="shared" si="24"/>
        <v>354889.014</v>
      </c>
      <c r="Z43" s="249">
        <f t="shared" si="25"/>
        <v>312912.4797</v>
      </c>
      <c r="AA43" s="254">
        <f t="shared" si="26"/>
        <v>459630.9981</v>
      </c>
      <c r="AB43" s="253">
        <f t="shared" si="27"/>
        <v>0.4596309981</v>
      </c>
      <c r="AC43" s="270">
        <f t="shared" si="28"/>
        <v>417654.4639</v>
      </c>
      <c r="AD43" s="252">
        <f t="shared" si="29"/>
        <v>0.4176544639</v>
      </c>
      <c r="AE43" s="175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7"/>
    </row>
    <row r="44" ht="19.5" customHeight="1">
      <c r="A44" s="271" t="s">
        <v>132</v>
      </c>
      <c r="B44" s="272">
        <v>34.150002</v>
      </c>
      <c r="C44" s="273">
        <v>39.189999</v>
      </c>
      <c r="D44" s="273">
        <v>34.09</v>
      </c>
      <c r="E44" s="273">
        <v>36.060001</v>
      </c>
      <c r="F44" s="273">
        <v>30.793545</v>
      </c>
      <c r="G44" s="273">
        <v>1.5516643E9</v>
      </c>
      <c r="H44" s="273"/>
      <c r="I44" s="273">
        <f t="shared" ref="I44:N44" si="59">(I45/B45*B44)/B45*B44</f>
        <v>1.754231899</v>
      </c>
      <c r="J44" s="273">
        <f t="shared" si="59"/>
        <v>2.30826538</v>
      </c>
      <c r="K44" s="273">
        <f t="shared" si="59"/>
        <v>1.745250792</v>
      </c>
      <c r="L44" s="273">
        <f t="shared" si="59"/>
        <v>1.94110747</v>
      </c>
      <c r="M44" s="273">
        <f t="shared" si="59"/>
        <v>1.650259798</v>
      </c>
      <c r="N44" s="273">
        <f t="shared" si="59"/>
        <v>53349071.49</v>
      </c>
      <c r="O44" s="273"/>
      <c r="P44" s="249">
        <f t="shared" si="31"/>
        <v>135009.901</v>
      </c>
      <c r="Q44" s="249">
        <f t="shared" si="60"/>
        <v>57803.87936</v>
      </c>
      <c r="R44" s="249">
        <f t="shared" si="61"/>
        <v>274690.207</v>
      </c>
      <c r="S44" s="249">
        <f t="shared" si="34"/>
        <v>-43818.10312</v>
      </c>
      <c r="T44" s="249">
        <f t="shared" si="35"/>
        <v>0</v>
      </c>
      <c r="U44" s="267">
        <f t="shared" si="21"/>
        <v>0.5360759833</v>
      </c>
      <c r="V44" s="277"/>
      <c r="W44" s="249">
        <f t="shared" si="22"/>
        <v>-43818.10312</v>
      </c>
      <c r="X44" s="252">
        <f t="shared" si="23"/>
        <v>9.350019259</v>
      </c>
      <c r="Y44" s="249">
        <f t="shared" si="24"/>
        <v>358209.5294</v>
      </c>
      <c r="Z44" s="249">
        <f t="shared" si="25"/>
        <v>314391.4263</v>
      </c>
      <c r="AA44" s="254">
        <f t="shared" si="26"/>
        <v>467503.9874</v>
      </c>
      <c r="AB44" s="253">
        <f t="shared" si="27"/>
        <v>0.4675039874</v>
      </c>
      <c r="AC44" s="270">
        <f t="shared" si="28"/>
        <v>423685.8843</v>
      </c>
      <c r="AD44" s="252">
        <f t="shared" si="29"/>
        <v>0.4236858843</v>
      </c>
      <c r="AE44" s="175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7"/>
    </row>
    <row r="45" ht="19.5" customHeight="1">
      <c r="A45" s="271" t="s">
        <v>133</v>
      </c>
      <c r="B45" s="272">
        <v>35.799999</v>
      </c>
      <c r="C45" s="273">
        <v>36.900002</v>
      </c>
      <c r="D45" s="273">
        <v>30.559999</v>
      </c>
      <c r="E45" s="273">
        <v>31.73</v>
      </c>
      <c r="F45" s="273">
        <v>27.095928</v>
      </c>
      <c r="G45" s="273">
        <v>1.7583156E9</v>
      </c>
      <c r="H45" s="273"/>
      <c r="I45" s="273">
        <f t="shared" ref="I45:N45" si="62">(I46/B46*B45)/B46*B45</f>
        <v>1.92784257</v>
      </c>
      <c r="J45" s="273">
        <f t="shared" si="62"/>
        <v>2.046388151</v>
      </c>
      <c r="K45" s="273">
        <f t="shared" si="62"/>
        <v>1.402524682</v>
      </c>
      <c r="L45" s="273">
        <f t="shared" si="62"/>
        <v>1.502928279</v>
      </c>
      <c r="M45" s="273">
        <f t="shared" si="62"/>
        <v>1.277735621</v>
      </c>
      <c r="N45" s="273">
        <f t="shared" si="62"/>
        <v>68505428.52</v>
      </c>
      <c r="O45" s="273"/>
      <c r="P45" s="249">
        <f t="shared" si="31"/>
        <v>121029.699</v>
      </c>
      <c r="Q45" s="249">
        <f t="shared" si="60"/>
        <v>46452.56021</v>
      </c>
      <c r="R45" s="249">
        <f t="shared" si="61"/>
        <v>275262.4783</v>
      </c>
      <c r="S45" s="249">
        <f t="shared" si="34"/>
        <v>-45667.34521</v>
      </c>
      <c r="T45" s="249">
        <f t="shared" si="35"/>
        <v>0</v>
      </c>
      <c r="U45" s="267">
        <f t="shared" si="21"/>
        <v>0.4832012699</v>
      </c>
      <c r="V45" s="277"/>
      <c r="W45" s="249">
        <f t="shared" si="22"/>
        <v>-45667.34521</v>
      </c>
      <c r="X45" s="252">
        <f t="shared" si="23"/>
        <v>8.677801949</v>
      </c>
      <c r="Y45" s="249">
        <f t="shared" si="24"/>
        <v>348972.7685</v>
      </c>
      <c r="Z45" s="249">
        <f t="shared" si="25"/>
        <v>303305.4233</v>
      </c>
      <c r="AA45" s="254">
        <f t="shared" si="26"/>
        <v>442744.7375</v>
      </c>
      <c r="AB45" s="253">
        <f t="shared" si="27"/>
        <v>0.4427447375</v>
      </c>
      <c r="AC45" s="270">
        <f t="shared" si="28"/>
        <v>397077.3923</v>
      </c>
      <c r="AD45" s="252">
        <f t="shared" si="29"/>
        <v>0.3970773923</v>
      </c>
      <c r="AE45" s="175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7"/>
    </row>
    <row r="46" ht="19.5" customHeight="1">
      <c r="A46" s="271" t="s">
        <v>134</v>
      </c>
      <c r="B46" s="272">
        <v>31.67</v>
      </c>
      <c r="C46" s="273">
        <v>33.630001</v>
      </c>
      <c r="D46" s="273">
        <v>28.42</v>
      </c>
      <c r="E46" s="273">
        <v>30.040001</v>
      </c>
      <c r="F46" s="273">
        <v>25.652744</v>
      </c>
      <c r="G46" s="273">
        <v>2.0957427E9</v>
      </c>
      <c r="H46" s="273"/>
      <c r="I46" s="273">
        <f t="shared" ref="I46:N46" si="63">(I47/B47*B46)/B47*B46</f>
        <v>1.508695739</v>
      </c>
      <c r="J46" s="273">
        <f t="shared" si="63"/>
        <v>1.699765435</v>
      </c>
      <c r="K46" s="273">
        <f t="shared" si="63"/>
        <v>1.212975387</v>
      </c>
      <c r="L46" s="273">
        <f t="shared" si="63"/>
        <v>1.347094298</v>
      </c>
      <c r="M46" s="273">
        <f t="shared" si="63"/>
        <v>1.145250783</v>
      </c>
      <c r="N46" s="273">
        <f t="shared" si="63"/>
        <v>97321154.67</v>
      </c>
      <c r="O46" s="273"/>
      <c r="P46" s="249">
        <f t="shared" si="31"/>
        <v>112554.4554</v>
      </c>
      <c r="Q46" s="249">
        <f t="shared" si="60"/>
        <v>40174.56016</v>
      </c>
      <c r="R46" s="249">
        <f t="shared" si="61"/>
        <v>275835.9418</v>
      </c>
      <c r="S46" s="249">
        <f t="shared" si="34"/>
        <v>-47524.29248</v>
      </c>
      <c r="T46" s="249">
        <f t="shared" si="35"/>
        <v>0</v>
      </c>
      <c r="U46" s="267">
        <f t="shared" si="21"/>
        <v>0.4501151399</v>
      </c>
      <c r="V46" s="277"/>
      <c r="W46" s="249">
        <f t="shared" si="22"/>
        <v>-47524.29248</v>
      </c>
      <c r="X46" s="252">
        <f t="shared" si="23"/>
        <v>8.172460376</v>
      </c>
      <c r="Y46" s="249">
        <f t="shared" si="24"/>
        <v>343590.6229</v>
      </c>
      <c r="Z46" s="249">
        <f t="shared" si="25"/>
        <v>296066.3304</v>
      </c>
      <c r="AA46" s="254">
        <f t="shared" si="26"/>
        <v>428564.9574</v>
      </c>
      <c r="AB46" s="253">
        <f t="shared" si="27"/>
        <v>0.4285649574</v>
      </c>
      <c r="AC46" s="270">
        <f t="shared" si="28"/>
        <v>381040.6649</v>
      </c>
      <c r="AD46" s="252">
        <f t="shared" si="29"/>
        <v>0.3810406649</v>
      </c>
      <c r="AE46" s="175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7"/>
    </row>
    <row r="47" ht="19.5" customHeight="1">
      <c r="A47" s="271" t="s">
        <v>135</v>
      </c>
      <c r="B47" s="272">
        <v>30.0</v>
      </c>
      <c r="C47" s="273">
        <v>30.25</v>
      </c>
      <c r="D47" s="273">
        <v>24.389999</v>
      </c>
      <c r="E47" s="273">
        <v>26.1</v>
      </c>
      <c r="F47" s="273">
        <v>22.288183</v>
      </c>
      <c r="G47" s="273">
        <v>2.2629351E9</v>
      </c>
      <c r="H47" s="273"/>
      <c r="I47" s="273">
        <f t="shared" ref="I47:N47" si="64">(I48/B48*B47)/B48*B47</f>
        <v>1.353779853</v>
      </c>
      <c r="J47" s="273">
        <f t="shared" si="64"/>
        <v>1.375263735</v>
      </c>
      <c r="K47" s="273">
        <f t="shared" si="64"/>
        <v>0.893361858</v>
      </c>
      <c r="L47" s="273">
        <f t="shared" si="64"/>
        <v>1.016902059</v>
      </c>
      <c r="M47" s="273">
        <f t="shared" si="64"/>
        <v>0.8645343885</v>
      </c>
      <c r="N47" s="273">
        <f t="shared" si="64"/>
        <v>113468555.5</v>
      </c>
      <c r="O47" s="273"/>
      <c r="P47" s="249">
        <f t="shared" si="31"/>
        <v>96594.05545</v>
      </c>
      <c r="Q47" s="249">
        <f t="shared" si="60"/>
        <v>29588.74524</v>
      </c>
      <c r="R47" s="249">
        <f t="shared" si="61"/>
        <v>276410.6</v>
      </c>
      <c r="S47" s="249">
        <f t="shared" si="34"/>
        <v>-49388.97704</v>
      </c>
      <c r="T47" s="249">
        <f t="shared" si="35"/>
        <v>0</v>
      </c>
      <c r="U47" s="267">
        <f t="shared" si="21"/>
        <v>0.3869202666</v>
      </c>
      <c r="V47" s="277"/>
      <c r="W47" s="249">
        <f t="shared" si="22"/>
        <v>-49388.97704</v>
      </c>
      <c r="X47" s="252">
        <f t="shared" si="23"/>
        <v>7.552386744</v>
      </c>
      <c r="Y47" s="249">
        <f t="shared" si="24"/>
        <v>332970.0148</v>
      </c>
      <c r="Z47" s="249">
        <f t="shared" si="25"/>
        <v>283581.0378</v>
      </c>
      <c r="AA47" s="254">
        <f t="shared" si="26"/>
        <v>402593.4007</v>
      </c>
      <c r="AB47" s="253">
        <f t="shared" si="27"/>
        <v>0.4025934007</v>
      </c>
      <c r="AC47" s="270">
        <f t="shared" si="28"/>
        <v>353204.4236</v>
      </c>
      <c r="AD47" s="252">
        <f t="shared" si="29"/>
        <v>0.3532044236</v>
      </c>
      <c r="AE47" s="175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7"/>
    </row>
    <row r="48" ht="19.5" customHeight="1">
      <c r="A48" s="271" t="s">
        <v>136</v>
      </c>
      <c r="B48" s="272">
        <v>25.969999</v>
      </c>
      <c r="C48" s="273">
        <v>26.549999</v>
      </c>
      <c r="D48" s="273">
        <v>21.639999</v>
      </c>
      <c r="E48" s="273">
        <v>23.85</v>
      </c>
      <c r="F48" s="273">
        <v>20.366776</v>
      </c>
      <c r="G48" s="273">
        <v>2.6680491E9</v>
      </c>
      <c r="H48" s="273"/>
      <c r="I48" s="273">
        <f t="shared" ref="I48:N48" si="65">(I49/B49*B48)/B49*B48</f>
        <v>1.014493813</v>
      </c>
      <c r="J48" s="273">
        <f t="shared" si="65"/>
        <v>1.059410447</v>
      </c>
      <c r="K48" s="273">
        <f t="shared" si="65"/>
        <v>0.7032638828</v>
      </c>
      <c r="L48" s="273">
        <f t="shared" si="65"/>
        <v>0.8491313569</v>
      </c>
      <c r="M48" s="273">
        <f t="shared" si="65"/>
        <v>0.7219007896</v>
      </c>
      <c r="N48" s="273">
        <f t="shared" si="65"/>
        <v>157731692.7</v>
      </c>
      <c r="O48" s="273"/>
      <c r="P48" s="249">
        <f t="shared" si="31"/>
        <v>85702.96634</v>
      </c>
      <c r="Q48" s="249">
        <f t="shared" si="60"/>
        <v>23292.57252</v>
      </c>
      <c r="R48" s="249">
        <f t="shared" si="61"/>
        <v>276986.4554</v>
      </c>
      <c r="S48" s="249">
        <f t="shared" si="34"/>
        <v>-51261.43111</v>
      </c>
      <c r="T48" s="249">
        <f t="shared" si="35"/>
        <v>0</v>
      </c>
      <c r="U48" s="267">
        <f t="shared" si="21"/>
        <v>0.3427313018</v>
      </c>
      <c r="V48" s="277"/>
      <c r="W48" s="249">
        <f t="shared" si="22"/>
        <v>-51261.43111</v>
      </c>
      <c r="X48" s="252">
        <f t="shared" si="23"/>
        <v>7.075288651</v>
      </c>
      <c r="Y48" s="249">
        <f t="shared" si="24"/>
        <v>325899.0736</v>
      </c>
      <c r="Z48" s="249">
        <f t="shared" si="25"/>
        <v>274637.6425</v>
      </c>
      <c r="AA48" s="254">
        <f t="shared" si="26"/>
        <v>385981.9943</v>
      </c>
      <c r="AB48" s="253">
        <f t="shared" si="27"/>
        <v>0.3859819943</v>
      </c>
      <c r="AC48" s="270">
        <f t="shared" si="28"/>
        <v>334720.5632</v>
      </c>
      <c r="AD48" s="252">
        <f t="shared" si="29"/>
        <v>0.3347205632</v>
      </c>
      <c r="AE48" s="175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7"/>
    </row>
    <row r="49" ht="19.5" customHeight="1">
      <c r="A49" s="271" t="s">
        <v>137</v>
      </c>
      <c r="B49" s="272">
        <v>23.74</v>
      </c>
      <c r="C49" s="273">
        <v>26.209999</v>
      </c>
      <c r="D49" s="273">
        <v>21.299999</v>
      </c>
      <c r="E49" s="273">
        <v>23.49</v>
      </c>
      <c r="F49" s="273">
        <v>20.059364</v>
      </c>
      <c r="G49" s="273">
        <v>2.0438102E9</v>
      </c>
      <c r="H49" s="273"/>
      <c r="I49" s="273">
        <f t="shared" ref="I49:N49" si="66">(I50/B50*B49)/B50*B49</f>
        <v>0.8477483756</v>
      </c>
      <c r="J49" s="273">
        <f t="shared" si="66"/>
        <v>1.032450507</v>
      </c>
      <c r="K49" s="273">
        <f t="shared" si="66"/>
        <v>0.6813386215</v>
      </c>
      <c r="L49" s="273">
        <f t="shared" si="66"/>
        <v>0.823690668</v>
      </c>
      <c r="M49" s="273">
        <f t="shared" si="66"/>
        <v>0.7002728058</v>
      </c>
      <c r="N49" s="273">
        <f t="shared" si="66"/>
        <v>92557678.51</v>
      </c>
      <c r="O49" s="273"/>
      <c r="P49" s="249">
        <f t="shared" si="31"/>
        <v>84356.43168</v>
      </c>
      <c r="Q49" s="249">
        <f t="shared" si="60"/>
        <v>22566.39312</v>
      </c>
      <c r="R49" s="249">
        <f t="shared" si="61"/>
        <v>277563.5105</v>
      </c>
      <c r="S49" s="249">
        <f t="shared" si="34"/>
        <v>-53141.68707</v>
      </c>
      <c r="T49" s="249">
        <f t="shared" si="35"/>
        <v>0</v>
      </c>
      <c r="U49" s="267">
        <f t="shared" si="21"/>
        <v>0.3367849674</v>
      </c>
      <c r="V49" s="277"/>
      <c r="W49" s="249">
        <f t="shared" si="22"/>
        <v>-53141.68707</v>
      </c>
      <c r="X49" s="252">
        <f t="shared" si="23"/>
        <v>6.810471443</v>
      </c>
      <c r="Y49" s="249">
        <f t="shared" si="24"/>
        <v>325510.4723</v>
      </c>
      <c r="Z49" s="249">
        <f t="shared" si="25"/>
        <v>272368.7852</v>
      </c>
      <c r="AA49" s="254">
        <f t="shared" si="26"/>
        <v>384486.3353</v>
      </c>
      <c r="AB49" s="253">
        <f t="shared" si="27"/>
        <v>0.3844863353</v>
      </c>
      <c r="AC49" s="270">
        <f t="shared" si="28"/>
        <v>331344.6483</v>
      </c>
      <c r="AD49" s="252">
        <f t="shared" si="29"/>
        <v>0.3313446483</v>
      </c>
      <c r="AE49" s="175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7"/>
    </row>
    <row r="50" ht="19.5" customHeight="1">
      <c r="A50" s="271" t="s">
        <v>138</v>
      </c>
      <c r="B50" s="272">
        <v>23.059999</v>
      </c>
      <c r="C50" s="273">
        <v>24.35</v>
      </c>
      <c r="D50" s="273">
        <v>20.49</v>
      </c>
      <c r="E50" s="273">
        <v>20.719999</v>
      </c>
      <c r="F50" s="273">
        <v>17.693911</v>
      </c>
      <c r="G50" s="273">
        <v>1.6690474E9</v>
      </c>
      <c r="H50" s="273"/>
      <c r="I50" s="273">
        <f t="shared" ref="I50:N50" si="67">(I51/B51*B50)/B51*B50</f>
        <v>0.7998786506</v>
      </c>
      <c r="J50" s="273">
        <f t="shared" si="67"/>
        <v>0.8911137895</v>
      </c>
      <c r="K50" s="273">
        <f t="shared" si="67"/>
        <v>0.6305038723</v>
      </c>
      <c r="L50" s="273">
        <f t="shared" si="67"/>
        <v>0.6408812597</v>
      </c>
      <c r="M50" s="273">
        <f t="shared" si="67"/>
        <v>0.5448545976</v>
      </c>
      <c r="N50" s="273">
        <f t="shared" si="67"/>
        <v>61726076.1</v>
      </c>
      <c r="O50" s="273"/>
      <c r="P50" s="249">
        <f t="shared" si="31"/>
        <v>81148.51485</v>
      </c>
      <c r="Q50" s="249">
        <f t="shared" si="60"/>
        <v>20882.71206</v>
      </c>
      <c r="R50" s="249">
        <f t="shared" si="61"/>
        <v>278141.7678</v>
      </c>
      <c r="S50" s="249">
        <f t="shared" si="34"/>
        <v>-55029.77743</v>
      </c>
      <c r="T50" s="249">
        <f t="shared" si="35"/>
        <v>0</v>
      </c>
      <c r="U50" s="267">
        <f t="shared" si="21"/>
        <v>0.3233105472</v>
      </c>
      <c r="V50" s="277"/>
      <c r="W50" s="249">
        <f t="shared" si="22"/>
        <v>-55029.77743</v>
      </c>
      <c r="X50" s="252">
        <f t="shared" si="23"/>
        <v>6.529015734</v>
      </c>
      <c r="Y50" s="249">
        <f t="shared" si="24"/>
        <v>323820.0575</v>
      </c>
      <c r="Z50" s="249">
        <f t="shared" si="25"/>
        <v>268790.2801</v>
      </c>
      <c r="AA50" s="254">
        <f t="shared" si="26"/>
        <v>380172.9948</v>
      </c>
      <c r="AB50" s="253">
        <f t="shared" si="27"/>
        <v>0.3801729948</v>
      </c>
      <c r="AC50" s="270">
        <f t="shared" si="28"/>
        <v>325143.2173</v>
      </c>
      <c r="AD50" s="252">
        <f t="shared" si="29"/>
        <v>0.3251432173</v>
      </c>
      <c r="AE50" s="175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7"/>
    </row>
    <row r="51" ht="19.5" customHeight="1">
      <c r="A51" s="271" t="s">
        <v>139</v>
      </c>
      <c r="B51" s="272">
        <v>20.91</v>
      </c>
      <c r="C51" s="273">
        <v>25.040001</v>
      </c>
      <c r="D51" s="273">
        <v>19.76</v>
      </c>
      <c r="E51" s="273">
        <v>24.549999</v>
      </c>
      <c r="F51" s="273">
        <v>20.96455</v>
      </c>
      <c r="G51" s="273">
        <v>2.1291501E9</v>
      </c>
      <c r="H51" s="273"/>
      <c r="I51" s="273">
        <f t="shared" ref="I51:N51" si="68">(I52/B52*B51)/B52*B51</f>
        <v>0.6576784364</v>
      </c>
      <c r="J51" s="273">
        <f t="shared" si="68"/>
        <v>0.9423319513</v>
      </c>
      <c r="K51" s="273">
        <f t="shared" si="68"/>
        <v>0.5863780729</v>
      </c>
      <c r="L51" s="273">
        <f t="shared" si="68"/>
        <v>0.8997069383</v>
      </c>
      <c r="M51" s="273">
        <f t="shared" si="68"/>
        <v>0.7648988934</v>
      </c>
      <c r="N51" s="273">
        <f t="shared" si="68"/>
        <v>100448599.8</v>
      </c>
      <c r="O51" s="273"/>
      <c r="P51" s="249">
        <f t="shared" si="31"/>
        <v>78257.42574</v>
      </c>
      <c r="Q51" s="249">
        <f t="shared" si="60"/>
        <v>19421.23593</v>
      </c>
      <c r="R51" s="249">
        <f t="shared" si="61"/>
        <v>278721.2299</v>
      </c>
      <c r="S51" s="249">
        <f t="shared" si="34"/>
        <v>-56925.73484</v>
      </c>
      <c r="T51" s="249">
        <f t="shared" si="35"/>
        <v>0</v>
      </c>
      <c r="U51" s="267">
        <f t="shared" si="21"/>
        <v>0.3111050248</v>
      </c>
      <c r="V51" s="277"/>
      <c r="W51" s="249">
        <f t="shared" si="22"/>
        <v>-56925.73484</v>
      </c>
      <c r="X51" s="252">
        <f t="shared" si="23"/>
        <v>6.270953842</v>
      </c>
      <c r="Y51" s="249">
        <f t="shared" si="24"/>
        <v>322352.5787</v>
      </c>
      <c r="Z51" s="249">
        <f t="shared" si="25"/>
        <v>265426.8438</v>
      </c>
      <c r="AA51" s="254">
        <f t="shared" si="26"/>
        <v>376399.8915</v>
      </c>
      <c r="AB51" s="253">
        <f t="shared" si="27"/>
        <v>0.3763998915</v>
      </c>
      <c r="AC51" s="270">
        <f t="shared" si="28"/>
        <v>319474.1567</v>
      </c>
      <c r="AD51" s="252">
        <f t="shared" si="29"/>
        <v>0.3194741567</v>
      </c>
      <c r="AE51" s="175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7"/>
    </row>
    <row r="52" ht="19.5" customHeight="1">
      <c r="A52" s="271" t="s">
        <v>140</v>
      </c>
      <c r="B52" s="272">
        <v>24.370001</v>
      </c>
      <c r="C52" s="273">
        <v>28.290001</v>
      </c>
      <c r="D52" s="273">
        <v>24.139999</v>
      </c>
      <c r="E52" s="273">
        <v>27.719999</v>
      </c>
      <c r="F52" s="273">
        <v>23.671577</v>
      </c>
      <c r="G52" s="273">
        <v>1.6699547E9</v>
      </c>
      <c r="H52" s="273"/>
      <c r="I52" s="273">
        <f t="shared" ref="I52:N52" si="69">(I53/B53*B52)/B53*B52</f>
        <v>0.893339693</v>
      </c>
      <c r="J52" s="273">
        <f t="shared" si="69"/>
        <v>1.202821434</v>
      </c>
      <c r="K52" s="273">
        <f t="shared" si="69"/>
        <v>0.8751416168</v>
      </c>
      <c r="L52" s="273">
        <f t="shared" si="69"/>
        <v>1.147055767</v>
      </c>
      <c r="M52" s="273">
        <f t="shared" si="69"/>
        <v>0.9751857044</v>
      </c>
      <c r="N52" s="273">
        <f t="shared" si="69"/>
        <v>61793203.37</v>
      </c>
      <c r="O52" s="273"/>
      <c r="P52" s="249">
        <f t="shared" si="31"/>
        <v>95603.95644</v>
      </c>
      <c r="Q52" s="249">
        <f t="shared" si="60"/>
        <v>28985.2786</v>
      </c>
      <c r="R52" s="249">
        <f t="shared" si="61"/>
        <v>279301.8991</v>
      </c>
      <c r="S52" s="249">
        <f t="shared" si="34"/>
        <v>-58829.59207</v>
      </c>
      <c r="T52" s="249">
        <f t="shared" si="35"/>
        <v>0</v>
      </c>
      <c r="U52" s="267">
        <f t="shared" si="21"/>
        <v>0.3802373973</v>
      </c>
      <c r="V52" s="277"/>
      <c r="W52" s="249">
        <f t="shared" si="22"/>
        <v>-58829.59207</v>
      </c>
      <c r="X52" s="252">
        <f t="shared" si="23"/>
        <v>6.372742736</v>
      </c>
      <c r="Y52" s="249">
        <f t="shared" si="24"/>
        <v>335052.5926</v>
      </c>
      <c r="Z52" s="249">
        <f t="shared" si="25"/>
        <v>276223.0006</v>
      </c>
      <c r="AA52" s="254">
        <f t="shared" si="26"/>
        <v>403891.1341</v>
      </c>
      <c r="AB52" s="253">
        <f t="shared" si="27"/>
        <v>0.4038911341</v>
      </c>
      <c r="AC52" s="270">
        <f t="shared" si="28"/>
        <v>345061.5421</v>
      </c>
      <c r="AD52" s="252">
        <f t="shared" si="29"/>
        <v>0.3450615421</v>
      </c>
      <c r="AE52" s="175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7"/>
    </row>
    <row r="53" ht="19.5" customHeight="1">
      <c r="A53" s="274" t="s">
        <v>141</v>
      </c>
      <c r="B53" s="275">
        <v>28.42</v>
      </c>
      <c r="C53" s="276">
        <v>28.790001</v>
      </c>
      <c r="D53" s="276">
        <v>24.280001</v>
      </c>
      <c r="E53" s="276">
        <v>24.370001</v>
      </c>
      <c r="F53" s="276">
        <v>20.810835</v>
      </c>
      <c r="G53" s="276">
        <v>1.3970558E9</v>
      </c>
      <c r="H53" s="276"/>
      <c r="I53" s="276">
        <f t="shared" ref="I53:N53" si="70">(I54/B54*B53)/B54*B53</f>
        <v>1.214936793</v>
      </c>
      <c r="J53" s="276">
        <f t="shared" si="70"/>
        <v>1.24571471</v>
      </c>
      <c r="K53" s="276">
        <f t="shared" si="70"/>
        <v>0.8853219705</v>
      </c>
      <c r="L53" s="276">
        <f t="shared" si="70"/>
        <v>0.886562191</v>
      </c>
      <c r="M53" s="276">
        <f t="shared" si="70"/>
        <v>0.7537233241</v>
      </c>
      <c r="N53" s="276">
        <f t="shared" si="70"/>
        <v>43247283.59</v>
      </c>
      <c r="O53" s="276"/>
      <c r="P53" s="249">
        <f t="shared" si="31"/>
        <v>96158.4198</v>
      </c>
      <c r="Q53" s="249">
        <f t="shared" si="60"/>
        <v>29322.45876</v>
      </c>
      <c r="R53" s="249">
        <f t="shared" si="61"/>
        <v>279883.778</v>
      </c>
      <c r="S53" s="249">
        <f t="shared" si="34"/>
        <v>-60741.38203</v>
      </c>
      <c r="T53" s="249">
        <f t="shared" si="35"/>
        <v>0</v>
      </c>
      <c r="U53" s="267">
        <f t="shared" si="21"/>
        <v>0.3818866169</v>
      </c>
      <c r="V53" s="252">
        <f>(E53-B42)/B42</f>
        <v>-0.3841293657</v>
      </c>
      <c r="W53" s="249">
        <f t="shared" si="22"/>
        <v>-60741.38203</v>
      </c>
      <c r="X53" s="252">
        <f t="shared" si="23"/>
        <v>6.190873261</v>
      </c>
      <c r="Y53" s="249">
        <f t="shared" si="24"/>
        <v>335999.3208</v>
      </c>
      <c r="Z53" s="249">
        <f t="shared" si="25"/>
        <v>275257.9387</v>
      </c>
      <c r="AA53" s="254">
        <f t="shared" si="26"/>
        <v>405364.6566</v>
      </c>
      <c r="AB53" s="253">
        <f t="shared" si="27"/>
        <v>0.4053646566</v>
      </c>
      <c r="AC53" s="270">
        <f t="shared" si="28"/>
        <v>344623.2746</v>
      </c>
      <c r="AD53" s="252">
        <f t="shared" si="29"/>
        <v>0.3446232746</v>
      </c>
      <c r="AE53" s="175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7"/>
    </row>
    <row r="54" ht="19.5" customHeight="1">
      <c r="A54" s="271" t="s">
        <v>142</v>
      </c>
      <c r="B54" s="272">
        <v>24.719999</v>
      </c>
      <c r="C54" s="273">
        <v>27.469999</v>
      </c>
      <c r="D54" s="273">
        <v>24.01</v>
      </c>
      <c r="E54" s="273">
        <v>24.440001</v>
      </c>
      <c r="F54" s="273">
        <v>20.870619</v>
      </c>
      <c r="G54" s="273">
        <v>1.513988E9</v>
      </c>
      <c r="H54" s="273"/>
      <c r="I54" s="273">
        <f t="shared" ref="I54:N54" si="71">(I55/B55*B54)/B55*B54</f>
        <v>0.9191839548</v>
      </c>
      <c r="J54" s="273">
        <f t="shared" si="71"/>
        <v>1.134103055</v>
      </c>
      <c r="K54" s="273">
        <f t="shared" si="71"/>
        <v>0.8657413509</v>
      </c>
      <c r="L54" s="273">
        <f t="shared" si="71"/>
        <v>0.8916625997</v>
      </c>
      <c r="M54" s="273">
        <f t="shared" si="71"/>
        <v>0.758060038</v>
      </c>
      <c r="N54" s="273">
        <f t="shared" si="71"/>
        <v>50789763.98</v>
      </c>
      <c r="O54" s="273"/>
      <c r="P54" s="249">
        <f t="shared" si="31"/>
        <v>95089.10891</v>
      </c>
      <c r="Q54" s="249">
        <f>(Q53+$S$3)*K54/K53</f>
        <v>48231.59653</v>
      </c>
      <c r="R54" s="249">
        <f>R53*(1+($S$5)/2/12)-$S$3</f>
        <v>260466.8692</v>
      </c>
      <c r="S54" s="249">
        <f t="shared" si="34"/>
        <v>-62661.13779</v>
      </c>
      <c r="T54" s="249">
        <f t="shared" si="35"/>
        <v>0</v>
      </c>
      <c r="U54" s="267">
        <f t="shared" si="21"/>
        <v>0.4743887974</v>
      </c>
      <c r="V54" s="277"/>
      <c r="W54" s="249">
        <f t="shared" si="22"/>
        <v>-62661.13779</v>
      </c>
      <c r="X54" s="252">
        <f t="shared" si="23"/>
        <v>5.674266231</v>
      </c>
      <c r="Y54" s="249">
        <f t="shared" si="24"/>
        <v>316610.5707</v>
      </c>
      <c r="Z54" s="249">
        <f t="shared" si="25"/>
        <v>253949.4329</v>
      </c>
      <c r="AA54" s="254">
        <f t="shared" si="26"/>
        <v>403787.5747</v>
      </c>
      <c r="AB54" s="253">
        <f t="shared" si="27"/>
        <v>0.4037875747</v>
      </c>
      <c r="AC54" s="270">
        <f t="shared" si="28"/>
        <v>341126.4369</v>
      </c>
      <c r="AD54" s="252">
        <f t="shared" si="29"/>
        <v>0.3411264369</v>
      </c>
      <c r="AE54" s="175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  <c r="AU54" s="176"/>
      <c r="AV54" s="176"/>
      <c r="AW54" s="177"/>
    </row>
    <row r="55" ht="19.5" customHeight="1">
      <c r="A55" s="271" t="s">
        <v>143</v>
      </c>
      <c r="B55" s="272">
        <v>24.52</v>
      </c>
      <c r="C55" s="273">
        <v>25.370001</v>
      </c>
      <c r="D55" s="273">
        <v>23.32</v>
      </c>
      <c r="E55" s="273">
        <v>25.16</v>
      </c>
      <c r="F55" s="273">
        <v>21.485462</v>
      </c>
      <c r="G55" s="273">
        <v>1.2766225E9</v>
      </c>
      <c r="H55" s="273"/>
      <c r="I55" s="273">
        <f t="shared" ref="I55:N55" si="72">(I56/B56*B55)/B56*B55</f>
        <v>0.9043706692</v>
      </c>
      <c r="J55" s="273">
        <f t="shared" si="72"/>
        <v>0.9673334411</v>
      </c>
      <c r="K55" s="273">
        <f t="shared" si="72"/>
        <v>0.8166969497</v>
      </c>
      <c r="L55" s="273">
        <f t="shared" si="72"/>
        <v>0.944972969</v>
      </c>
      <c r="M55" s="273">
        <f t="shared" si="72"/>
        <v>0.8033824429</v>
      </c>
      <c r="N55" s="273">
        <f t="shared" si="72"/>
        <v>36112397.13</v>
      </c>
      <c r="O55" s="273"/>
      <c r="P55" s="249">
        <f t="shared" si="31"/>
        <v>92356.43564</v>
      </c>
      <c r="Q55" s="249">
        <f t="shared" ref="Q55:Q65" si="74">Q54*K55/K54</f>
        <v>45499.26802</v>
      </c>
      <c r="R55" s="249">
        <f t="shared" ref="R55:R65" si="75">R54*(1+$S$5/2/12)</f>
        <v>261009.5086</v>
      </c>
      <c r="S55" s="249">
        <f t="shared" si="34"/>
        <v>-64588.89253</v>
      </c>
      <c r="T55" s="249">
        <f t="shared" si="35"/>
        <v>0</v>
      </c>
      <c r="U55" s="267">
        <f t="shared" si="21"/>
        <v>0.4596915601</v>
      </c>
      <c r="V55" s="277"/>
      <c r="W55" s="249">
        <f t="shared" si="22"/>
        <v>-64588.89253</v>
      </c>
      <c r="X55" s="252">
        <f t="shared" si="23"/>
        <v>5.471001752</v>
      </c>
      <c r="Y55" s="249">
        <f t="shared" si="24"/>
        <v>315218.6332</v>
      </c>
      <c r="Z55" s="249">
        <f t="shared" si="25"/>
        <v>250629.7406</v>
      </c>
      <c r="AA55" s="254">
        <f t="shared" si="26"/>
        <v>398865.2122</v>
      </c>
      <c r="AB55" s="253">
        <f t="shared" si="27"/>
        <v>0.3988652122</v>
      </c>
      <c r="AC55" s="270">
        <f t="shared" si="28"/>
        <v>334276.3197</v>
      </c>
      <c r="AD55" s="252">
        <f t="shared" si="29"/>
        <v>0.3342763197</v>
      </c>
      <c r="AE55" s="175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7"/>
    </row>
    <row r="56" ht="19.5" customHeight="1">
      <c r="A56" s="271" t="s">
        <v>144</v>
      </c>
      <c r="B56" s="272">
        <v>25.27</v>
      </c>
      <c r="C56" s="273">
        <v>27.379999</v>
      </c>
      <c r="D56" s="273">
        <v>23.540001</v>
      </c>
      <c r="E56" s="273">
        <v>25.25</v>
      </c>
      <c r="F56" s="273">
        <v>21.562315</v>
      </c>
      <c r="G56" s="273">
        <v>1.6707162E9</v>
      </c>
      <c r="H56" s="273"/>
      <c r="I56" s="273">
        <f t="shared" ref="I56:N56" si="73">(I57/B57*B56)/B57*B56</f>
        <v>0.9605412515</v>
      </c>
      <c r="J56" s="273">
        <f t="shared" si="73"/>
        <v>1.126683901</v>
      </c>
      <c r="K56" s="273">
        <f t="shared" si="73"/>
        <v>0.8321790826</v>
      </c>
      <c r="L56" s="273">
        <f t="shared" si="73"/>
        <v>0.9517455985</v>
      </c>
      <c r="M56" s="273">
        <f t="shared" si="73"/>
        <v>0.8091400828</v>
      </c>
      <c r="N56" s="273">
        <f t="shared" si="73"/>
        <v>61849571.67</v>
      </c>
      <c r="O56" s="273"/>
      <c r="P56" s="249">
        <f t="shared" si="31"/>
        <v>93227.72673</v>
      </c>
      <c r="Q56" s="249">
        <f t="shared" si="74"/>
        <v>46361.79813</v>
      </c>
      <c r="R56" s="249">
        <f t="shared" si="75"/>
        <v>261553.2784</v>
      </c>
      <c r="S56" s="249">
        <f t="shared" si="34"/>
        <v>-66524.67959</v>
      </c>
      <c r="T56" s="249">
        <f t="shared" si="35"/>
        <v>0</v>
      </c>
      <c r="U56" s="267">
        <f t="shared" si="21"/>
        <v>0.4635539302</v>
      </c>
      <c r="V56" s="277"/>
      <c r="W56" s="249">
        <f t="shared" si="22"/>
        <v>-66524.67959</v>
      </c>
      <c r="X56" s="252">
        <f t="shared" si="23"/>
        <v>5.33307349</v>
      </c>
      <c r="Y56" s="249">
        <f t="shared" si="24"/>
        <v>316350.5559</v>
      </c>
      <c r="Z56" s="249">
        <f t="shared" si="25"/>
        <v>249825.8764</v>
      </c>
      <c r="AA56" s="254">
        <f t="shared" si="26"/>
        <v>401142.8032</v>
      </c>
      <c r="AB56" s="253">
        <f t="shared" si="27"/>
        <v>0.4011428032</v>
      </c>
      <c r="AC56" s="270">
        <f t="shared" si="28"/>
        <v>334618.1236</v>
      </c>
      <c r="AD56" s="252">
        <f t="shared" si="29"/>
        <v>0.3346181236</v>
      </c>
      <c r="AE56" s="175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7"/>
    </row>
    <row r="57" ht="19.5" customHeight="1">
      <c r="A57" s="271" t="s">
        <v>145</v>
      </c>
      <c r="B57" s="272">
        <v>25.440001</v>
      </c>
      <c r="C57" s="273">
        <v>28.059999</v>
      </c>
      <c r="D57" s="273">
        <v>25.25</v>
      </c>
      <c r="E57" s="273">
        <v>27.450001</v>
      </c>
      <c r="F57" s="273">
        <v>23.44101</v>
      </c>
      <c r="G57" s="273">
        <v>1.4116208E9</v>
      </c>
      <c r="H57" s="273"/>
      <c r="I57" s="273">
        <f t="shared" ref="I57:N57" si="76">(I58/B58*B57)/B58*B57</f>
        <v>0.9735085836</v>
      </c>
      <c r="J57" s="273">
        <f t="shared" si="76"/>
        <v>1.183342699</v>
      </c>
      <c r="K57" s="273">
        <f t="shared" si="76"/>
        <v>0.9574731549</v>
      </c>
      <c r="L57" s="273">
        <f t="shared" si="76"/>
        <v>1.124819512</v>
      </c>
      <c r="M57" s="273">
        <f t="shared" si="76"/>
        <v>0.9562811239</v>
      </c>
      <c r="N57" s="273">
        <f t="shared" si="76"/>
        <v>44153732.97</v>
      </c>
      <c r="O57" s="273"/>
      <c r="P57" s="249">
        <f t="shared" si="31"/>
        <v>100000</v>
      </c>
      <c r="Q57" s="249">
        <f t="shared" si="74"/>
        <v>53342.09674</v>
      </c>
      <c r="R57" s="249">
        <f t="shared" si="75"/>
        <v>262098.181</v>
      </c>
      <c r="S57" s="249">
        <f t="shared" si="34"/>
        <v>-68468.53242</v>
      </c>
      <c r="T57" s="249">
        <f t="shared" si="35"/>
        <v>0</v>
      </c>
      <c r="U57" s="267">
        <f t="shared" si="21"/>
        <v>0.4975063915</v>
      </c>
      <c r="V57" s="277"/>
      <c r="W57" s="249">
        <f t="shared" si="22"/>
        <v>-68468.53242</v>
      </c>
      <c r="X57" s="252">
        <f t="shared" si="23"/>
        <v>5.288534284</v>
      </c>
      <c r="Y57" s="249">
        <f t="shared" si="24"/>
        <v>321614.2538</v>
      </c>
      <c r="Z57" s="249">
        <f t="shared" si="25"/>
        <v>253145.7214</v>
      </c>
      <c r="AA57" s="254">
        <f t="shared" si="26"/>
        <v>415440.2778</v>
      </c>
      <c r="AB57" s="253">
        <f t="shared" si="27"/>
        <v>0.4154402778</v>
      </c>
      <c r="AC57" s="270">
        <f t="shared" si="28"/>
        <v>346971.7453</v>
      </c>
      <c r="AD57" s="252">
        <f t="shared" si="29"/>
        <v>0.3469717453</v>
      </c>
      <c r="AE57" s="175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7"/>
    </row>
    <row r="58" ht="19.5" customHeight="1">
      <c r="A58" s="271" t="s">
        <v>146</v>
      </c>
      <c r="B58" s="272">
        <v>27.440001</v>
      </c>
      <c r="C58" s="273">
        <v>29.870001</v>
      </c>
      <c r="D58" s="273">
        <v>27.190001</v>
      </c>
      <c r="E58" s="273">
        <v>29.790001</v>
      </c>
      <c r="F58" s="273">
        <v>25.439266</v>
      </c>
      <c r="G58" s="273">
        <v>1.5257083E9</v>
      </c>
      <c r="H58" s="273"/>
      <c r="I58" s="273">
        <f t="shared" ref="I58:N58" si="77">(I59/B59*B58)/B59*B58</f>
        <v>1.132592764</v>
      </c>
      <c r="J58" s="273">
        <f t="shared" si="77"/>
        <v>1.340928766</v>
      </c>
      <c r="K58" s="273">
        <f t="shared" si="77"/>
        <v>1.110253852</v>
      </c>
      <c r="L58" s="273">
        <f t="shared" si="77"/>
        <v>1.324765921</v>
      </c>
      <c r="M58" s="273">
        <f t="shared" si="77"/>
        <v>1.12626891</v>
      </c>
      <c r="N58" s="273">
        <f t="shared" si="77"/>
        <v>51579169.67</v>
      </c>
      <c r="O58" s="273"/>
      <c r="P58" s="249">
        <f t="shared" si="31"/>
        <v>107683.1723</v>
      </c>
      <c r="Q58" s="249">
        <f t="shared" si="74"/>
        <v>61853.71157</v>
      </c>
      <c r="R58" s="249">
        <f t="shared" si="75"/>
        <v>262644.2189</v>
      </c>
      <c r="S58" s="249">
        <f t="shared" si="34"/>
        <v>-70420.48464</v>
      </c>
      <c r="T58" s="249">
        <f t="shared" si="35"/>
        <v>0</v>
      </c>
      <c r="U58" s="267">
        <f t="shared" si="21"/>
        <v>0.5354019274</v>
      </c>
      <c r="V58" s="277"/>
      <c r="W58" s="249">
        <f t="shared" si="22"/>
        <v>-70420.48464</v>
      </c>
      <c r="X58" s="252">
        <f t="shared" si="23"/>
        <v>5.258802082</v>
      </c>
      <c r="Y58" s="249">
        <f t="shared" si="24"/>
        <v>327516.6707</v>
      </c>
      <c r="Z58" s="249">
        <f t="shared" si="25"/>
        <v>257096.1861</v>
      </c>
      <c r="AA58" s="254">
        <f t="shared" si="26"/>
        <v>432181.1028</v>
      </c>
      <c r="AB58" s="253">
        <f t="shared" si="27"/>
        <v>0.4321811028</v>
      </c>
      <c r="AC58" s="270">
        <f t="shared" si="28"/>
        <v>361760.6181</v>
      </c>
      <c r="AD58" s="252">
        <f t="shared" si="29"/>
        <v>0.3617606181</v>
      </c>
      <c r="AE58" s="175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7"/>
    </row>
    <row r="59" ht="19.5" customHeight="1">
      <c r="A59" s="271" t="s">
        <v>147</v>
      </c>
      <c r="B59" s="272">
        <v>30.08</v>
      </c>
      <c r="C59" s="273">
        <v>31.469999</v>
      </c>
      <c r="D59" s="273">
        <v>29.309999</v>
      </c>
      <c r="E59" s="273">
        <v>29.950001</v>
      </c>
      <c r="F59" s="273">
        <v>25.575897</v>
      </c>
      <c r="G59" s="273">
        <v>1.7997557E9</v>
      </c>
      <c r="H59" s="273"/>
      <c r="I59" s="273">
        <f t="shared" ref="I59:N59" si="78">(I60/B60*B59)/B60*B59</f>
        <v>1.361009639</v>
      </c>
      <c r="J59" s="273">
        <f t="shared" si="78"/>
        <v>1.488430947</v>
      </c>
      <c r="K59" s="273">
        <f t="shared" si="78"/>
        <v>1.290135865</v>
      </c>
      <c r="L59" s="273">
        <f t="shared" si="78"/>
        <v>1.339034586</v>
      </c>
      <c r="M59" s="273">
        <f t="shared" si="78"/>
        <v>1.138399487</v>
      </c>
      <c r="N59" s="273">
        <f t="shared" si="78"/>
        <v>71772561.19</v>
      </c>
      <c r="O59" s="273"/>
      <c r="P59" s="249">
        <f t="shared" si="31"/>
        <v>116079.204</v>
      </c>
      <c r="Q59" s="249">
        <f t="shared" si="74"/>
        <v>71875.17663</v>
      </c>
      <c r="R59" s="249">
        <f t="shared" si="75"/>
        <v>263191.3944</v>
      </c>
      <c r="S59" s="249">
        <f t="shared" si="34"/>
        <v>-72380.56999</v>
      </c>
      <c r="T59" s="249">
        <f t="shared" si="35"/>
        <v>0</v>
      </c>
      <c r="U59" s="267">
        <f t="shared" si="21"/>
        <v>0.5759325957</v>
      </c>
      <c r="V59" s="277"/>
      <c r="W59" s="249">
        <f t="shared" si="22"/>
        <v>-72380.56999</v>
      </c>
      <c r="X59" s="252">
        <f t="shared" si="23"/>
        <v>5.239950423</v>
      </c>
      <c r="Y59" s="249">
        <f t="shared" si="24"/>
        <v>333919.1814</v>
      </c>
      <c r="Z59" s="249">
        <f t="shared" si="25"/>
        <v>261538.6114</v>
      </c>
      <c r="AA59" s="254">
        <f t="shared" si="26"/>
        <v>451145.775</v>
      </c>
      <c r="AB59" s="253">
        <f t="shared" si="27"/>
        <v>0.451145775</v>
      </c>
      <c r="AC59" s="270">
        <f t="shared" si="28"/>
        <v>378765.205</v>
      </c>
      <c r="AD59" s="252">
        <f t="shared" si="29"/>
        <v>0.378765205</v>
      </c>
      <c r="AE59" s="175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7"/>
    </row>
    <row r="60" ht="19.5" customHeight="1">
      <c r="A60" s="271" t="s">
        <v>148</v>
      </c>
      <c r="B60" s="272">
        <v>29.700001</v>
      </c>
      <c r="C60" s="273">
        <v>32.75</v>
      </c>
      <c r="D60" s="273">
        <v>29.26</v>
      </c>
      <c r="E60" s="273">
        <v>31.799999</v>
      </c>
      <c r="F60" s="273">
        <v>27.155716</v>
      </c>
      <c r="G60" s="273">
        <v>1.8215102E9</v>
      </c>
      <c r="H60" s="273"/>
      <c r="I60" s="273">
        <f t="shared" ref="I60:N60" si="79">(I61/B61*B60)/B61*B60</f>
        <v>1.326839723</v>
      </c>
      <c r="J60" s="273">
        <f t="shared" si="79"/>
        <v>1.611973291</v>
      </c>
      <c r="K60" s="273">
        <f t="shared" si="79"/>
        <v>1.285738016</v>
      </c>
      <c r="L60" s="273">
        <f t="shared" si="79"/>
        <v>1.509566762</v>
      </c>
      <c r="M60" s="273">
        <f t="shared" si="79"/>
        <v>1.283380568</v>
      </c>
      <c r="N60" s="273">
        <f t="shared" si="79"/>
        <v>73518145.58</v>
      </c>
      <c r="O60" s="273"/>
      <c r="P60" s="249">
        <f t="shared" si="31"/>
        <v>115881.1881</v>
      </c>
      <c r="Q60" s="249">
        <f t="shared" si="74"/>
        <v>71630.16661</v>
      </c>
      <c r="R60" s="249">
        <f t="shared" si="75"/>
        <v>263739.7098</v>
      </c>
      <c r="S60" s="249">
        <f t="shared" si="34"/>
        <v>-74348.82236</v>
      </c>
      <c r="T60" s="249">
        <f t="shared" si="35"/>
        <v>0</v>
      </c>
      <c r="U60" s="267">
        <f t="shared" si="21"/>
        <v>0.5742734848</v>
      </c>
      <c r="V60" s="277"/>
      <c r="W60" s="249">
        <f t="shared" si="22"/>
        <v>-74348.82236</v>
      </c>
      <c r="X60" s="252">
        <f t="shared" si="23"/>
        <v>5.105943656</v>
      </c>
      <c r="Y60" s="249">
        <f t="shared" si="24"/>
        <v>334306.9531</v>
      </c>
      <c r="Z60" s="249">
        <f t="shared" si="25"/>
        <v>259958.1307</v>
      </c>
      <c r="AA60" s="254">
        <f t="shared" si="26"/>
        <v>451251.0645</v>
      </c>
      <c r="AB60" s="253">
        <f t="shared" si="27"/>
        <v>0.4512510645</v>
      </c>
      <c r="AC60" s="270">
        <f t="shared" si="28"/>
        <v>376902.2421</v>
      </c>
      <c r="AD60" s="252">
        <f t="shared" si="29"/>
        <v>0.3769022421</v>
      </c>
      <c r="AE60" s="175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7"/>
    </row>
    <row r="61" ht="19.5" customHeight="1">
      <c r="A61" s="271" t="s">
        <v>149</v>
      </c>
      <c r="B61" s="272">
        <v>31.690001</v>
      </c>
      <c r="C61" s="273">
        <v>33.459999</v>
      </c>
      <c r="D61" s="273">
        <v>29.93</v>
      </c>
      <c r="E61" s="273">
        <v>33.389999</v>
      </c>
      <c r="F61" s="273">
        <v>28.513498</v>
      </c>
      <c r="G61" s="273">
        <v>1.4141862E9</v>
      </c>
      <c r="H61" s="273"/>
      <c r="I61" s="273">
        <f t="shared" ref="I61:N61" si="80">(I62/B62*B61)/B62*B61</f>
        <v>1.510601956</v>
      </c>
      <c r="J61" s="273">
        <f t="shared" si="80"/>
        <v>1.682624005</v>
      </c>
      <c r="K61" s="273">
        <f t="shared" si="80"/>
        <v>1.345294216</v>
      </c>
      <c r="L61" s="273">
        <f t="shared" si="80"/>
        <v>1.66429736</v>
      </c>
      <c r="M61" s="273">
        <f t="shared" si="80"/>
        <v>1.414926699</v>
      </c>
      <c r="N61" s="273">
        <f t="shared" si="80"/>
        <v>44314363.8</v>
      </c>
      <c r="O61" s="273"/>
      <c r="P61" s="249">
        <f t="shared" si="31"/>
        <v>118534.6535</v>
      </c>
      <c r="Q61" s="249">
        <f t="shared" si="74"/>
        <v>74948.12137</v>
      </c>
      <c r="R61" s="249">
        <f t="shared" si="75"/>
        <v>264289.1675</v>
      </c>
      <c r="S61" s="249">
        <f t="shared" si="34"/>
        <v>-76325.27579</v>
      </c>
      <c r="T61" s="249">
        <f t="shared" si="35"/>
        <v>0</v>
      </c>
      <c r="U61" s="267">
        <f t="shared" si="21"/>
        <v>0.5863856462</v>
      </c>
      <c r="V61" s="277"/>
      <c r="W61" s="249">
        <f t="shared" si="22"/>
        <v>-76325.27579</v>
      </c>
      <c r="X61" s="252">
        <f t="shared" si="23"/>
        <v>5.015688669</v>
      </c>
      <c r="Y61" s="249">
        <f t="shared" si="24"/>
        <v>336691.8582</v>
      </c>
      <c r="Z61" s="249">
        <f t="shared" si="25"/>
        <v>260366.5824</v>
      </c>
      <c r="AA61" s="254">
        <f t="shared" si="26"/>
        <v>457771.9423</v>
      </c>
      <c r="AB61" s="253">
        <f t="shared" si="27"/>
        <v>0.4577719423</v>
      </c>
      <c r="AC61" s="270">
        <f t="shared" si="28"/>
        <v>381446.6665</v>
      </c>
      <c r="AD61" s="252">
        <f t="shared" si="29"/>
        <v>0.3814466665</v>
      </c>
      <c r="AE61" s="175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7"/>
    </row>
    <row r="62" ht="19.5" customHeight="1">
      <c r="A62" s="271" t="s">
        <v>150</v>
      </c>
      <c r="B62" s="272">
        <v>33.490002</v>
      </c>
      <c r="C62" s="273">
        <v>34.860001</v>
      </c>
      <c r="D62" s="273">
        <v>32.360001</v>
      </c>
      <c r="E62" s="273">
        <v>32.419998</v>
      </c>
      <c r="F62" s="273">
        <v>27.685154</v>
      </c>
      <c r="G62" s="273">
        <v>1.9045651E9</v>
      </c>
      <c r="H62" s="273"/>
      <c r="I62" s="273">
        <f t="shared" ref="I62:N62" si="81">(I63/B63*B62)/B63*B62</f>
        <v>1.687080804</v>
      </c>
      <c r="J62" s="273">
        <f t="shared" si="81"/>
        <v>1.826375293</v>
      </c>
      <c r="K62" s="273">
        <f t="shared" si="81"/>
        <v>1.572609497</v>
      </c>
      <c r="L62" s="273">
        <f t="shared" si="81"/>
        <v>1.569004104</v>
      </c>
      <c r="M62" s="273">
        <f t="shared" si="81"/>
        <v>1.333910927</v>
      </c>
      <c r="N62" s="273">
        <f t="shared" si="81"/>
        <v>80375367.67</v>
      </c>
      <c r="O62" s="273"/>
      <c r="P62" s="249">
        <f t="shared" si="31"/>
        <v>128158.4198</v>
      </c>
      <c r="Q62" s="249">
        <f t="shared" si="74"/>
        <v>87612.15654</v>
      </c>
      <c r="R62" s="249">
        <f t="shared" si="75"/>
        <v>264839.7699</v>
      </c>
      <c r="S62" s="249">
        <f t="shared" si="34"/>
        <v>-78309.96444</v>
      </c>
      <c r="T62" s="249">
        <f t="shared" si="35"/>
        <v>0</v>
      </c>
      <c r="U62" s="267">
        <f t="shared" si="21"/>
        <v>0.631244698</v>
      </c>
      <c r="V62" s="277"/>
      <c r="W62" s="249">
        <f t="shared" si="22"/>
        <v>-78309.96444</v>
      </c>
      <c r="X62" s="252">
        <f t="shared" si="23"/>
        <v>5.018495316</v>
      </c>
      <c r="Y62" s="249">
        <f t="shared" si="24"/>
        <v>343957.073</v>
      </c>
      <c r="Z62" s="249">
        <f t="shared" si="25"/>
        <v>265647.1086</v>
      </c>
      <c r="AA62" s="254">
        <f t="shared" si="26"/>
        <v>480610.3463</v>
      </c>
      <c r="AB62" s="253">
        <f t="shared" si="27"/>
        <v>0.4806103463</v>
      </c>
      <c r="AC62" s="270">
        <f t="shared" si="28"/>
        <v>402300.3818</v>
      </c>
      <c r="AD62" s="252">
        <f t="shared" si="29"/>
        <v>0.4023003818</v>
      </c>
      <c r="AE62" s="175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7"/>
    </row>
    <row r="63" ht="19.5" customHeight="1">
      <c r="A63" s="271" t="s">
        <v>151</v>
      </c>
      <c r="B63" s="272">
        <v>32.610001</v>
      </c>
      <c r="C63" s="273">
        <v>36.0</v>
      </c>
      <c r="D63" s="273">
        <v>32.419998</v>
      </c>
      <c r="E63" s="273">
        <v>35.18</v>
      </c>
      <c r="F63" s="273">
        <v>30.04207</v>
      </c>
      <c r="G63" s="273">
        <v>1.9125647E9</v>
      </c>
      <c r="H63" s="273"/>
      <c r="I63" s="273">
        <f t="shared" ref="I63:N63" si="82">(I64/B64*B63)/B64*B63</f>
        <v>1.599584405</v>
      </c>
      <c r="J63" s="273">
        <f t="shared" si="82"/>
        <v>1.947781491</v>
      </c>
      <c r="K63" s="273">
        <f t="shared" si="82"/>
        <v>1.57844629</v>
      </c>
      <c r="L63" s="273">
        <f t="shared" si="82"/>
        <v>1.847522697</v>
      </c>
      <c r="M63" s="273">
        <f t="shared" si="82"/>
        <v>1.570697854</v>
      </c>
      <c r="N63" s="273">
        <f t="shared" si="82"/>
        <v>81051974.74</v>
      </c>
      <c r="O63" s="273"/>
      <c r="P63" s="249">
        <f t="shared" si="31"/>
        <v>128396.0317</v>
      </c>
      <c r="Q63" s="249">
        <f t="shared" si="74"/>
        <v>87937.33202</v>
      </c>
      <c r="R63" s="249">
        <f t="shared" si="75"/>
        <v>265391.5195</v>
      </c>
      <c r="S63" s="249">
        <f t="shared" si="34"/>
        <v>-80302.92262</v>
      </c>
      <c r="T63" s="249">
        <f t="shared" si="35"/>
        <v>0</v>
      </c>
      <c r="U63" s="267">
        <f t="shared" si="21"/>
        <v>0.6316275251</v>
      </c>
      <c r="V63" s="277"/>
      <c r="W63" s="249">
        <f t="shared" si="22"/>
        <v>-80302.92262</v>
      </c>
      <c r="X63" s="252">
        <f t="shared" si="23"/>
        <v>4.90377608</v>
      </c>
      <c r="Y63" s="249">
        <f t="shared" si="24"/>
        <v>344653.0809</v>
      </c>
      <c r="Z63" s="249">
        <f t="shared" si="25"/>
        <v>264350.1582</v>
      </c>
      <c r="AA63" s="254">
        <f t="shared" si="26"/>
        <v>481724.8832</v>
      </c>
      <c r="AB63" s="253">
        <f t="shared" si="27"/>
        <v>0.4817248832</v>
      </c>
      <c r="AC63" s="270">
        <f t="shared" si="28"/>
        <v>401421.9605</v>
      </c>
      <c r="AD63" s="252">
        <f t="shared" si="29"/>
        <v>0.4014219605</v>
      </c>
      <c r="AE63" s="175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7"/>
    </row>
    <row r="64" ht="19.5" customHeight="1">
      <c r="A64" s="271" t="s">
        <v>152</v>
      </c>
      <c r="B64" s="272">
        <v>35.43</v>
      </c>
      <c r="C64" s="273">
        <v>36.18</v>
      </c>
      <c r="D64" s="273">
        <v>33.73</v>
      </c>
      <c r="E64" s="273">
        <v>35.380001</v>
      </c>
      <c r="F64" s="273">
        <v>30.212864</v>
      </c>
      <c r="G64" s="273">
        <v>1.4970104E9</v>
      </c>
      <c r="H64" s="273"/>
      <c r="I64" s="273">
        <f t="shared" ref="I64:N64" si="83">(I65/B65*B64)/B65*B64</f>
        <v>1.888199341</v>
      </c>
      <c r="J64" s="273">
        <f t="shared" si="83"/>
        <v>1.967308001</v>
      </c>
      <c r="K64" s="273">
        <f t="shared" si="83"/>
        <v>1.708584742</v>
      </c>
      <c r="L64" s="273">
        <f t="shared" si="83"/>
        <v>1.868589025</v>
      </c>
      <c r="M64" s="273">
        <f t="shared" si="83"/>
        <v>1.588607961</v>
      </c>
      <c r="N64" s="273">
        <f t="shared" si="83"/>
        <v>49657055.5</v>
      </c>
      <c r="O64" s="273"/>
      <c r="P64" s="249">
        <f t="shared" si="31"/>
        <v>133584.1584</v>
      </c>
      <c r="Q64" s="249">
        <f t="shared" si="74"/>
        <v>95187.51741</v>
      </c>
      <c r="R64" s="249">
        <f t="shared" si="75"/>
        <v>265944.4184</v>
      </c>
      <c r="S64" s="249">
        <f t="shared" si="34"/>
        <v>-82304.1848</v>
      </c>
      <c r="T64" s="249">
        <f t="shared" si="35"/>
        <v>0</v>
      </c>
      <c r="U64" s="267">
        <f t="shared" si="21"/>
        <v>0.6548385973</v>
      </c>
      <c r="V64" s="277"/>
      <c r="W64" s="249">
        <f t="shared" si="22"/>
        <v>-82304.1848</v>
      </c>
      <c r="X64" s="252">
        <f t="shared" si="23"/>
        <v>4.854292377</v>
      </c>
      <c r="Y64" s="249">
        <f t="shared" si="24"/>
        <v>348815.5526</v>
      </c>
      <c r="Z64" s="249">
        <f t="shared" si="25"/>
        <v>266511.3678</v>
      </c>
      <c r="AA64" s="254">
        <f t="shared" si="26"/>
        <v>494716.0943</v>
      </c>
      <c r="AB64" s="253">
        <f t="shared" si="27"/>
        <v>0.4947160943</v>
      </c>
      <c r="AC64" s="270">
        <f t="shared" si="28"/>
        <v>412411.9095</v>
      </c>
      <c r="AD64" s="252">
        <f t="shared" si="29"/>
        <v>0.4124119095</v>
      </c>
      <c r="AE64" s="175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7"/>
    </row>
    <row r="65" ht="19.5" customHeight="1">
      <c r="A65" s="274" t="s">
        <v>153</v>
      </c>
      <c r="B65" s="275">
        <v>35.709999</v>
      </c>
      <c r="C65" s="276">
        <v>36.639999</v>
      </c>
      <c r="D65" s="276">
        <v>34.130001</v>
      </c>
      <c r="E65" s="276">
        <v>36.459999</v>
      </c>
      <c r="F65" s="276">
        <v>31.135128</v>
      </c>
      <c r="G65" s="276">
        <v>1.7408286E9</v>
      </c>
      <c r="H65" s="276"/>
      <c r="I65" s="276">
        <f t="shared" ref="I65:N65" si="84">(I66/B66*B65)/B66*B65</f>
        <v>1.918161691</v>
      </c>
      <c r="J65" s="276">
        <f t="shared" si="84"/>
        <v>2.017651429</v>
      </c>
      <c r="K65" s="276">
        <f t="shared" si="84"/>
        <v>1.749348929</v>
      </c>
      <c r="L65" s="276">
        <f t="shared" si="84"/>
        <v>1.984410046</v>
      </c>
      <c r="M65" s="276">
        <f t="shared" si="84"/>
        <v>1.687074472</v>
      </c>
      <c r="N65" s="276">
        <f t="shared" si="84"/>
        <v>67149588.4</v>
      </c>
      <c r="O65" s="276"/>
      <c r="P65" s="249">
        <f t="shared" si="31"/>
        <v>135168.3208</v>
      </c>
      <c r="Q65" s="249">
        <f t="shared" si="74"/>
        <v>97458.5442</v>
      </c>
      <c r="R65" s="249">
        <f t="shared" si="75"/>
        <v>266498.4693</v>
      </c>
      <c r="S65" s="249">
        <f t="shared" si="34"/>
        <v>-84313.78557</v>
      </c>
      <c r="T65" s="249">
        <f t="shared" si="35"/>
        <v>0</v>
      </c>
      <c r="U65" s="267">
        <f t="shared" si="21"/>
        <v>0.6613276997</v>
      </c>
      <c r="V65" s="252">
        <f>(E65-B54)/B54</f>
        <v>0.4749191131</v>
      </c>
      <c r="W65" s="249">
        <f t="shared" si="22"/>
        <v>-84313.78557</v>
      </c>
      <c r="X65" s="252">
        <f t="shared" si="23"/>
        <v>4.763951558</v>
      </c>
      <c r="Y65" s="249">
        <f t="shared" si="24"/>
        <v>350456.3551</v>
      </c>
      <c r="Z65" s="249">
        <f t="shared" si="25"/>
        <v>266142.5695</v>
      </c>
      <c r="AA65" s="254">
        <f t="shared" si="26"/>
        <v>499125.3343</v>
      </c>
      <c r="AB65" s="253">
        <f t="shared" si="27"/>
        <v>0.4991253343</v>
      </c>
      <c r="AC65" s="270">
        <f t="shared" si="28"/>
        <v>414811.5487</v>
      </c>
      <c r="AD65" s="252">
        <f t="shared" si="29"/>
        <v>0.4148115487</v>
      </c>
      <c r="AE65" s="175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7"/>
    </row>
    <row r="66" ht="19.5" customHeight="1">
      <c r="A66" s="271" t="s">
        <v>154</v>
      </c>
      <c r="B66" s="272">
        <v>36.66</v>
      </c>
      <c r="C66" s="273">
        <v>39.0</v>
      </c>
      <c r="D66" s="273">
        <v>36.220001</v>
      </c>
      <c r="E66" s="273">
        <v>37.07</v>
      </c>
      <c r="F66" s="273">
        <v>31.668415</v>
      </c>
      <c r="G66" s="273">
        <v>1.7593004E9</v>
      </c>
      <c r="H66" s="273"/>
      <c r="I66" s="273">
        <f t="shared" ref="I66:N66" si="85">(I67/B67*B66)/B67*B66</f>
        <v>2.021577793</v>
      </c>
      <c r="J66" s="273">
        <f t="shared" si="85"/>
        <v>2.285938</v>
      </c>
      <c r="K66" s="273">
        <f t="shared" si="85"/>
        <v>1.970156643</v>
      </c>
      <c r="L66" s="273">
        <f t="shared" si="85"/>
        <v>2.051366619</v>
      </c>
      <c r="M66" s="273">
        <f t="shared" si="85"/>
        <v>1.745362329</v>
      </c>
      <c r="N66" s="273">
        <f t="shared" si="85"/>
        <v>68582187.25</v>
      </c>
      <c r="O66" s="273"/>
      <c r="P66" s="249">
        <f t="shared" si="31"/>
        <v>143445.5485</v>
      </c>
      <c r="Q66" s="249">
        <f>(Q54+(Q65-Q54)*(1-$Q$3))*K66/K65</f>
        <v>82039.77886</v>
      </c>
      <c r="R66" s="249">
        <f>R65*(1+($S$5/2/12))+(Q65-Q54)*($Q$3)</f>
        <v>291667.1483</v>
      </c>
      <c r="S66" s="249">
        <f t="shared" si="34"/>
        <v>-86331.75968</v>
      </c>
      <c r="T66" s="249">
        <f t="shared" si="35"/>
        <v>0</v>
      </c>
      <c r="U66" s="267">
        <f t="shared" si="21"/>
        <v>0.5946507475</v>
      </c>
      <c r="V66" s="277"/>
      <c r="W66" s="249">
        <f t="shared" si="22"/>
        <v>-86331.75968</v>
      </c>
      <c r="X66" s="252">
        <f t="shared" si="23"/>
        <v>5.040007275</v>
      </c>
      <c r="Y66" s="249">
        <f t="shared" si="24"/>
        <v>380412.3463</v>
      </c>
      <c r="Z66" s="249">
        <f t="shared" si="25"/>
        <v>294080.5867</v>
      </c>
      <c r="AA66" s="254">
        <f t="shared" si="26"/>
        <v>517152.4757</v>
      </c>
      <c r="AB66" s="253">
        <f t="shared" si="27"/>
        <v>0.5171524757</v>
      </c>
      <c r="AC66" s="270">
        <f t="shared" si="28"/>
        <v>430820.716</v>
      </c>
      <c r="AD66" s="252">
        <f t="shared" si="29"/>
        <v>0.430820716</v>
      </c>
      <c r="AE66" s="175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7"/>
    </row>
    <row r="67" ht="19.5" customHeight="1">
      <c r="A67" s="271" t="s">
        <v>155</v>
      </c>
      <c r="B67" s="272">
        <v>37.200001</v>
      </c>
      <c r="C67" s="273">
        <v>37.970001</v>
      </c>
      <c r="D67" s="273">
        <v>36.099998</v>
      </c>
      <c r="E67" s="273">
        <v>36.57</v>
      </c>
      <c r="F67" s="273">
        <v>31.241268</v>
      </c>
      <c r="G67" s="273">
        <v>1.7281108E9</v>
      </c>
      <c r="H67" s="273"/>
      <c r="I67" s="273">
        <f t="shared" ref="I67:N67" si="86">(I68/B68*B67)/B68*B67</f>
        <v>2.081572013</v>
      </c>
      <c r="J67" s="273">
        <f t="shared" si="86"/>
        <v>2.166788142</v>
      </c>
      <c r="K67" s="273">
        <f t="shared" si="86"/>
        <v>1.957123344</v>
      </c>
      <c r="L67" s="273">
        <f t="shared" si="86"/>
        <v>1.996402168</v>
      </c>
      <c r="M67" s="273">
        <f t="shared" si="86"/>
        <v>1.69859659</v>
      </c>
      <c r="N67" s="273">
        <f t="shared" si="86"/>
        <v>66172036.03</v>
      </c>
      <c r="O67" s="273"/>
      <c r="P67" s="249">
        <f t="shared" si="31"/>
        <v>142970.2891</v>
      </c>
      <c r="Q67" s="249">
        <f t="shared" ref="Q67:Q77" si="88">Q66*K67/K66</f>
        <v>81497.05604</v>
      </c>
      <c r="R67" s="249">
        <f t="shared" ref="R67:R77" si="89">R66*(1+$S$5/2/12)</f>
        <v>292274.7882</v>
      </c>
      <c r="S67" s="249">
        <f t="shared" si="34"/>
        <v>-88358.14201</v>
      </c>
      <c r="T67" s="249">
        <f t="shared" si="35"/>
        <v>0</v>
      </c>
      <c r="U67" s="267">
        <f t="shared" si="21"/>
        <v>0.5921026784</v>
      </c>
      <c r="V67" s="277"/>
      <c r="W67" s="249">
        <f t="shared" si="22"/>
        <v>-88358.14201</v>
      </c>
      <c r="X67" s="252">
        <f t="shared" si="23"/>
        <v>4.925919303</v>
      </c>
      <c r="Y67" s="249">
        <f t="shared" si="24"/>
        <v>380662.999</v>
      </c>
      <c r="Z67" s="249">
        <f t="shared" si="25"/>
        <v>292304.857</v>
      </c>
      <c r="AA67" s="254">
        <f t="shared" si="26"/>
        <v>516742.1333</v>
      </c>
      <c r="AB67" s="253">
        <f t="shared" si="27"/>
        <v>0.5167421333</v>
      </c>
      <c r="AC67" s="270">
        <f t="shared" si="28"/>
        <v>428383.9913</v>
      </c>
      <c r="AD67" s="252">
        <f t="shared" si="29"/>
        <v>0.4283839913</v>
      </c>
      <c r="AE67" s="175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7"/>
    </row>
    <row r="68" ht="19.5" customHeight="1">
      <c r="A68" s="271" t="s">
        <v>156</v>
      </c>
      <c r="B68" s="272">
        <v>36.68</v>
      </c>
      <c r="C68" s="273">
        <v>37.18</v>
      </c>
      <c r="D68" s="273">
        <v>34.009998</v>
      </c>
      <c r="E68" s="273">
        <v>35.84</v>
      </c>
      <c r="F68" s="273">
        <v>30.617641</v>
      </c>
      <c r="G68" s="273">
        <v>2.5094653E9</v>
      </c>
      <c r="H68" s="273"/>
      <c r="I68" s="273">
        <f t="shared" ref="I68:N68" si="87">(I69/B69*B68)/B69*B68</f>
        <v>2.023784154</v>
      </c>
      <c r="J68" s="273">
        <f t="shared" si="87"/>
        <v>2.077562052</v>
      </c>
      <c r="K68" s="273">
        <f t="shared" si="87"/>
        <v>1.737068937</v>
      </c>
      <c r="L68" s="273">
        <f t="shared" si="87"/>
        <v>1.917494443</v>
      </c>
      <c r="M68" s="273">
        <f t="shared" si="87"/>
        <v>1.631459872</v>
      </c>
      <c r="N68" s="273">
        <f t="shared" si="87"/>
        <v>139538393.4</v>
      </c>
      <c r="O68" s="273"/>
      <c r="P68" s="249">
        <f t="shared" si="31"/>
        <v>134693.0614</v>
      </c>
      <c r="Q68" s="249">
        <f t="shared" si="88"/>
        <v>72333.7162</v>
      </c>
      <c r="R68" s="249">
        <f t="shared" si="89"/>
        <v>292883.694</v>
      </c>
      <c r="S68" s="249">
        <f t="shared" si="34"/>
        <v>-90392.9676</v>
      </c>
      <c r="T68" s="249">
        <f t="shared" si="35"/>
        <v>0</v>
      </c>
      <c r="U68" s="267">
        <f t="shared" si="21"/>
        <v>0.5588210483</v>
      </c>
      <c r="V68" s="277"/>
      <c r="W68" s="249">
        <f t="shared" si="22"/>
        <v>-90392.9676</v>
      </c>
      <c r="X68" s="252">
        <f t="shared" si="23"/>
        <v>4.730199337</v>
      </c>
      <c r="Y68" s="249">
        <f t="shared" si="24"/>
        <v>375453.4892</v>
      </c>
      <c r="Z68" s="249">
        <f t="shared" si="25"/>
        <v>285060.5216</v>
      </c>
      <c r="AA68" s="254">
        <f t="shared" si="26"/>
        <v>499910.4716</v>
      </c>
      <c r="AB68" s="253">
        <f t="shared" si="27"/>
        <v>0.4999104716</v>
      </c>
      <c r="AC68" s="270">
        <f t="shared" si="28"/>
        <v>409517.504</v>
      </c>
      <c r="AD68" s="252">
        <f t="shared" si="29"/>
        <v>0.409517504</v>
      </c>
      <c r="AE68" s="175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7"/>
    </row>
    <row r="69" ht="19.5" customHeight="1">
      <c r="A69" s="271" t="s">
        <v>157</v>
      </c>
      <c r="B69" s="272">
        <v>35.810001</v>
      </c>
      <c r="C69" s="273">
        <v>37.5</v>
      </c>
      <c r="D69" s="273">
        <v>34.720001</v>
      </c>
      <c r="E69" s="273">
        <v>34.77</v>
      </c>
      <c r="F69" s="273">
        <v>29.703556</v>
      </c>
      <c r="G69" s="273">
        <v>2.2111731E9</v>
      </c>
      <c r="H69" s="273"/>
      <c r="I69" s="273">
        <f t="shared" ref="I69:N69" si="90">(I70/B70*B69)/B70*B69</f>
        <v>1.928919943</v>
      </c>
      <c r="J69" s="273">
        <f t="shared" si="90"/>
        <v>2.11347818</v>
      </c>
      <c r="K69" s="273">
        <f t="shared" si="90"/>
        <v>1.810353139</v>
      </c>
      <c r="L69" s="273">
        <f t="shared" si="90"/>
        <v>1.804710285</v>
      </c>
      <c r="M69" s="273">
        <f t="shared" si="90"/>
        <v>1.53550004</v>
      </c>
      <c r="N69" s="273">
        <f t="shared" si="90"/>
        <v>108337002.1</v>
      </c>
      <c r="O69" s="273"/>
      <c r="P69" s="249">
        <f t="shared" si="31"/>
        <v>137504.9545</v>
      </c>
      <c r="Q69" s="249">
        <f t="shared" si="88"/>
        <v>75385.36174</v>
      </c>
      <c r="R69" s="249">
        <f t="shared" si="89"/>
        <v>293493.8684</v>
      </c>
      <c r="S69" s="249">
        <f t="shared" si="34"/>
        <v>-92436.27163</v>
      </c>
      <c r="T69" s="249">
        <f t="shared" si="35"/>
        <v>0</v>
      </c>
      <c r="U69" s="267">
        <f t="shared" si="21"/>
        <v>0.5692825462</v>
      </c>
      <c r="V69" s="277"/>
      <c r="W69" s="249">
        <f t="shared" si="22"/>
        <v>-92436.27163</v>
      </c>
      <c r="X69" s="252">
        <f t="shared" si="23"/>
        <v>4.662659097</v>
      </c>
      <c r="Y69" s="249">
        <f t="shared" si="24"/>
        <v>378007.5817</v>
      </c>
      <c r="Z69" s="249">
        <f t="shared" si="25"/>
        <v>285571.3101</v>
      </c>
      <c r="AA69" s="254">
        <f t="shared" si="26"/>
        <v>506384.1846</v>
      </c>
      <c r="AB69" s="253">
        <f t="shared" si="27"/>
        <v>0.5063841846</v>
      </c>
      <c r="AC69" s="270">
        <f t="shared" si="28"/>
        <v>413947.9129</v>
      </c>
      <c r="AD69" s="252">
        <f t="shared" si="29"/>
        <v>0.4139479129</v>
      </c>
      <c r="AE69" s="175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7"/>
    </row>
    <row r="70" ht="19.5" customHeight="1">
      <c r="A70" s="271" t="s">
        <v>158</v>
      </c>
      <c r="B70" s="272">
        <v>35.0</v>
      </c>
      <c r="C70" s="273">
        <v>36.549999</v>
      </c>
      <c r="D70" s="273">
        <v>34.110001</v>
      </c>
      <c r="E70" s="273">
        <v>36.549999</v>
      </c>
      <c r="F70" s="273">
        <v>31.22418</v>
      </c>
      <c r="G70" s="273">
        <v>2.4296622E9</v>
      </c>
      <c r="H70" s="273"/>
      <c r="I70" s="273">
        <f t="shared" ref="I70:N70" si="91">(I71/B71*B70)/B71*B70</f>
        <v>1.842644799</v>
      </c>
      <c r="J70" s="273">
        <f t="shared" si="91"/>
        <v>2.007751559</v>
      </c>
      <c r="K70" s="273">
        <f t="shared" si="91"/>
        <v>1.747299311</v>
      </c>
      <c r="L70" s="273">
        <f t="shared" si="91"/>
        <v>1.994219006</v>
      </c>
      <c r="M70" s="273">
        <f t="shared" si="91"/>
        <v>1.696738939</v>
      </c>
      <c r="N70" s="273">
        <f t="shared" si="91"/>
        <v>130804631.9</v>
      </c>
      <c r="O70" s="273"/>
      <c r="P70" s="249">
        <f t="shared" si="31"/>
        <v>135089.1129</v>
      </c>
      <c r="Q70" s="249">
        <f t="shared" si="88"/>
        <v>72759.72172</v>
      </c>
      <c r="R70" s="249">
        <f t="shared" si="89"/>
        <v>294105.3139</v>
      </c>
      <c r="S70" s="249">
        <f t="shared" si="34"/>
        <v>-94488.08943</v>
      </c>
      <c r="T70" s="249">
        <f t="shared" si="35"/>
        <v>0</v>
      </c>
      <c r="U70" s="267">
        <f t="shared" si="21"/>
        <v>0.5590322486</v>
      </c>
      <c r="V70" s="277"/>
      <c r="W70" s="249">
        <f t="shared" si="22"/>
        <v>-94488.08943</v>
      </c>
      <c r="X70" s="252">
        <f t="shared" si="23"/>
        <v>4.542312469</v>
      </c>
      <c r="Y70" s="249">
        <f t="shared" si="24"/>
        <v>376903.4804</v>
      </c>
      <c r="Z70" s="249">
        <f t="shared" si="25"/>
        <v>282415.3909</v>
      </c>
      <c r="AA70" s="254">
        <f t="shared" si="26"/>
        <v>501954.1485</v>
      </c>
      <c r="AB70" s="253">
        <f t="shared" si="27"/>
        <v>0.5019541485</v>
      </c>
      <c r="AC70" s="270">
        <f t="shared" si="28"/>
        <v>407466.0591</v>
      </c>
      <c r="AD70" s="252">
        <f t="shared" si="29"/>
        <v>0.4074660591</v>
      </c>
      <c r="AE70" s="175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7"/>
    </row>
    <row r="71" ht="19.5" customHeight="1">
      <c r="A71" s="271" t="s">
        <v>159</v>
      </c>
      <c r="B71" s="272">
        <v>36.27</v>
      </c>
      <c r="C71" s="273">
        <v>37.900002</v>
      </c>
      <c r="D71" s="273">
        <v>35.82</v>
      </c>
      <c r="E71" s="273">
        <v>37.740002</v>
      </c>
      <c r="F71" s="273">
        <v>32.240784</v>
      </c>
      <c r="G71" s="273">
        <v>1.8110722E9</v>
      </c>
      <c r="H71" s="273"/>
      <c r="I71" s="273">
        <f t="shared" ref="I71:N71" si="92">(I72/B72*B71)/B72*B71</f>
        <v>1.978794289</v>
      </c>
      <c r="J71" s="273">
        <f t="shared" si="92"/>
        <v>2.15880641</v>
      </c>
      <c r="K71" s="273">
        <f t="shared" si="92"/>
        <v>1.926881488</v>
      </c>
      <c r="L71" s="273">
        <f t="shared" si="92"/>
        <v>2.126189406</v>
      </c>
      <c r="M71" s="273">
        <f t="shared" si="92"/>
        <v>1.809023177</v>
      </c>
      <c r="N71" s="273">
        <f t="shared" si="92"/>
        <v>72677981.53</v>
      </c>
      <c r="O71" s="273"/>
      <c r="P71" s="249">
        <f t="shared" si="31"/>
        <v>141861.3861</v>
      </c>
      <c r="Q71" s="249">
        <f t="shared" si="88"/>
        <v>80237.74747</v>
      </c>
      <c r="R71" s="249">
        <f t="shared" si="89"/>
        <v>294718.0333</v>
      </c>
      <c r="S71" s="249">
        <f t="shared" si="34"/>
        <v>-96548.45647</v>
      </c>
      <c r="T71" s="249">
        <f t="shared" si="35"/>
        <v>0</v>
      </c>
      <c r="U71" s="267">
        <f t="shared" si="21"/>
        <v>0.5849977524</v>
      </c>
      <c r="V71" s="277"/>
      <c r="W71" s="249">
        <f t="shared" si="22"/>
        <v>-96548.45647</v>
      </c>
      <c r="X71" s="252">
        <f t="shared" si="23"/>
        <v>4.521868453</v>
      </c>
      <c r="Y71" s="249">
        <f t="shared" si="24"/>
        <v>382232.2823</v>
      </c>
      <c r="Z71" s="249">
        <f t="shared" si="25"/>
        <v>285683.8258</v>
      </c>
      <c r="AA71" s="254">
        <f t="shared" si="26"/>
        <v>516817.1669</v>
      </c>
      <c r="AB71" s="253">
        <f t="shared" si="27"/>
        <v>0.5168171669</v>
      </c>
      <c r="AC71" s="270">
        <f t="shared" si="28"/>
        <v>420268.7105</v>
      </c>
      <c r="AD71" s="252">
        <f t="shared" si="29"/>
        <v>0.4202687105</v>
      </c>
      <c r="AE71" s="175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7"/>
    </row>
    <row r="72" ht="19.5" customHeight="1">
      <c r="A72" s="271" t="s">
        <v>160</v>
      </c>
      <c r="B72" s="272">
        <v>37.66</v>
      </c>
      <c r="C72" s="273">
        <v>37.66</v>
      </c>
      <c r="D72" s="273">
        <v>33.700001</v>
      </c>
      <c r="E72" s="273">
        <v>34.889999</v>
      </c>
      <c r="F72" s="273">
        <v>29.806082</v>
      </c>
      <c r="G72" s="273">
        <v>2.2620481E9</v>
      </c>
      <c r="H72" s="273"/>
      <c r="I72" s="273">
        <f t="shared" ref="I72:N72" si="93">(I73/B73*B72)/B73*B72</f>
        <v>2.133369925</v>
      </c>
      <c r="J72" s="273">
        <f t="shared" si="93"/>
        <v>2.131551669</v>
      </c>
      <c r="K72" s="273">
        <f t="shared" si="93"/>
        <v>1.70554691</v>
      </c>
      <c r="L72" s="273">
        <f t="shared" si="93"/>
        <v>1.817188694</v>
      </c>
      <c r="M72" s="273">
        <f t="shared" si="93"/>
        <v>1.546118322</v>
      </c>
      <c r="N72" s="273">
        <f t="shared" si="93"/>
        <v>113379620.7</v>
      </c>
      <c r="O72" s="273"/>
      <c r="P72" s="249">
        <f t="shared" si="31"/>
        <v>133465.3505</v>
      </c>
      <c r="Q72" s="249">
        <f t="shared" si="88"/>
        <v>71021.09969</v>
      </c>
      <c r="R72" s="249">
        <f t="shared" si="89"/>
        <v>295332.0292</v>
      </c>
      <c r="S72" s="249">
        <f t="shared" si="34"/>
        <v>-98617.40837</v>
      </c>
      <c r="T72" s="249">
        <f t="shared" si="35"/>
        <v>0</v>
      </c>
      <c r="U72" s="267">
        <f t="shared" si="21"/>
        <v>0.5512152136</v>
      </c>
      <c r="V72" s="277"/>
      <c r="W72" s="249">
        <f t="shared" si="22"/>
        <v>-98617.40837</v>
      </c>
      <c r="X72" s="252">
        <f t="shared" si="23"/>
        <v>4.348090127</v>
      </c>
      <c r="Y72" s="249">
        <f t="shared" si="24"/>
        <v>376944.4934</v>
      </c>
      <c r="Z72" s="249">
        <f t="shared" si="25"/>
        <v>278327.085</v>
      </c>
      <c r="AA72" s="254">
        <f t="shared" si="26"/>
        <v>499818.4794</v>
      </c>
      <c r="AB72" s="253">
        <f t="shared" si="27"/>
        <v>0.4998184794</v>
      </c>
      <c r="AC72" s="270">
        <f t="shared" si="28"/>
        <v>401201.071</v>
      </c>
      <c r="AD72" s="252">
        <f t="shared" si="29"/>
        <v>0.401201071</v>
      </c>
      <c r="AE72" s="175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7"/>
    </row>
    <row r="73" ht="19.5" customHeight="1">
      <c r="A73" s="271" t="s">
        <v>161</v>
      </c>
      <c r="B73" s="272">
        <v>34.610001</v>
      </c>
      <c r="C73" s="273">
        <v>35.02</v>
      </c>
      <c r="D73" s="273">
        <v>32.349998</v>
      </c>
      <c r="E73" s="273">
        <v>34.02</v>
      </c>
      <c r="F73" s="273">
        <v>29.062838</v>
      </c>
      <c r="G73" s="273">
        <v>2.012635E9</v>
      </c>
      <c r="H73" s="273"/>
      <c r="I73" s="273">
        <f t="shared" ref="I73:N73" si="94">(I74/B74*B73)/B74*B73</f>
        <v>1.801809037</v>
      </c>
      <c r="J73" s="273">
        <f t="shared" si="94"/>
        <v>1.843179012</v>
      </c>
      <c r="K73" s="273">
        <f t="shared" si="94"/>
        <v>1.571637409</v>
      </c>
      <c r="L73" s="273">
        <f t="shared" si="94"/>
        <v>1.727693625</v>
      </c>
      <c r="M73" s="273">
        <f t="shared" si="94"/>
        <v>1.469971739</v>
      </c>
      <c r="N73" s="273">
        <f t="shared" si="94"/>
        <v>89755561.99</v>
      </c>
      <c r="O73" s="273"/>
      <c r="P73" s="249">
        <f t="shared" si="31"/>
        <v>128118.804</v>
      </c>
      <c r="Q73" s="249">
        <f t="shared" si="88"/>
        <v>65444.94114</v>
      </c>
      <c r="R73" s="249">
        <f t="shared" si="89"/>
        <v>295947.3043</v>
      </c>
      <c r="S73" s="249">
        <f t="shared" si="34"/>
        <v>-100694.9809</v>
      </c>
      <c r="T73" s="249">
        <f t="shared" si="35"/>
        <v>0</v>
      </c>
      <c r="U73" s="267">
        <f t="shared" si="21"/>
        <v>0.5291171396</v>
      </c>
      <c r="V73" s="277"/>
      <c r="W73" s="249">
        <f t="shared" si="22"/>
        <v>-100694.9809</v>
      </c>
      <c r="X73" s="252">
        <f t="shared" si="23"/>
        <v>4.211392707</v>
      </c>
      <c r="Y73" s="249">
        <f t="shared" si="24"/>
        <v>373792.5749</v>
      </c>
      <c r="Z73" s="249">
        <f t="shared" si="25"/>
        <v>273097.594</v>
      </c>
      <c r="AA73" s="254">
        <f t="shared" si="26"/>
        <v>489511.0494</v>
      </c>
      <c r="AB73" s="253">
        <f t="shared" si="27"/>
        <v>0.4895110494</v>
      </c>
      <c r="AC73" s="270">
        <f t="shared" si="28"/>
        <v>388816.0685</v>
      </c>
      <c r="AD73" s="252">
        <f t="shared" si="29"/>
        <v>0.3888160685</v>
      </c>
      <c r="AE73" s="175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7"/>
    </row>
    <row r="74" ht="19.5" customHeight="1">
      <c r="A74" s="271" t="s">
        <v>162</v>
      </c>
      <c r="B74" s="272">
        <v>33.93</v>
      </c>
      <c r="C74" s="273">
        <v>35.849998</v>
      </c>
      <c r="D74" s="273">
        <v>33.799999</v>
      </c>
      <c r="E74" s="273">
        <v>35.139999</v>
      </c>
      <c r="F74" s="273">
        <v>30.019632</v>
      </c>
      <c r="G74" s="273">
        <v>1.9510891E9</v>
      </c>
      <c r="H74" s="273"/>
      <c r="I74" s="273">
        <f t="shared" ref="I74:N74" si="95">(I75/B75*B74)/B75*B74</f>
        <v>1.73170239</v>
      </c>
      <c r="J74" s="273">
        <f t="shared" si="95"/>
        <v>1.931583579</v>
      </c>
      <c r="K74" s="273">
        <f t="shared" si="95"/>
        <v>1.715683664</v>
      </c>
      <c r="L74" s="273">
        <f t="shared" si="95"/>
        <v>1.843323678</v>
      </c>
      <c r="M74" s="273">
        <f t="shared" si="95"/>
        <v>1.568352466</v>
      </c>
      <c r="N74" s="273">
        <f t="shared" si="95"/>
        <v>84350086.87</v>
      </c>
      <c r="O74" s="273"/>
      <c r="P74" s="249">
        <f t="shared" si="31"/>
        <v>133861.3822</v>
      </c>
      <c r="Q74" s="249">
        <f t="shared" si="88"/>
        <v>71443.20679</v>
      </c>
      <c r="R74" s="249">
        <f t="shared" si="89"/>
        <v>296563.8612</v>
      </c>
      <c r="S74" s="249">
        <f t="shared" si="34"/>
        <v>-102781.21</v>
      </c>
      <c r="T74" s="249">
        <f t="shared" si="35"/>
        <v>0</v>
      </c>
      <c r="U74" s="267">
        <f t="shared" si="21"/>
        <v>0.5514349341</v>
      </c>
      <c r="V74" s="277"/>
      <c r="W74" s="249">
        <f t="shared" si="22"/>
        <v>-102781.21</v>
      </c>
      <c r="X74" s="252">
        <f t="shared" si="23"/>
        <v>4.187781438</v>
      </c>
      <c r="Y74" s="249">
        <f t="shared" si="24"/>
        <v>378404.2743</v>
      </c>
      <c r="Z74" s="249">
        <f t="shared" si="25"/>
        <v>275623.0643</v>
      </c>
      <c r="AA74" s="254">
        <f t="shared" si="26"/>
        <v>501868.4501</v>
      </c>
      <c r="AB74" s="253">
        <f t="shared" si="27"/>
        <v>0.5018684501</v>
      </c>
      <c r="AC74" s="270">
        <f t="shared" si="28"/>
        <v>399087.2401</v>
      </c>
      <c r="AD74" s="252">
        <f t="shared" si="29"/>
        <v>0.3990872401</v>
      </c>
      <c r="AE74" s="175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7"/>
    </row>
    <row r="75" ht="19.5" customHeight="1">
      <c r="A75" s="271" t="s">
        <v>163</v>
      </c>
      <c r="B75" s="272">
        <v>35.450001</v>
      </c>
      <c r="C75" s="273">
        <v>37.240002</v>
      </c>
      <c r="D75" s="273">
        <v>35.200001</v>
      </c>
      <c r="E75" s="273">
        <v>36.900002</v>
      </c>
      <c r="F75" s="273">
        <v>31.523178</v>
      </c>
      <c r="G75" s="273">
        <v>2.2591016E9</v>
      </c>
      <c r="H75" s="273"/>
      <c r="I75" s="273">
        <f t="shared" ref="I75:N75" si="96">(I76/B76*B75)/B76*B75</f>
        <v>1.890331801</v>
      </c>
      <c r="J75" s="273">
        <f t="shared" si="96"/>
        <v>2.084273104</v>
      </c>
      <c r="K75" s="273">
        <f t="shared" si="96"/>
        <v>1.860754993</v>
      </c>
      <c r="L75" s="273">
        <f t="shared" si="96"/>
        <v>2.032595181</v>
      </c>
      <c r="M75" s="273">
        <f t="shared" si="96"/>
        <v>1.729389953</v>
      </c>
      <c r="N75" s="273">
        <f t="shared" si="96"/>
        <v>113084440.9</v>
      </c>
      <c r="O75" s="273"/>
      <c r="P75" s="249">
        <f t="shared" si="31"/>
        <v>139405.9446</v>
      </c>
      <c r="Q75" s="249">
        <f t="shared" si="88"/>
        <v>77484.15777</v>
      </c>
      <c r="R75" s="249">
        <f t="shared" si="89"/>
        <v>297181.7026</v>
      </c>
      <c r="S75" s="249">
        <f t="shared" si="34"/>
        <v>-104876.1317</v>
      </c>
      <c r="T75" s="249">
        <f t="shared" si="35"/>
        <v>0</v>
      </c>
      <c r="U75" s="267">
        <f t="shared" si="21"/>
        <v>0.5726325725</v>
      </c>
      <c r="V75" s="277"/>
      <c r="W75" s="249">
        <f t="shared" si="22"/>
        <v>-104876.1317</v>
      </c>
      <c r="X75" s="252">
        <f t="shared" si="23"/>
        <v>4.162888543</v>
      </c>
      <c r="Y75" s="249">
        <f t="shared" si="24"/>
        <v>382878.5956</v>
      </c>
      <c r="Z75" s="249">
        <f t="shared" si="25"/>
        <v>278002.4639</v>
      </c>
      <c r="AA75" s="254">
        <f t="shared" si="26"/>
        <v>514071.8049</v>
      </c>
      <c r="AB75" s="253">
        <f t="shared" si="27"/>
        <v>0.5140718049</v>
      </c>
      <c r="AC75" s="270">
        <f t="shared" si="28"/>
        <v>409195.6732</v>
      </c>
      <c r="AD75" s="252">
        <f t="shared" si="29"/>
        <v>0.4091956732</v>
      </c>
      <c r="AE75" s="175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7"/>
    </row>
    <row r="76" ht="19.5" customHeight="1">
      <c r="A76" s="271" t="s">
        <v>164</v>
      </c>
      <c r="B76" s="272">
        <v>36.98</v>
      </c>
      <c r="C76" s="273">
        <v>39.639999</v>
      </c>
      <c r="D76" s="273">
        <v>36.799999</v>
      </c>
      <c r="E76" s="273">
        <v>39.119999</v>
      </c>
      <c r="F76" s="273">
        <v>33.419689</v>
      </c>
      <c r="G76" s="273">
        <v>1.9782253E9</v>
      </c>
      <c r="H76" s="273"/>
      <c r="I76" s="273">
        <f t="shared" ref="I76:N76" si="97">(I77/B77*B76)/B77*B76</f>
        <v>2.057023962</v>
      </c>
      <c r="J76" s="273">
        <f t="shared" si="97"/>
        <v>2.361579133</v>
      </c>
      <c r="K76" s="273">
        <f t="shared" si="97"/>
        <v>2.033758847</v>
      </c>
      <c r="L76" s="273">
        <f t="shared" si="97"/>
        <v>2.284524301</v>
      </c>
      <c r="M76" s="273">
        <f t="shared" si="97"/>
        <v>1.943738116</v>
      </c>
      <c r="N76" s="273">
        <f t="shared" si="97"/>
        <v>86712724.63</v>
      </c>
      <c r="O76" s="273"/>
      <c r="P76" s="249">
        <f t="shared" si="31"/>
        <v>145742.5703</v>
      </c>
      <c r="Q76" s="249">
        <f t="shared" si="88"/>
        <v>84688.25393</v>
      </c>
      <c r="R76" s="249">
        <f t="shared" si="89"/>
        <v>297800.8311</v>
      </c>
      <c r="S76" s="249">
        <f t="shared" si="34"/>
        <v>-106979.7823</v>
      </c>
      <c r="T76" s="249">
        <f t="shared" si="35"/>
        <v>0</v>
      </c>
      <c r="U76" s="267">
        <f t="shared" si="21"/>
        <v>0.5965547028</v>
      </c>
      <c r="V76" s="277"/>
      <c r="W76" s="249">
        <f t="shared" si="22"/>
        <v>-106979.7823</v>
      </c>
      <c r="X76" s="252">
        <f t="shared" si="23"/>
        <v>4.146048833</v>
      </c>
      <c r="Y76" s="249">
        <f t="shared" si="24"/>
        <v>387908.5971</v>
      </c>
      <c r="Z76" s="249">
        <f t="shared" si="25"/>
        <v>280928.8148</v>
      </c>
      <c r="AA76" s="254">
        <f t="shared" si="26"/>
        <v>528231.6553</v>
      </c>
      <c r="AB76" s="253">
        <f t="shared" si="27"/>
        <v>0.5282316553</v>
      </c>
      <c r="AC76" s="270">
        <f t="shared" si="28"/>
        <v>421251.8731</v>
      </c>
      <c r="AD76" s="252">
        <f t="shared" si="29"/>
        <v>0.4212518731</v>
      </c>
      <c r="AE76" s="175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7"/>
    </row>
    <row r="77" ht="19.5" customHeight="1">
      <c r="A77" s="274" t="s">
        <v>165</v>
      </c>
      <c r="B77" s="275">
        <v>39.27</v>
      </c>
      <c r="C77" s="276">
        <v>40.68</v>
      </c>
      <c r="D77" s="276">
        <v>39.09</v>
      </c>
      <c r="E77" s="276">
        <v>39.919998</v>
      </c>
      <c r="F77" s="276">
        <v>34.103149</v>
      </c>
      <c r="G77" s="276">
        <v>1.7794246E9</v>
      </c>
      <c r="H77" s="276"/>
      <c r="I77" s="276">
        <f t="shared" ref="I77:N77" si="98">(I78/B78*B77)/B78*B77</f>
        <v>2.319676055</v>
      </c>
      <c r="J77" s="276">
        <f t="shared" si="98"/>
        <v>2.487122186</v>
      </c>
      <c r="K77" s="276">
        <f t="shared" si="98"/>
        <v>2.294748963</v>
      </c>
      <c r="L77" s="276">
        <f t="shared" si="98"/>
        <v>2.378916145</v>
      </c>
      <c r="M77" s="276">
        <f t="shared" si="98"/>
        <v>2.024053129</v>
      </c>
      <c r="N77" s="276">
        <f t="shared" si="98"/>
        <v>70160150.08</v>
      </c>
      <c r="O77" s="276"/>
      <c r="P77" s="249">
        <f t="shared" si="31"/>
        <v>154811.8812</v>
      </c>
      <c r="Q77" s="249">
        <f t="shared" si="88"/>
        <v>95556.20775</v>
      </c>
      <c r="R77" s="249">
        <f t="shared" si="89"/>
        <v>298421.2495</v>
      </c>
      <c r="S77" s="249">
        <f t="shared" si="34"/>
        <v>-109092.198</v>
      </c>
      <c r="T77" s="249">
        <f t="shared" si="35"/>
        <v>0</v>
      </c>
      <c r="U77" s="267">
        <f t="shared" si="21"/>
        <v>0.6303407746</v>
      </c>
      <c r="V77" s="252">
        <f>(E77-B66)/B66</f>
        <v>0.08892520458</v>
      </c>
      <c r="W77" s="249">
        <f t="shared" si="22"/>
        <v>-109092.198</v>
      </c>
      <c r="X77" s="252">
        <f t="shared" si="23"/>
        <v>4.154587944</v>
      </c>
      <c r="Y77" s="249">
        <f t="shared" si="24"/>
        <v>394852.7163</v>
      </c>
      <c r="Z77" s="249">
        <f t="shared" si="25"/>
        <v>285760.5183</v>
      </c>
      <c r="AA77" s="254">
        <f t="shared" si="26"/>
        <v>548789.3384</v>
      </c>
      <c r="AB77" s="253">
        <f t="shared" si="27"/>
        <v>0.5487893384</v>
      </c>
      <c r="AC77" s="270">
        <f t="shared" si="28"/>
        <v>439697.1404</v>
      </c>
      <c r="AD77" s="252">
        <f t="shared" si="29"/>
        <v>0.4396971404</v>
      </c>
      <c r="AE77" s="175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7"/>
    </row>
    <row r="78" ht="19.5" customHeight="1">
      <c r="A78" s="271" t="s">
        <v>166</v>
      </c>
      <c r="B78" s="272">
        <v>40.09</v>
      </c>
      <c r="C78" s="273">
        <v>40.290001</v>
      </c>
      <c r="D78" s="273">
        <v>36.459999</v>
      </c>
      <c r="E78" s="273">
        <v>37.400002</v>
      </c>
      <c r="F78" s="273">
        <v>32.256325</v>
      </c>
      <c r="G78" s="273">
        <v>2.2347732E9</v>
      </c>
      <c r="H78" s="273"/>
      <c r="I78" s="273">
        <f t="shared" ref="I78:N78" si="99">(I79/B79*B78)/B79*B78</f>
        <v>2.417562161</v>
      </c>
      <c r="J78" s="273">
        <f t="shared" si="99"/>
        <v>2.439662717</v>
      </c>
      <c r="K78" s="273">
        <f t="shared" si="99"/>
        <v>1.996352124</v>
      </c>
      <c r="L78" s="273">
        <f t="shared" si="99"/>
        <v>2.088052255</v>
      </c>
      <c r="M78" s="273">
        <f t="shared" si="99"/>
        <v>1.810767601</v>
      </c>
      <c r="N78" s="273">
        <f t="shared" si="99"/>
        <v>110661929.4</v>
      </c>
      <c r="O78" s="273"/>
      <c r="P78" s="249">
        <f t="shared" si="31"/>
        <v>144396.0356</v>
      </c>
      <c r="Q78" s="249">
        <f>(Q66+(Q77-Q66)*(1-$Q$3))*K78/K77</f>
        <v>77251.17885</v>
      </c>
      <c r="R78" s="249">
        <f>R77*(1+($S$5/2/12))+(Q77-Q66)*($Q$3)</f>
        <v>305801.1749</v>
      </c>
      <c r="S78" s="249">
        <f t="shared" si="34"/>
        <v>-111213.4155</v>
      </c>
      <c r="T78" s="249">
        <f t="shared" si="35"/>
        <v>0</v>
      </c>
      <c r="U78" s="267">
        <f t="shared" si="21"/>
        <v>0.56668747</v>
      </c>
      <c r="V78" s="277"/>
      <c r="W78" s="249">
        <f t="shared" si="22"/>
        <v>-111213.4155</v>
      </c>
      <c r="X78" s="252">
        <f t="shared" si="23"/>
        <v>4.048047697</v>
      </c>
      <c r="Y78" s="249">
        <f t="shared" si="24"/>
        <v>394646.3528</v>
      </c>
      <c r="Z78" s="249">
        <f t="shared" si="25"/>
        <v>283432.9373</v>
      </c>
      <c r="AA78" s="254">
        <f t="shared" si="26"/>
        <v>527448.3894</v>
      </c>
      <c r="AB78" s="253">
        <f t="shared" si="27"/>
        <v>0.5274483894</v>
      </c>
      <c r="AC78" s="270">
        <f t="shared" si="28"/>
        <v>416234.9739</v>
      </c>
      <c r="AD78" s="252">
        <f t="shared" si="29"/>
        <v>0.4162349739</v>
      </c>
      <c r="AE78" s="175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7"/>
    </row>
    <row r="79" ht="19.5" customHeight="1">
      <c r="A79" s="271" t="s">
        <v>167</v>
      </c>
      <c r="B79" s="272">
        <v>37.490002</v>
      </c>
      <c r="C79" s="273">
        <v>38.48</v>
      </c>
      <c r="D79" s="273">
        <v>36.700001</v>
      </c>
      <c r="E79" s="273">
        <v>37.220001</v>
      </c>
      <c r="F79" s="273">
        <v>32.101101</v>
      </c>
      <c r="G79" s="273">
        <v>1.7656106E9</v>
      </c>
      <c r="H79" s="273"/>
      <c r="I79" s="273">
        <f t="shared" ref="I79:N79" si="100">(I80/B80*B79)/B80*B79</f>
        <v>2.114153246</v>
      </c>
      <c r="J79" s="273">
        <f t="shared" si="100"/>
        <v>2.225386042</v>
      </c>
      <c r="K79" s="273">
        <f t="shared" si="100"/>
        <v>2.022721047</v>
      </c>
      <c r="L79" s="273">
        <f t="shared" si="100"/>
        <v>2.068001612</v>
      </c>
      <c r="M79" s="273">
        <f t="shared" si="100"/>
        <v>1.79338197</v>
      </c>
      <c r="N79" s="273">
        <f t="shared" si="100"/>
        <v>69075046.16</v>
      </c>
      <c r="O79" s="273"/>
      <c r="P79" s="249">
        <f t="shared" si="31"/>
        <v>145346.5386</v>
      </c>
      <c r="Q79" s="249">
        <f t="shared" ref="Q79:Q89" si="102">Q78*K79/K78</f>
        <v>78271.55516</v>
      </c>
      <c r="R79" s="249">
        <f t="shared" ref="R79:R89" si="103">R78*(1+$S$5/2/12)</f>
        <v>306438.2607</v>
      </c>
      <c r="S79" s="249">
        <f t="shared" si="34"/>
        <v>-113343.4714</v>
      </c>
      <c r="T79" s="249">
        <f t="shared" si="35"/>
        <v>0</v>
      </c>
      <c r="U79" s="267">
        <f t="shared" si="21"/>
        <v>0.5695425522</v>
      </c>
      <c r="V79" s="277"/>
      <c r="W79" s="249">
        <f t="shared" si="22"/>
        <v>-113343.4714</v>
      </c>
      <c r="X79" s="252">
        <f t="shared" si="23"/>
        <v>3.985979904</v>
      </c>
      <c r="Y79" s="249">
        <f t="shared" si="24"/>
        <v>395923.3073</v>
      </c>
      <c r="Z79" s="249">
        <f t="shared" si="25"/>
        <v>282579.8359</v>
      </c>
      <c r="AA79" s="254">
        <f t="shared" si="26"/>
        <v>530056.3544</v>
      </c>
      <c r="AB79" s="253">
        <f t="shared" si="27"/>
        <v>0.5300563544</v>
      </c>
      <c r="AC79" s="270">
        <f t="shared" si="28"/>
        <v>416712.883</v>
      </c>
      <c r="AD79" s="252">
        <f t="shared" si="29"/>
        <v>0.416712883</v>
      </c>
      <c r="AE79" s="175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7"/>
    </row>
    <row r="80" ht="19.5" customHeight="1">
      <c r="A80" s="271" t="s">
        <v>168</v>
      </c>
      <c r="B80" s="272">
        <v>37.369999</v>
      </c>
      <c r="C80" s="273">
        <v>38.290001</v>
      </c>
      <c r="D80" s="273">
        <v>35.939999</v>
      </c>
      <c r="E80" s="273">
        <v>36.57</v>
      </c>
      <c r="F80" s="273">
        <v>31.540487</v>
      </c>
      <c r="G80" s="273">
        <v>2.1339737E9</v>
      </c>
      <c r="H80" s="273"/>
      <c r="I80" s="273">
        <f t="shared" ref="I80:N80" si="101">(I81/B81*B80)/B81*B80</f>
        <v>2.10064038</v>
      </c>
      <c r="J80" s="273">
        <f t="shared" si="101"/>
        <v>2.203464147</v>
      </c>
      <c r="K80" s="273">
        <f t="shared" si="101"/>
        <v>1.939813434</v>
      </c>
      <c r="L80" s="273">
        <f t="shared" si="101"/>
        <v>1.996402168</v>
      </c>
      <c r="M80" s="273">
        <f t="shared" si="101"/>
        <v>1.731289649</v>
      </c>
      <c r="N80" s="273">
        <f t="shared" si="101"/>
        <v>100904248.9</v>
      </c>
      <c r="O80" s="273"/>
      <c r="P80" s="249">
        <f t="shared" si="31"/>
        <v>142336.6297</v>
      </c>
      <c r="Q80" s="249">
        <f t="shared" si="102"/>
        <v>75063.34817</v>
      </c>
      <c r="R80" s="249">
        <f t="shared" si="103"/>
        <v>307076.6737</v>
      </c>
      <c r="S80" s="249">
        <f t="shared" si="34"/>
        <v>-115482.4025</v>
      </c>
      <c r="T80" s="249">
        <f t="shared" si="35"/>
        <v>0</v>
      </c>
      <c r="U80" s="267">
        <f t="shared" si="21"/>
        <v>0.5576288766</v>
      </c>
      <c r="V80" s="277"/>
      <c r="W80" s="249">
        <f t="shared" si="22"/>
        <v>-115482.4025</v>
      </c>
      <c r="X80" s="252">
        <f t="shared" si="23"/>
        <v>3.891617195</v>
      </c>
      <c r="Y80" s="249">
        <f t="shared" si="24"/>
        <v>394429.2475</v>
      </c>
      <c r="Z80" s="249">
        <f t="shared" si="25"/>
        <v>278946.845</v>
      </c>
      <c r="AA80" s="254">
        <f t="shared" si="26"/>
        <v>524476.6516</v>
      </c>
      <c r="AB80" s="253">
        <f t="shared" si="27"/>
        <v>0.5244766516</v>
      </c>
      <c r="AC80" s="270">
        <f t="shared" si="28"/>
        <v>408994.249</v>
      </c>
      <c r="AD80" s="252">
        <f t="shared" si="29"/>
        <v>0.408994249</v>
      </c>
      <c r="AE80" s="175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7"/>
    </row>
    <row r="81" ht="19.5" customHeight="1">
      <c r="A81" s="271" t="s">
        <v>169</v>
      </c>
      <c r="B81" s="272">
        <v>36.82</v>
      </c>
      <c r="C81" s="273">
        <v>37.07</v>
      </c>
      <c r="D81" s="273">
        <v>34.349998</v>
      </c>
      <c r="E81" s="273">
        <v>34.98</v>
      </c>
      <c r="F81" s="273">
        <v>30.169159</v>
      </c>
      <c r="G81" s="273">
        <v>2.3454336E9</v>
      </c>
      <c r="H81" s="273"/>
      <c r="I81" s="273">
        <f t="shared" ref="I81:N81" si="104">(I82/B82*B81)/B82*B81</f>
        <v>2.03926237</v>
      </c>
      <c r="J81" s="273">
        <f t="shared" si="104"/>
        <v>2.06528697</v>
      </c>
      <c r="K81" s="273">
        <f t="shared" si="104"/>
        <v>1.771973708</v>
      </c>
      <c r="L81" s="273">
        <f t="shared" si="104"/>
        <v>1.826575897</v>
      </c>
      <c r="M81" s="273">
        <f t="shared" si="104"/>
        <v>1.584015222</v>
      </c>
      <c r="N81" s="273">
        <f t="shared" si="104"/>
        <v>121892676.6</v>
      </c>
      <c r="O81" s="273"/>
      <c r="P81" s="249">
        <f t="shared" si="31"/>
        <v>136039.596</v>
      </c>
      <c r="Q81" s="249">
        <f t="shared" si="102"/>
        <v>68568.59377</v>
      </c>
      <c r="R81" s="249">
        <f t="shared" si="103"/>
        <v>307716.4168</v>
      </c>
      <c r="S81" s="249">
        <f t="shared" si="34"/>
        <v>-117630.2459</v>
      </c>
      <c r="T81" s="249">
        <f t="shared" si="35"/>
        <v>0</v>
      </c>
      <c r="U81" s="267">
        <f t="shared" si="21"/>
        <v>0.5332103515</v>
      </c>
      <c r="V81" s="277"/>
      <c r="W81" s="249">
        <f t="shared" si="22"/>
        <v>-117630.2459</v>
      </c>
      <c r="X81" s="252">
        <f t="shared" si="23"/>
        <v>3.772465232</v>
      </c>
      <c r="Y81" s="249">
        <f t="shared" si="24"/>
        <v>390635.4773</v>
      </c>
      <c r="Z81" s="249">
        <f t="shared" si="25"/>
        <v>273005.2315</v>
      </c>
      <c r="AA81" s="254">
        <f t="shared" si="26"/>
        <v>512324.6066</v>
      </c>
      <c r="AB81" s="253">
        <f t="shared" si="27"/>
        <v>0.5123246066</v>
      </c>
      <c r="AC81" s="270">
        <f t="shared" si="28"/>
        <v>394694.3607</v>
      </c>
      <c r="AD81" s="252">
        <f t="shared" si="29"/>
        <v>0.3946943607</v>
      </c>
      <c r="AE81" s="175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  <c r="AU81" s="176"/>
      <c r="AV81" s="176"/>
      <c r="AW81" s="177"/>
    </row>
    <row r="82" ht="19.5" customHeight="1">
      <c r="A82" s="271" t="s">
        <v>170</v>
      </c>
      <c r="B82" s="272">
        <v>35.099998</v>
      </c>
      <c r="C82" s="273">
        <v>38.27</v>
      </c>
      <c r="D82" s="273">
        <v>34.889999</v>
      </c>
      <c r="E82" s="273">
        <v>38.080002</v>
      </c>
      <c r="F82" s="273">
        <v>32.842834</v>
      </c>
      <c r="G82" s="273">
        <v>1.88134E9</v>
      </c>
      <c r="H82" s="273"/>
      <c r="I82" s="273">
        <f t="shared" ref="I82:N82" si="105">(I83/B83*B82)/B83*B82</f>
        <v>1.853189029</v>
      </c>
      <c r="J82" s="273">
        <f t="shared" si="105"/>
        <v>2.201162764</v>
      </c>
      <c r="K82" s="273">
        <f t="shared" si="105"/>
        <v>1.828124443</v>
      </c>
      <c r="L82" s="273">
        <f t="shared" si="105"/>
        <v>2.164671689</v>
      </c>
      <c r="M82" s="273">
        <f t="shared" si="105"/>
        <v>1.877215768</v>
      </c>
      <c r="N82" s="273">
        <f t="shared" si="105"/>
        <v>78427055.05</v>
      </c>
      <c r="O82" s="273"/>
      <c r="P82" s="249">
        <f t="shared" si="31"/>
        <v>138178.2139</v>
      </c>
      <c r="Q82" s="249">
        <f t="shared" si="102"/>
        <v>70741.41209</v>
      </c>
      <c r="R82" s="249">
        <f t="shared" si="103"/>
        <v>308357.4926</v>
      </c>
      <c r="S82" s="249">
        <f t="shared" si="34"/>
        <v>-119787.0386</v>
      </c>
      <c r="T82" s="249">
        <f t="shared" si="35"/>
        <v>0</v>
      </c>
      <c r="U82" s="267">
        <f t="shared" si="21"/>
        <v>0.5406406508</v>
      </c>
      <c r="V82" s="277"/>
      <c r="W82" s="249">
        <f t="shared" si="22"/>
        <v>-119787.0386</v>
      </c>
      <c r="X82" s="252">
        <f t="shared" si="23"/>
        <v>3.727746439</v>
      </c>
      <c r="Y82" s="249">
        <f t="shared" si="24"/>
        <v>392747.9426</v>
      </c>
      <c r="Z82" s="249">
        <f t="shared" si="25"/>
        <v>272960.9041</v>
      </c>
      <c r="AA82" s="254">
        <f t="shared" si="26"/>
        <v>517277.1186</v>
      </c>
      <c r="AB82" s="253">
        <f t="shared" si="27"/>
        <v>0.5172771186</v>
      </c>
      <c r="AC82" s="270">
        <f t="shared" si="28"/>
        <v>397490.08</v>
      </c>
      <c r="AD82" s="252">
        <f t="shared" si="29"/>
        <v>0.39749008</v>
      </c>
      <c r="AE82" s="175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  <c r="AU82" s="176"/>
      <c r="AV82" s="176"/>
      <c r="AW82" s="177"/>
    </row>
    <row r="83" ht="19.5" customHeight="1">
      <c r="A83" s="271" t="s">
        <v>171</v>
      </c>
      <c r="B83" s="272">
        <v>38.029999</v>
      </c>
      <c r="C83" s="273">
        <v>38.68</v>
      </c>
      <c r="D83" s="273">
        <v>36.700001</v>
      </c>
      <c r="E83" s="273">
        <v>36.779999</v>
      </c>
      <c r="F83" s="273">
        <v>31.721611</v>
      </c>
      <c r="G83" s="273">
        <v>1.9436275E9</v>
      </c>
      <c r="H83" s="273"/>
      <c r="I83" s="273">
        <f t="shared" ref="I83:N83" si="106">(I84/B84*B83)/B84*B83</f>
        <v>2.175495378</v>
      </c>
      <c r="J83" s="273">
        <f t="shared" si="106"/>
        <v>2.24857907</v>
      </c>
      <c r="K83" s="273">
        <f t="shared" si="106"/>
        <v>2.022721047</v>
      </c>
      <c r="L83" s="273">
        <f t="shared" si="106"/>
        <v>2.019396217</v>
      </c>
      <c r="M83" s="273">
        <f t="shared" si="106"/>
        <v>1.751230906</v>
      </c>
      <c r="N83" s="273">
        <f t="shared" si="106"/>
        <v>83706156.14</v>
      </c>
      <c r="O83" s="273"/>
      <c r="P83" s="249">
        <f t="shared" si="31"/>
        <v>145346.5386</v>
      </c>
      <c r="Q83" s="249">
        <f t="shared" si="102"/>
        <v>78271.55516</v>
      </c>
      <c r="R83" s="249">
        <f t="shared" si="103"/>
        <v>308999.9041</v>
      </c>
      <c r="S83" s="249">
        <f t="shared" si="34"/>
        <v>-121952.8179</v>
      </c>
      <c r="T83" s="249">
        <f t="shared" si="35"/>
        <v>0</v>
      </c>
      <c r="U83" s="267">
        <f t="shared" si="21"/>
        <v>0.566803319</v>
      </c>
      <c r="V83" s="277"/>
      <c r="W83" s="249">
        <f t="shared" si="22"/>
        <v>-121952.8179</v>
      </c>
      <c r="X83" s="252">
        <f t="shared" si="23"/>
        <v>3.725592</v>
      </c>
      <c r="Y83" s="249">
        <f t="shared" si="24"/>
        <v>398382.485</v>
      </c>
      <c r="Z83" s="249">
        <f t="shared" si="25"/>
        <v>276429.6671</v>
      </c>
      <c r="AA83" s="254">
        <f t="shared" si="26"/>
        <v>532617.9979</v>
      </c>
      <c r="AB83" s="253">
        <f t="shared" si="27"/>
        <v>0.5326179979</v>
      </c>
      <c r="AC83" s="270">
        <f t="shared" si="28"/>
        <v>410665.18</v>
      </c>
      <c r="AD83" s="252">
        <f t="shared" si="29"/>
        <v>0.41066518</v>
      </c>
      <c r="AE83" s="175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7"/>
    </row>
    <row r="84" ht="19.5" customHeight="1">
      <c r="A84" s="271" t="s">
        <v>172</v>
      </c>
      <c r="B84" s="272">
        <v>36.860001</v>
      </c>
      <c r="C84" s="273">
        <v>39.919998</v>
      </c>
      <c r="D84" s="273">
        <v>36.549999</v>
      </c>
      <c r="E84" s="273">
        <v>39.580002</v>
      </c>
      <c r="F84" s="273">
        <v>34.168079</v>
      </c>
      <c r="G84" s="273">
        <v>1.620613E9</v>
      </c>
      <c r="H84" s="273"/>
      <c r="I84" s="273">
        <f t="shared" ref="I84:N84" si="107">(I85/B85*B84)/B85*B84</f>
        <v>2.043695659</v>
      </c>
      <c r="J84" s="273">
        <f t="shared" si="107"/>
        <v>2.395059212</v>
      </c>
      <c r="K84" s="273">
        <f t="shared" si="107"/>
        <v>2.006220114</v>
      </c>
      <c r="L84" s="273">
        <f t="shared" si="107"/>
        <v>2.338566563</v>
      </c>
      <c r="M84" s="273">
        <f t="shared" si="107"/>
        <v>2.031767776</v>
      </c>
      <c r="N84" s="273">
        <f t="shared" si="107"/>
        <v>58195575.26</v>
      </c>
      <c r="O84" s="273"/>
      <c r="P84" s="249">
        <f t="shared" si="31"/>
        <v>144752.4713</v>
      </c>
      <c r="Q84" s="249">
        <f t="shared" si="102"/>
        <v>77633.03225</v>
      </c>
      <c r="R84" s="249">
        <f t="shared" si="103"/>
        <v>309643.6539</v>
      </c>
      <c r="S84" s="249">
        <f t="shared" si="34"/>
        <v>-124127.6213</v>
      </c>
      <c r="T84" s="249">
        <f t="shared" si="35"/>
        <v>0</v>
      </c>
      <c r="U84" s="267">
        <f t="shared" si="21"/>
        <v>0.5639137096</v>
      </c>
      <c r="V84" s="277"/>
      <c r="W84" s="249">
        <f t="shared" si="22"/>
        <v>-124127.6213</v>
      </c>
      <c r="X84" s="252">
        <f t="shared" si="23"/>
        <v>3.660717255</v>
      </c>
      <c r="Y84" s="249">
        <f t="shared" si="24"/>
        <v>398584.6376</v>
      </c>
      <c r="Z84" s="249">
        <f t="shared" si="25"/>
        <v>274457.0163</v>
      </c>
      <c r="AA84" s="254">
        <f t="shared" si="26"/>
        <v>532029.1574</v>
      </c>
      <c r="AB84" s="253">
        <f t="shared" si="27"/>
        <v>0.5320291574</v>
      </c>
      <c r="AC84" s="270">
        <f t="shared" si="28"/>
        <v>407901.5361</v>
      </c>
      <c r="AD84" s="252">
        <f t="shared" si="29"/>
        <v>0.4079015361</v>
      </c>
      <c r="AE84" s="175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7"/>
    </row>
    <row r="85" ht="19.5" customHeight="1">
      <c r="A85" s="271" t="s">
        <v>173</v>
      </c>
      <c r="B85" s="272">
        <v>39.639999</v>
      </c>
      <c r="C85" s="273">
        <v>40.139999</v>
      </c>
      <c r="D85" s="273">
        <v>38.259998</v>
      </c>
      <c r="E85" s="273">
        <v>38.98</v>
      </c>
      <c r="F85" s="273">
        <v>33.650127</v>
      </c>
      <c r="G85" s="273">
        <v>1.7148903E9</v>
      </c>
      <c r="H85" s="273"/>
      <c r="I85" s="273">
        <f t="shared" ref="I85:N85" si="108">(I86/B86*B85)/B86*B85</f>
        <v>2.363593608</v>
      </c>
      <c r="J85" s="273">
        <f t="shared" si="108"/>
        <v>2.421530524</v>
      </c>
      <c r="K85" s="273">
        <f t="shared" si="108"/>
        <v>2.198334256</v>
      </c>
      <c r="L85" s="273">
        <f t="shared" si="108"/>
        <v>2.268202275</v>
      </c>
      <c r="M85" s="273">
        <f t="shared" si="108"/>
        <v>1.970635755</v>
      </c>
      <c r="N85" s="273">
        <f t="shared" si="108"/>
        <v>65163442.06</v>
      </c>
      <c r="O85" s="273"/>
      <c r="P85" s="249">
        <f t="shared" si="31"/>
        <v>151524.7446</v>
      </c>
      <c r="Q85" s="249">
        <f t="shared" si="102"/>
        <v>85067.11351</v>
      </c>
      <c r="R85" s="249">
        <f t="shared" si="103"/>
        <v>310288.7448</v>
      </c>
      <c r="S85" s="249">
        <f t="shared" si="34"/>
        <v>-126311.4864</v>
      </c>
      <c r="T85" s="249">
        <f t="shared" si="35"/>
        <v>0</v>
      </c>
      <c r="U85" s="267">
        <f t="shared" si="21"/>
        <v>0.5881703792</v>
      </c>
      <c r="V85" s="277"/>
      <c r="W85" s="249">
        <f t="shared" si="22"/>
        <v>-126311.4864</v>
      </c>
      <c r="X85" s="252">
        <f t="shared" si="23"/>
        <v>3.656148008</v>
      </c>
      <c r="Y85" s="249">
        <f t="shared" si="24"/>
        <v>403944.5162</v>
      </c>
      <c r="Z85" s="249">
        <f t="shared" si="25"/>
        <v>277633.0298</v>
      </c>
      <c r="AA85" s="254">
        <f t="shared" si="26"/>
        <v>546880.6029</v>
      </c>
      <c r="AB85" s="253">
        <f t="shared" si="27"/>
        <v>0.5468806029</v>
      </c>
      <c r="AC85" s="270">
        <f t="shared" si="28"/>
        <v>420569.1165</v>
      </c>
      <c r="AD85" s="252">
        <f t="shared" si="29"/>
        <v>0.4205691165</v>
      </c>
      <c r="AE85" s="175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  <c r="AU85" s="176"/>
      <c r="AV85" s="176"/>
      <c r="AW85" s="177"/>
    </row>
    <row r="86" ht="19.5" customHeight="1">
      <c r="A86" s="271" t="s">
        <v>174</v>
      </c>
      <c r="B86" s="272">
        <v>39.0</v>
      </c>
      <c r="C86" s="273">
        <v>39.91</v>
      </c>
      <c r="D86" s="273">
        <v>38.240002</v>
      </c>
      <c r="E86" s="273">
        <v>39.459999</v>
      </c>
      <c r="F86" s="273">
        <v>34.064476</v>
      </c>
      <c r="G86" s="273">
        <v>1.6766625E9</v>
      </c>
      <c r="H86" s="273"/>
      <c r="I86" s="273">
        <f t="shared" ref="I86:N86" si="109">(I87/B87*B86)/B87*B86</f>
        <v>2.287887951</v>
      </c>
      <c r="J86" s="273">
        <f t="shared" si="109"/>
        <v>2.393859673</v>
      </c>
      <c r="K86" s="273">
        <f t="shared" si="109"/>
        <v>2.196037005</v>
      </c>
      <c r="L86" s="273">
        <f t="shared" si="109"/>
        <v>2.324407414</v>
      </c>
      <c r="M86" s="273">
        <f t="shared" si="109"/>
        <v>2.019465176</v>
      </c>
      <c r="N86" s="273">
        <f t="shared" si="109"/>
        <v>62290616.76</v>
      </c>
      <c r="O86" s="273"/>
      <c r="P86" s="249">
        <f t="shared" si="31"/>
        <v>151445.5525</v>
      </c>
      <c r="Q86" s="249">
        <f t="shared" si="102"/>
        <v>84978.21871</v>
      </c>
      <c r="R86" s="249">
        <f t="shared" si="103"/>
        <v>310935.1797</v>
      </c>
      <c r="S86" s="249">
        <f t="shared" si="34"/>
        <v>-128504.4509</v>
      </c>
      <c r="T86" s="249">
        <f t="shared" si="35"/>
        <v>0</v>
      </c>
      <c r="U86" s="267">
        <f t="shared" si="21"/>
        <v>0.5871868714</v>
      </c>
      <c r="V86" s="277"/>
      <c r="W86" s="249">
        <f t="shared" si="22"/>
        <v>-128504.4509</v>
      </c>
      <c r="X86" s="252">
        <f t="shared" si="23"/>
        <v>3.598169004</v>
      </c>
      <c r="Y86" s="249">
        <f t="shared" si="24"/>
        <v>404509.6593</v>
      </c>
      <c r="Z86" s="249">
        <f t="shared" si="25"/>
        <v>276005.2083</v>
      </c>
      <c r="AA86" s="254">
        <f t="shared" si="26"/>
        <v>547358.9509</v>
      </c>
      <c r="AB86" s="253">
        <f t="shared" si="27"/>
        <v>0.5473589509</v>
      </c>
      <c r="AC86" s="270">
        <f t="shared" si="28"/>
        <v>418854.5</v>
      </c>
      <c r="AD86" s="252">
        <f t="shared" si="29"/>
        <v>0.4188545</v>
      </c>
      <c r="AE86" s="175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7"/>
    </row>
    <row r="87" ht="19.5" customHeight="1">
      <c r="A87" s="271" t="s">
        <v>175</v>
      </c>
      <c r="B87" s="272">
        <v>39.540001</v>
      </c>
      <c r="C87" s="273">
        <v>39.880001</v>
      </c>
      <c r="D87" s="273">
        <v>37.330002</v>
      </c>
      <c r="E87" s="273">
        <v>38.869999</v>
      </c>
      <c r="F87" s="273">
        <v>33.555145</v>
      </c>
      <c r="G87" s="273">
        <v>2.2791697E9</v>
      </c>
      <c r="H87" s="273"/>
      <c r="I87" s="273">
        <f t="shared" ref="I87:N87" si="110">(I88/B88*B87)/B88*B87</f>
        <v>2.351683591</v>
      </c>
      <c r="J87" s="273">
        <f t="shared" si="110"/>
        <v>2.390262258</v>
      </c>
      <c r="K87" s="273">
        <f t="shared" si="110"/>
        <v>2.09276213</v>
      </c>
      <c r="L87" s="273">
        <f t="shared" si="110"/>
        <v>2.255418669</v>
      </c>
      <c r="M87" s="273">
        <f t="shared" si="110"/>
        <v>1.959526688</v>
      </c>
      <c r="N87" s="273">
        <f t="shared" si="110"/>
        <v>115102472.8</v>
      </c>
      <c r="O87" s="273"/>
      <c r="P87" s="249">
        <f t="shared" si="31"/>
        <v>147841.5921</v>
      </c>
      <c r="Q87" s="249">
        <f t="shared" si="102"/>
        <v>80981.8767</v>
      </c>
      <c r="R87" s="249">
        <f t="shared" si="103"/>
        <v>311582.9613</v>
      </c>
      <c r="S87" s="249">
        <f t="shared" si="34"/>
        <v>-130706.5528</v>
      </c>
      <c r="T87" s="249">
        <f t="shared" si="35"/>
        <v>0</v>
      </c>
      <c r="U87" s="267">
        <f t="shared" si="21"/>
        <v>0.5732821229</v>
      </c>
      <c r="V87" s="277"/>
      <c r="W87" s="249">
        <f t="shared" si="22"/>
        <v>-130706.5528</v>
      </c>
      <c r="X87" s="252">
        <f t="shared" si="23"/>
        <v>3.514931299</v>
      </c>
      <c r="Y87" s="249">
        <f t="shared" si="24"/>
        <v>402608.7573</v>
      </c>
      <c r="Z87" s="249">
        <f t="shared" si="25"/>
        <v>271902.2045</v>
      </c>
      <c r="AA87" s="254">
        <f t="shared" si="26"/>
        <v>540406.4301</v>
      </c>
      <c r="AB87" s="253">
        <f t="shared" si="27"/>
        <v>0.5404064301</v>
      </c>
      <c r="AC87" s="270">
        <f t="shared" si="28"/>
        <v>409699.8773</v>
      </c>
      <c r="AD87" s="252">
        <f t="shared" si="29"/>
        <v>0.4096998773</v>
      </c>
      <c r="AE87" s="175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  <c r="AU87" s="176"/>
      <c r="AV87" s="176"/>
      <c r="AW87" s="177"/>
    </row>
    <row r="88" ht="19.5" customHeight="1">
      <c r="A88" s="271" t="s">
        <v>176</v>
      </c>
      <c r="B88" s="272">
        <v>38.779999</v>
      </c>
      <c r="C88" s="273">
        <v>42.02</v>
      </c>
      <c r="D88" s="273">
        <v>38.709999</v>
      </c>
      <c r="E88" s="273">
        <v>41.240002</v>
      </c>
      <c r="F88" s="273">
        <v>35.601101</v>
      </c>
      <c r="G88" s="273">
        <v>1.7184917E9</v>
      </c>
      <c r="H88" s="273"/>
      <c r="I88" s="273">
        <f t="shared" ref="I88:N88" si="111">(I89/B89*B88)/B89*B88</f>
        <v>2.262148568</v>
      </c>
      <c r="J88" s="273">
        <f t="shared" si="111"/>
        <v>2.653672533</v>
      </c>
      <c r="K88" s="273">
        <f t="shared" si="111"/>
        <v>2.250350476</v>
      </c>
      <c r="L88" s="273">
        <f t="shared" si="111"/>
        <v>2.538840791</v>
      </c>
      <c r="M88" s="273">
        <f t="shared" si="111"/>
        <v>2.205767845</v>
      </c>
      <c r="N88" s="273">
        <f t="shared" si="111"/>
        <v>65437425.81</v>
      </c>
      <c r="O88" s="273"/>
      <c r="P88" s="249">
        <f t="shared" si="31"/>
        <v>153306.9267</v>
      </c>
      <c r="Q88" s="249">
        <f t="shared" si="102"/>
        <v>87079.94195</v>
      </c>
      <c r="R88" s="249">
        <f t="shared" si="103"/>
        <v>312232.0925</v>
      </c>
      <c r="S88" s="249">
        <f t="shared" si="34"/>
        <v>-132917.8301</v>
      </c>
      <c r="T88" s="249">
        <f t="shared" si="35"/>
        <v>0</v>
      </c>
      <c r="U88" s="267">
        <f t="shared" si="21"/>
        <v>0.5925725204</v>
      </c>
      <c r="V88" s="277"/>
      <c r="W88" s="249">
        <f t="shared" si="22"/>
        <v>-132917.8301</v>
      </c>
      <c r="X88" s="252">
        <f t="shared" si="23"/>
        <v>3.502457262</v>
      </c>
      <c r="Y88" s="249">
        <f t="shared" si="24"/>
        <v>407057.6575</v>
      </c>
      <c r="Z88" s="249">
        <f t="shared" si="25"/>
        <v>274139.8274</v>
      </c>
      <c r="AA88" s="254">
        <f t="shared" si="26"/>
        <v>552618.9612</v>
      </c>
      <c r="AB88" s="253">
        <f t="shared" si="27"/>
        <v>0.5526189612</v>
      </c>
      <c r="AC88" s="270">
        <f t="shared" si="28"/>
        <v>419701.1311</v>
      </c>
      <c r="AD88" s="252">
        <f t="shared" si="29"/>
        <v>0.4197011311</v>
      </c>
      <c r="AE88" s="175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  <c r="AU88" s="176"/>
      <c r="AV88" s="176"/>
      <c r="AW88" s="177"/>
    </row>
    <row r="89" ht="19.5" customHeight="1">
      <c r="A89" s="274" t="s">
        <v>177</v>
      </c>
      <c r="B89" s="275">
        <v>41.509998</v>
      </c>
      <c r="C89" s="276">
        <v>42.310001</v>
      </c>
      <c r="D89" s="276">
        <v>40.360001</v>
      </c>
      <c r="E89" s="276">
        <v>40.41</v>
      </c>
      <c r="F89" s="276">
        <v>34.884583</v>
      </c>
      <c r="G89" s="276">
        <v>1.4167064E9</v>
      </c>
      <c r="H89" s="276"/>
      <c r="I89" s="276">
        <f t="shared" ref="I89:N89" si="112">(I90/B90*B89)/B90*B89</f>
        <v>2.591856554</v>
      </c>
      <c r="J89" s="276">
        <f t="shared" si="112"/>
        <v>2.690427567</v>
      </c>
      <c r="K89" s="276">
        <f t="shared" si="112"/>
        <v>2.446280075</v>
      </c>
      <c r="L89" s="276">
        <f t="shared" si="112"/>
        <v>2.437675054</v>
      </c>
      <c r="M89" s="276">
        <f t="shared" si="112"/>
        <v>2.117873493</v>
      </c>
      <c r="N89" s="276">
        <f t="shared" si="112"/>
        <v>44472448.46</v>
      </c>
      <c r="O89" s="276"/>
      <c r="P89" s="249">
        <f t="shared" si="31"/>
        <v>159841.5881</v>
      </c>
      <c r="Q89" s="249">
        <f t="shared" si="102"/>
        <v>94661.66681</v>
      </c>
      <c r="R89" s="249">
        <f t="shared" si="103"/>
        <v>312882.576</v>
      </c>
      <c r="S89" s="249">
        <f t="shared" si="34"/>
        <v>-135138.3211</v>
      </c>
      <c r="T89" s="249">
        <f t="shared" si="35"/>
        <v>0</v>
      </c>
      <c r="U89" s="267">
        <f t="shared" si="21"/>
        <v>0.6153923885</v>
      </c>
      <c r="V89" s="252">
        <f>(E89-B78)/B78</f>
        <v>0.007982040409</v>
      </c>
      <c r="W89" s="249">
        <f t="shared" si="22"/>
        <v>-135138.3211</v>
      </c>
      <c r="X89" s="252">
        <f t="shared" si="23"/>
        <v>3.498076345</v>
      </c>
      <c r="Y89" s="249">
        <f t="shared" si="24"/>
        <v>412256.3847</v>
      </c>
      <c r="Z89" s="249">
        <f t="shared" si="25"/>
        <v>277118.0636</v>
      </c>
      <c r="AA89" s="254">
        <f t="shared" si="26"/>
        <v>567385.831</v>
      </c>
      <c r="AB89" s="253">
        <f t="shared" si="27"/>
        <v>0.567385831</v>
      </c>
      <c r="AC89" s="270">
        <f t="shared" si="28"/>
        <v>432247.5099</v>
      </c>
      <c r="AD89" s="252">
        <f t="shared" si="29"/>
        <v>0.4322475099</v>
      </c>
      <c r="AE89" s="175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7"/>
    </row>
    <row r="90" ht="19.5" customHeight="1">
      <c r="A90" s="271" t="s">
        <v>178</v>
      </c>
      <c r="B90" s="272">
        <v>40.650002</v>
      </c>
      <c r="C90" s="273">
        <v>43.310001</v>
      </c>
      <c r="D90" s="273">
        <v>40.16</v>
      </c>
      <c r="E90" s="273">
        <v>42.0</v>
      </c>
      <c r="F90" s="273">
        <v>36.344654</v>
      </c>
      <c r="G90" s="273">
        <v>1.9689058E9</v>
      </c>
      <c r="H90" s="273"/>
      <c r="I90" s="273">
        <f t="shared" ref="I90:N90" si="113">(I91/B91*B90)/B91*B90</f>
        <v>2.485573898</v>
      </c>
      <c r="J90" s="273">
        <f t="shared" si="113"/>
        <v>2.819107394</v>
      </c>
      <c r="K90" s="273">
        <f t="shared" si="113"/>
        <v>2.422095427</v>
      </c>
      <c r="L90" s="273">
        <f t="shared" si="113"/>
        <v>2.633277892</v>
      </c>
      <c r="M90" s="273">
        <f t="shared" si="113"/>
        <v>2.298867923</v>
      </c>
      <c r="N90" s="273">
        <f t="shared" si="113"/>
        <v>85897634.76</v>
      </c>
      <c r="O90" s="273"/>
      <c r="P90" s="249">
        <f t="shared" si="31"/>
        <v>159049.505</v>
      </c>
      <c r="Q90" s="249">
        <f>(Q78+(Q89-Q78)*(1-$Q$3))*K90/K89</f>
        <v>85106.63221</v>
      </c>
      <c r="R90" s="249">
        <f>R89*(1+($S$5/2/12))+(Q89-Q78)*($Q$3)</f>
        <v>322239.6587</v>
      </c>
      <c r="S90" s="249">
        <f t="shared" si="34"/>
        <v>-137368.0641</v>
      </c>
      <c r="T90" s="249">
        <f t="shared" si="35"/>
        <v>0</v>
      </c>
      <c r="U90" s="267">
        <f t="shared" si="21"/>
        <v>0.5813298258</v>
      </c>
      <c r="V90" s="277"/>
      <c r="W90" s="249">
        <f t="shared" si="22"/>
        <v>-137368.0641</v>
      </c>
      <c r="X90" s="252">
        <f t="shared" si="23"/>
        <v>3.503646695</v>
      </c>
      <c r="Y90" s="249">
        <f t="shared" si="24"/>
        <v>420684.7258</v>
      </c>
      <c r="Z90" s="249">
        <f t="shared" si="25"/>
        <v>283316.6618</v>
      </c>
      <c r="AA90" s="254">
        <f t="shared" si="26"/>
        <v>566395.7959</v>
      </c>
      <c r="AB90" s="253">
        <f t="shared" si="27"/>
        <v>0.5663957959</v>
      </c>
      <c r="AC90" s="270">
        <f t="shared" si="28"/>
        <v>429027.7318</v>
      </c>
      <c r="AD90" s="252">
        <f t="shared" si="29"/>
        <v>0.4290277318</v>
      </c>
      <c r="AE90" s="175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7"/>
    </row>
    <row r="91" ht="19.5" customHeight="1">
      <c r="A91" s="271" t="s">
        <v>179</v>
      </c>
      <c r="B91" s="272">
        <v>41.740002</v>
      </c>
      <c r="C91" s="273">
        <v>42.169998</v>
      </c>
      <c r="D91" s="273">
        <v>40.259998</v>
      </c>
      <c r="E91" s="273">
        <v>41.099998</v>
      </c>
      <c r="F91" s="273">
        <v>35.565819</v>
      </c>
      <c r="G91" s="273">
        <v>1.6465621E9</v>
      </c>
      <c r="H91" s="273"/>
      <c r="I91" s="273">
        <f t="shared" ref="I91:N91" si="114">(I92/B92*B91)/B92*B91</f>
        <v>2.620658722</v>
      </c>
      <c r="J91" s="273">
        <f t="shared" si="114"/>
        <v>2.672651877</v>
      </c>
      <c r="K91" s="273">
        <f t="shared" si="114"/>
        <v>2.434172431</v>
      </c>
      <c r="L91" s="273">
        <f t="shared" si="114"/>
        <v>2.521632038</v>
      </c>
      <c r="M91" s="273">
        <f t="shared" si="114"/>
        <v>2.201398017</v>
      </c>
      <c r="N91" s="273">
        <f t="shared" si="114"/>
        <v>60074139.45</v>
      </c>
      <c r="O91" s="273"/>
      <c r="P91" s="249">
        <f t="shared" si="31"/>
        <v>159445.5366</v>
      </c>
      <c r="Q91" s="249">
        <f t="shared" ref="Q91:Q101" si="116">Q90*K91/K90</f>
        <v>85530.98921</v>
      </c>
      <c r="R91" s="249">
        <f t="shared" ref="R91:R101" si="117">R90*(1+$S$5/2/12)</f>
        <v>322910.9913</v>
      </c>
      <c r="S91" s="249">
        <f t="shared" si="34"/>
        <v>-139607.0977</v>
      </c>
      <c r="T91" s="249">
        <f t="shared" si="35"/>
        <v>0</v>
      </c>
      <c r="U91" s="267">
        <f t="shared" si="21"/>
        <v>0.5819946821</v>
      </c>
      <c r="V91" s="277"/>
      <c r="W91" s="249">
        <f t="shared" si="22"/>
        <v>-139607.0977</v>
      </c>
      <c r="X91" s="252">
        <f t="shared" si="23"/>
        <v>3.455100321</v>
      </c>
      <c r="Y91" s="249">
        <f t="shared" si="24"/>
        <v>421606.4273</v>
      </c>
      <c r="Z91" s="249">
        <f t="shared" si="25"/>
        <v>281999.3297</v>
      </c>
      <c r="AA91" s="254">
        <f t="shared" si="26"/>
        <v>567887.5172</v>
      </c>
      <c r="AB91" s="253">
        <f t="shared" si="27"/>
        <v>0.5678875172</v>
      </c>
      <c r="AC91" s="270">
        <f t="shared" si="28"/>
        <v>428280.4195</v>
      </c>
      <c r="AD91" s="252">
        <f t="shared" si="29"/>
        <v>0.4282804195</v>
      </c>
      <c r="AE91" s="175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  <c r="AU91" s="176"/>
      <c r="AV91" s="176"/>
      <c r="AW91" s="177"/>
    </row>
    <row r="92" ht="19.5" customHeight="1">
      <c r="A92" s="271" t="s">
        <v>180</v>
      </c>
      <c r="B92" s="272">
        <v>41.23</v>
      </c>
      <c r="C92" s="273">
        <v>42.299999</v>
      </c>
      <c r="D92" s="273">
        <v>40.189999</v>
      </c>
      <c r="E92" s="273">
        <v>41.93</v>
      </c>
      <c r="F92" s="273">
        <v>36.284084</v>
      </c>
      <c r="G92" s="273">
        <v>2.1858623E9</v>
      </c>
      <c r="H92" s="273"/>
      <c r="I92" s="273">
        <f t="shared" ref="I92:N92" si="115">(I93/B93*B92)/B93*B92</f>
        <v>2.557008706</v>
      </c>
      <c r="J92" s="273">
        <f t="shared" si="115"/>
        <v>2.689155694</v>
      </c>
      <c r="K92" s="273">
        <f t="shared" si="115"/>
        <v>2.425715326</v>
      </c>
      <c r="L92" s="273">
        <f t="shared" si="115"/>
        <v>2.624507613</v>
      </c>
      <c r="M92" s="273">
        <f t="shared" si="115"/>
        <v>2.291211975</v>
      </c>
      <c r="N92" s="273">
        <f t="shared" si="115"/>
        <v>105870978.8</v>
      </c>
      <c r="O92" s="273"/>
      <c r="P92" s="249">
        <f t="shared" si="31"/>
        <v>159168.3129</v>
      </c>
      <c r="Q92" s="249">
        <f t="shared" si="116"/>
        <v>85233.8268</v>
      </c>
      <c r="R92" s="249">
        <f t="shared" si="117"/>
        <v>323583.7226</v>
      </c>
      <c r="S92" s="249">
        <f t="shared" si="34"/>
        <v>-141855.4606</v>
      </c>
      <c r="T92" s="249">
        <f t="shared" si="35"/>
        <v>0</v>
      </c>
      <c r="U92" s="267">
        <f t="shared" si="21"/>
        <v>0.5803594568</v>
      </c>
      <c r="V92" s="277"/>
      <c r="W92" s="249">
        <f t="shared" si="22"/>
        <v>-141855.4606</v>
      </c>
      <c r="X92" s="252">
        <f t="shared" si="23"/>
        <v>3.403126207</v>
      </c>
      <c r="Y92" s="249">
        <f t="shared" si="24"/>
        <v>422058.1927</v>
      </c>
      <c r="Z92" s="249">
        <f t="shared" si="25"/>
        <v>280202.7321</v>
      </c>
      <c r="AA92" s="254">
        <f t="shared" si="26"/>
        <v>567985.8622</v>
      </c>
      <c r="AB92" s="253">
        <f t="shared" si="27"/>
        <v>0.5679858622</v>
      </c>
      <c r="AC92" s="270">
        <f t="shared" si="28"/>
        <v>426130.4017</v>
      </c>
      <c r="AD92" s="252">
        <f t="shared" si="29"/>
        <v>0.4261304017</v>
      </c>
      <c r="AE92" s="175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  <c r="AU92" s="176"/>
      <c r="AV92" s="176"/>
      <c r="AW92" s="177"/>
    </row>
    <row r="93" ht="19.5" customHeight="1">
      <c r="A93" s="271" t="s">
        <v>181</v>
      </c>
      <c r="B93" s="272">
        <v>42.150002</v>
      </c>
      <c r="C93" s="273">
        <v>43.049999</v>
      </c>
      <c r="D93" s="273">
        <v>41.389999</v>
      </c>
      <c r="E93" s="273">
        <v>41.849998</v>
      </c>
      <c r="F93" s="273">
        <v>36.240246</v>
      </c>
      <c r="G93" s="273">
        <v>1.7639047E9</v>
      </c>
      <c r="H93" s="273"/>
      <c r="I93" s="273">
        <f t="shared" ref="I93:N93" si="118">(I94/B94*B93)/B94*B93</f>
        <v>2.672395527</v>
      </c>
      <c r="J93" s="273">
        <f t="shared" si="118"/>
        <v>2.785361219</v>
      </c>
      <c r="K93" s="273">
        <f t="shared" si="118"/>
        <v>2.572732739</v>
      </c>
      <c r="L93" s="273">
        <f t="shared" si="118"/>
        <v>2.614502102</v>
      </c>
      <c r="M93" s="273">
        <f t="shared" si="118"/>
        <v>2.285678889</v>
      </c>
      <c r="N93" s="273">
        <f t="shared" si="118"/>
        <v>68941632.6</v>
      </c>
      <c r="O93" s="273"/>
      <c r="P93" s="249">
        <f t="shared" si="31"/>
        <v>163920.7881</v>
      </c>
      <c r="Q93" s="249">
        <f t="shared" si="116"/>
        <v>90399.66659</v>
      </c>
      <c r="R93" s="249">
        <f t="shared" si="117"/>
        <v>324257.8553</v>
      </c>
      <c r="S93" s="249">
        <f t="shared" si="34"/>
        <v>-144113.1917</v>
      </c>
      <c r="T93" s="249">
        <f t="shared" si="35"/>
        <v>0</v>
      </c>
      <c r="U93" s="267">
        <f t="shared" si="21"/>
        <v>0.5958054689</v>
      </c>
      <c r="V93" s="277"/>
      <c r="W93" s="249">
        <f t="shared" si="22"/>
        <v>-144113.1917</v>
      </c>
      <c r="X93" s="252">
        <f t="shared" si="23"/>
        <v>3.387466739</v>
      </c>
      <c r="Y93" s="249">
        <f t="shared" si="24"/>
        <v>426032.0928</v>
      </c>
      <c r="Z93" s="249">
        <f t="shared" si="25"/>
        <v>281918.9011</v>
      </c>
      <c r="AA93" s="254">
        <f t="shared" si="26"/>
        <v>578578.31</v>
      </c>
      <c r="AB93" s="253">
        <f t="shared" si="27"/>
        <v>0.57857831</v>
      </c>
      <c r="AC93" s="270">
        <f t="shared" si="28"/>
        <v>434465.1184</v>
      </c>
      <c r="AD93" s="252">
        <f t="shared" si="29"/>
        <v>0.4344651184</v>
      </c>
      <c r="AE93" s="175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76"/>
      <c r="AU93" s="176"/>
      <c r="AV93" s="176"/>
      <c r="AW93" s="177"/>
    </row>
    <row r="94" ht="19.5" customHeight="1">
      <c r="A94" s="271" t="s">
        <v>182</v>
      </c>
      <c r="B94" s="272">
        <v>41.919998</v>
      </c>
      <c r="C94" s="273">
        <v>42.279999</v>
      </c>
      <c r="D94" s="273">
        <v>38.23</v>
      </c>
      <c r="E94" s="273">
        <v>38.82</v>
      </c>
      <c r="F94" s="273">
        <v>33.61639</v>
      </c>
      <c r="G94" s="273">
        <v>2.7095353E9</v>
      </c>
      <c r="H94" s="273"/>
      <c r="I94" s="273">
        <f t="shared" ref="I94:N94" si="119">(I95/B95*B94)/B95*B94</f>
        <v>2.643309663</v>
      </c>
      <c r="J94" s="273">
        <f t="shared" si="119"/>
        <v>2.686613358</v>
      </c>
      <c r="K94" s="273">
        <f t="shared" si="119"/>
        <v>2.19488837</v>
      </c>
      <c r="L94" s="273">
        <f t="shared" si="119"/>
        <v>2.249620051</v>
      </c>
      <c r="M94" s="273">
        <f t="shared" si="119"/>
        <v>1.966686289</v>
      </c>
      <c r="N94" s="273">
        <f t="shared" si="119"/>
        <v>162675052.5</v>
      </c>
      <c r="O94" s="273"/>
      <c r="P94" s="249">
        <f t="shared" si="31"/>
        <v>151405.9406</v>
      </c>
      <c r="Q94" s="249">
        <f t="shared" si="116"/>
        <v>77123.12043</v>
      </c>
      <c r="R94" s="249">
        <f t="shared" si="117"/>
        <v>324933.3925</v>
      </c>
      <c r="S94" s="249">
        <f t="shared" si="34"/>
        <v>-146380.33</v>
      </c>
      <c r="T94" s="249">
        <f t="shared" si="35"/>
        <v>0</v>
      </c>
      <c r="U94" s="267">
        <f t="shared" si="21"/>
        <v>0.552254592</v>
      </c>
      <c r="V94" s="277"/>
      <c r="W94" s="249">
        <f t="shared" si="22"/>
        <v>-146380.33</v>
      </c>
      <c r="X94" s="252">
        <f t="shared" si="23"/>
        <v>3.254121187</v>
      </c>
      <c r="Y94" s="249">
        <f t="shared" si="24"/>
        <v>417920.2152</v>
      </c>
      <c r="Z94" s="249">
        <f t="shared" si="25"/>
        <v>271539.8853</v>
      </c>
      <c r="AA94" s="254">
        <f t="shared" si="26"/>
        <v>553462.4535</v>
      </c>
      <c r="AB94" s="253">
        <f t="shared" si="27"/>
        <v>0.5534624535</v>
      </c>
      <c r="AC94" s="270">
        <f t="shared" si="28"/>
        <v>407082.1236</v>
      </c>
      <c r="AD94" s="252">
        <f t="shared" si="29"/>
        <v>0.4070821236</v>
      </c>
      <c r="AE94" s="175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7"/>
    </row>
    <row r="95" ht="19.5" customHeight="1">
      <c r="A95" s="271" t="s">
        <v>183</v>
      </c>
      <c r="B95" s="272">
        <v>38.93</v>
      </c>
      <c r="C95" s="273">
        <v>40.0</v>
      </c>
      <c r="D95" s="273">
        <v>37.16</v>
      </c>
      <c r="E95" s="273">
        <v>38.77</v>
      </c>
      <c r="F95" s="273">
        <v>33.573109</v>
      </c>
      <c r="G95" s="273">
        <v>3.052135E9</v>
      </c>
      <c r="H95" s="273"/>
      <c r="I95" s="273">
        <f t="shared" ref="I95:N95" si="120">(I96/B96*B95)/B96*B95</f>
        <v>2.27968239</v>
      </c>
      <c r="J95" s="273">
        <f t="shared" si="120"/>
        <v>2.404668508</v>
      </c>
      <c r="K95" s="273">
        <f t="shared" si="120"/>
        <v>2.073744523</v>
      </c>
      <c r="L95" s="273">
        <f t="shared" si="120"/>
        <v>2.24382878</v>
      </c>
      <c r="M95" s="273">
        <f t="shared" si="120"/>
        <v>1.961625344</v>
      </c>
      <c r="N95" s="273">
        <f t="shared" si="120"/>
        <v>206413837.1</v>
      </c>
      <c r="O95" s="273"/>
      <c r="P95" s="249">
        <f t="shared" si="31"/>
        <v>147168.3168</v>
      </c>
      <c r="Q95" s="249">
        <f t="shared" si="116"/>
        <v>72866.41578</v>
      </c>
      <c r="R95" s="249">
        <f t="shared" si="117"/>
        <v>325610.3371</v>
      </c>
      <c r="S95" s="249">
        <f t="shared" si="34"/>
        <v>-148656.9147</v>
      </c>
      <c r="T95" s="249">
        <f t="shared" si="35"/>
        <v>0</v>
      </c>
      <c r="U95" s="267">
        <f t="shared" si="21"/>
        <v>0.5367979382</v>
      </c>
      <c r="V95" s="277"/>
      <c r="W95" s="249">
        <f t="shared" si="22"/>
        <v>-148656.9147</v>
      </c>
      <c r="X95" s="252">
        <f t="shared" si="23"/>
        <v>3.180334093</v>
      </c>
      <c r="Y95" s="249">
        <f t="shared" si="24"/>
        <v>415603.7454</v>
      </c>
      <c r="Z95" s="249">
        <f t="shared" si="25"/>
        <v>266946.8307</v>
      </c>
      <c r="AA95" s="254">
        <f t="shared" si="26"/>
        <v>545645.0697</v>
      </c>
      <c r="AB95" s="253">
        <f t="shared" si="27"/>
        <v>0.5456450697</v>
      </c>
      <c r="AC95" s="270">
        <f t="shared" si="28"/>
        <v>396988.155</v>
      </c>
      <c r="AD95" s="252">
        <f t="shared" si="29"/>
        <v>0.396988155</v>
      </c>
      <c r="AE95" s="175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  <c r="AU95" s="176"/>
      <c r="AV95" s="176"/>
      <c r="AW95" s="177"/>
    </row>
    <row r="96" ht="19.5" customHeight="1">
      <c r="A96" s="271" t="s">
        <v>184</v>
      </c>
      <c r="B96" s="272">
        <v>38.889999</v>
      </c>
      <c r="C96" s="273">
        <v>39.0</v>
      </c>
      <c r="D96" s="273">
        <v>35.540001</v>
      </c>
      <c r="E96" s="273">
        <v>37.099998</v>
      </c>
      <c r="F96" s="273">
        <v>32.14859</v>
      </c>
      <c r="G96" s="273">
        <v>2.462886E9</v>
      </c>
      <c r="H96" s="278" t="s">
        <v>184</v>
      </c>
      <c r="I96" s="273">
        <v>2.275</v>
      </c>
      <c r="J96" s="273">
        <v>2.285938</v>
      </c>
      <c r="K96" s="273">
        <v>1.896875</v>
      </c>
      <c r="L96" s="273">
        <v>2.054688</v>
      </c>
      <c r="M96" s="273">
        <v>1.798692</v>
      </c>
      <c r="N96" s="273">
        <v>1.344064E8</v>
      </c>
      <c r="O96" s="273"/>
      <c r="P96" s="249">
        <f t="shared" si="31"/>
        <v>140752.4792</v>
      </c>
      <c r="Q96" s="249">
        <f t="shared" si="116"/>
        <v>66651.64435</v>
      </c>
      <c r="R96" s="249">
        <f t="shared" si="117"/>
        <v>326288.692</v>
      </c>
      <c r="S96" s="249">
        <f t="shared" si="34"/>
        <v>-150942.9851</v>
      </c>
      <c r="T96" s="249">
        <f t="shared" si="35"/>
        <v>0</v>
      </c>
      <c r="U96" s="267">
        <f t="shared" si="21"/>
        <v>0.5135084452</v>
      </c>
      <c r="V96" s="277"/>
      <c r="W96" s="249">
        <f t="shared" si="22"/>
        <v>-150942.9851</v>
      </c>
      <c r="X96" s="252">
        <f t="shared" si="23"/>
        <v>3.094156186</v>
      </c>
      <c r="Y96" s="249">
        <f t="shared" si="24"/>
        <v>411763.8797</v>
      </c>
      <c r="Z96" s="249">
        <f t="shared" si="25"/>
        <v>260820.8946</v>
      </c>
      <c r="AA96" s="254">
        <f t="shared" si="26"/>
        <v>533692.8155</v>
      </c>
      <c r="AB96" s="253">
        <f t="shared" si="27"/>
        <v>0.5336928155</v>
      </c>
      <c r="AC96" s="270">
        <f t="shared" si="28"/>
        <v>382749.8304</v>
      </c>
      <c r="AD96" s="252">
        <f t="shared" si="29"/>
        <v>0.3827498304</v>
      </c>
      <c r="AE96" s="175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  <c r="AU96" s="176"/>
      <c r="AV96" s="176"/>
      <c r="AW96" s="177"/>
    </row>
    <row r="97" ht="19.5" customHeight="1">
      <c r="A97" s="271" t="s">
        <v>185</v>
      </c>
      <c r="B97" s="272">
        <v>36.77</v>
      </c>
      <c r="C97" s="273">
        <v>39.029999</v>
      </c>
      <c r="D97" s="273">
        <v>36.259998</v>
      </c>
      <c r="E97" s="273">
        <v>38.869999</v>
      </c>
      <c r="F97" s="273">
        <v>33.682358</v>
      </c>
      <c r="G97" s="273">
        <v>2.2819291E9</v>
      </c>
      <c r="H97" s="278" t="s">
        <v>185</v>
      </c>
      <c r="I97" s="273">
        <v>2.017188</v>
      </c>
      <c r="J97" s="273">
        <v>2.259375</v>
      </c>
      <c r="K97" s="273">
        <v>1.9625</v>
      </c>
      <c r="L97" s="273">
        <v>2.240625</v>
      </c>
      <c r="M97" s="273">
        <v>1.961462</v>
      </c>
      <c r="N97" s="273">
        <v>2.36656E8</v>
      </c>
      <c r="O97" s="273"/>
      <c r="P97" s="249">
        <f t="shared" si="31"/>
        <v>143603.9525</v>
      </c>
      <c r="Q97" s="249">
        <f t="shared" si="116"/>
        <v>68957.54968</v>
      </c>
      <c r="R97" s="249">
        <f t="shared" si="117"/>
        <v>326968.4601</v>
      </c>
      <c r="S97" s="249">
        <f t="shared" si="34"/>
        <v>-153238.5809</v>
      </c>
      <c r="T97" s="249">
        <f t="shared" si="35"/>
        <v>0</v>
      </c>
      <c r="U97" s="267">
        <f t="shared" si="21"/>
        <v>0.5217857608</v>
      </c>
      <c r="V97" s="277"/>
      <c r="W97" s="249">
        <f t="shared" si="22"/>
        <v>-153238.5809</v>
      </c>
      <c r="X97" s="252">
        <f t="shared" si="23"/>
        <v>3.070848149</v>
      </c>
      <c r="Y97" s="249">
        <f t="shared" si="24"/>
        <v>414412.4884</v>
      </c>
      <c r="Z97" s="249">
        <f t="shared" si="25"/>
        <v>261173.9075</v>
      </c>
      <c r="AA97" s="254">
        <f t="shared" si="26"/>
        <v>539529.9622</v>
      </c>
      <c r="AB97" s="253">
        <f t="shared" si="27"/>
        <v>0.5395299622</v>
      </c>
      <c r="AC97" s="270">
        <f t="shared" si="28"/>
        <v>386291.3813</v>
      </c>
      <c r="AD97" s="252">
        <f t="shared" si="29"/>
        <v>0.3862913813</v>
      </c>
      <c r="AE97" s="175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7"/>
    </row>
    <row r="98" ht="19.5" customHeight="1">
      <c r="A98" s="271" t="s">
        <v>186</v>
      </c>
      <c r="B98" s="272">
        <v>39.080002</v>
      </c>
      <c r="C98" s="273">
        <v>40.950001</v>
      </c>
      <c r="D98" s="273">
        <v>38.32</v>
      </c>
      <c r="E98" s="273">
        <v>40.650002</v>
      </c>
      <c r="F98" s="273">
        <v>35.224796</v>
      </c>
      <c r="G98" s="273">
        <v>2.234461E9</v>
      </c>
      <c r="H98" s="278" t="s">
        <v>186</v>
      </c>
      <c r="I98" s="273">
        <v>2.271875</v>
      </c>
      <c r="J98" s="273">
        <v>2.550938</v>
      </c>
      <c r="K98" s="273">
        <v>2.16875</v>
      </c>
      <c r="L98" s="273">
        <v>2.434375</v>
      </c>
      <c r="M98" s="273">
        <v>2.131073</v>
      </c>
      <c r="N98" s="273">
        <v>2.230688E8</v>
      </c>
      <c r="O98" s="273"/>
      <c r="P98" s="249">
        <f t="shared" si="31"/>
        <v>151762.3762</v>
      </c>
      <c r="Q98" s="249">
        <f t="shared" si="116"/>
        <v>76204.68069</v>
      </c>
      <c r="R98" s="249">
        <f t="shared" si="117"/>
        <v>327649.6444</v>
      </c>
      <c r="S98" s="249">
        <f t="shared" si="34"/>
        <v>-155543.7417</v>
      </c>
      <c r="T98" s="249">
        <f t="shared" si="35"/>
        <v>0</v>
      </c>
      <c r="U98" s="267">
        <f t="shared" si="21"/>
        <v>0.5474488742</v>
      </c>
      <c r="V98" s="277"/>
      <c r="W98" s="249">
        <f t="shared" si="22"/>
        <v>-155543.7417</v>
      </c>
      <c r="X98" s="252">
        <f t="shared" si="23"/>
        <v>3.082168498</v>
      </c>
      <c r="Y98" s="249">
        <f t="shared" si="24"/>
        <v>420777.322</v>
      </c>
      <c r="Z98" s="249">
        <f t="shared" si="25"/>
        <v>265233.5803</v>
      </c>
      <c r="AA98" s="254">
        <f t="shared" si="26"/>
        <v>555616.7013</v>
      </c>
      <c r="AB98" s="253">
        <f t="shared" si="27"/>
        <v>0.5556167013</v>
      </c>
      <c r="AC98" s="270">
        <f t="shared" si="28"/>
        <v>400072.9596</v>
      </c>
      <c r="AD98" s="252">
        <f t="shared" si="29"/>
        <v>0.4000729596</v>
      </c>
      <c r="AE98" s="175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7"/>
    </row>
    <row r="99" ht="19.5" customHeight="1">
      <c r="A99" s="271" t="s">
        <v>187</v>
      </c>
      <c r="B99" s="272">
        <v>40.599998</v>
      </c>
      <c r="C99" s="273">
        <v>42.919998</v>
      </c>
      <c r="D99" s="273">
        <v>39.880001</v>
      </c>
      <c r="E99" s="273">
        <v>42.580002</v>
      </c>
      <c r="F99" s="273">
        <v>36.918461</v>
      </c>
      <c r="G99" s="273">
        <v>2.410484E9</v>
      </c>
      <c r="H99" s="278" t="s">
        <v>187</v>
      </c>
      <c r="I99" s="273">
        <v>2.423438</v>
      </c>
      <c r="J99" s="273">
        <v>2.697188</v>
      </c>
      <c r="K99" s="273">
        <v>2.33875</v>
      </c>
      <c r="L99" s="273">
        <v>2.653125</v>
      </c>
      <c r="M99" s="273">
        <v>2.322569</v>
      </c>
      <c r="N99" s="273">
        <v>2.854912E8</v>
      </c>
      <c r="O99" s="273"/>
      <c r="P99" s="249">
        <f t="shared" si="31"/>
        <v>157940.598</v>
      </c>
      <c r="Q99" s="249">
        <f t="shared" si="116"/>
        <v>82178.07353</v>
      </c>
      <c r="R99" s="249">
        <f t="shared" si="117"/>
        <v>328332.2478</v>
      </c>
      <c r="S99" s="249">
        <f t="shared" si="34"/>
        <v>-157858.5073</v>
      </c>
      <c r="T99" s="249">
        <f t="shared" si="35"/>
        <v>0</v>
      </c>
      <c r="U99" s="267">
        <f t="shared" si="21"/>
        <v>0.5669737424</v>
      </c>
      <c r="V99" s="277"/>
      <c r="W99" s="249">
        <f t="shared" si="22"/>
        <v>-157858.5073</v>
      </c>
      <c r="X99" s="252">
        <f t="shared" si="23"/>
        <v>3.080434842</v>
      </c>
      <c r="Y99" s="249">
        <f t="shared" si="24"/>
        <v>425757.3765</v>
      </c>
      <c r="Z99" s="249">
        <f t="shared" si="25"/>
        <v>267898.8692</v>
      </c>
      <c r="AA99" s="254">
        <f t="shared" si="26"/>
        <v>568450.9193</v>
      </c>
      <c r="AB99" s="253">
        <f t="shared" si="27"/>
        <v>0.5684509193</v>
      </c>
      <c r="AC99" s="270">
        <f t="shared" si="28"/>
        <v>410592.4121</v>
      </c>
      <c r="AD99" s="252">
        <f t="shared" si="29"/>
        <v>0.4105924121</v>
      </c>
      <c r="AE99" s="175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  <c r="AU99" s="176"/>
      <c r="AV99" s="176"/>
      <c r="AW99" s="177"/>
    </row>
    <row r="100" ht="19.5" customHeight="1">
      <c r="A100" s="271" t="s">
        <v>188</v>
      </c>
      <c r="B100" s="272">
        <v>42.73</v>
      </c>
      <c r="C100" s="273">
        <v>44.860001</v>
      </c>
      <c r="D100" s="273">
        <v>41.610001</v>
      </c>
      <c r="E100" s="273">
        <v>44.040001</v>
      </c>
      <c r="F100" s="273">
        <v>38.184303</v>
      </c>
      <c r="G100" s="273">
        <v>2.370363E9</v>
      </c>
      <c r="H100" s="278" t="s">
        <v>188</v>
      </c>
      <c r="I100" s="273">
        <v>2.671875</v>
      </c>
      <c r="J100" s="273">
        <v>2.929688</v>
      </c>
      <c r="K100" s="273">
        <v>2.53</v>
      </c>
      <c r="L100" s="273">
        <v>2.813125</v>
      </c>
      <c r="M100" s="273">
        <v>2.462634</v>
      </c>
      <c r="N100" s="273">
        <v>3.429184E8</v>
      </c>
      <c r="O100" s="273"/>
      <c r="P100" s="249">
        <f t="shared" si="31"/>
        <v>164792.0832</v>
      </c>
      <c r="Q100" s="249">
        <f t="shared" si="116"/>
        <v>88898.14047</v>
      </c>
      <c r="R100" s="249">
        <f t="shared" si="117"/>
        <v>329016.2733</v>
      </c>
      <c r="S100" s="249">
        <f t="shared" si="34"/>
        <v>-160182.9177</v>
      </c>
      <c r="T100" s="249">
        <f t="shared" si="35"/>
        <v>0</v>
      </c>
      <c r="U100" s="267">
        <f t="shared" si="21"/>
        <v>0.5879261102</v>
      </c>
      <c r="V100" s="277"/>
      <c r="W100" s="249">
        <f t="shared" si="22"/>
        <v>-160182.9177</v>
      </c>
      <c r="X100" s="252">
        <f t="shared" si="23"/>
        <v>3.082777886</v>
      </c>
      <c r="Y100" s="249">
        <f t="shared" si="24"/>
        <v>431210.0806</v>
      </c>
      <c r="Z100" s="249">
        <f t="shared" si="25"/>
        <v>271027.1629</v>
      </c>
      <c r="AA100" s="254">
        <f t="shared" si="26"/>
        <v>582706.4969</v>
      </c>
      <c r="AB100" s="253">
        <f t="shared" si="27"/>
        <v>0.5827064969</v>
      </c>
      <c r="AC100" s="270">
        <f t="shared" si="28"/>
        <v>422523.5792</v>
      </c>
      <c r="AD100" s="252">
        <f t="shared" si="29"/>
        <v>0.4225235792</v>
      </c>
      <c r="AE100" s="175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7"/>
    </row>
    <row r="101" ht="19.5" customHeight="1">
      <c r="A101" s="274" t="s">
        <v>189</v>
      </c>
      <c r="B101" s="275">
        <v>44.0</v>
      </c>
      <c r="C101" s="276">
        <v>44.759998</v>
      </c>
      <c r="D101" s="276">
        <v>42.880001</v>
      </c>
      <c r="E101" s="276">
        <v>43.16</v>
      </c>
      <c r="F101" s="276">
        <v>37.421341</v>
      </c>
      <c r="G101" s="276">
        <v>1.8982755E9</v>
      </c>
      <c r="H101" s="279" t="s">
        <v>189</v>
      </c>
      <c r="I101" s="276">
        <v>2.819688</v>
      </c>
      <c r="J101" s="276">
        <v>2.908125</v>
      </c>
      <c r="K101" s="276">
        <v>2.503125</v>
      </c>
      <c r="L101" s="276">
        <v>2.5325</v>
      </c>
      <c r="M101" s="276">
        <v>2.216972</v>
      </c>
      <c r="N101" s="276">
        <v>3.636512E8</v>
      </c>
      <c r="O101" s="276"/>
      <c r="P101" s="249">
        <f t="shared" si="31"/>
        <v>169821.7861</v>
      </c>
      <c r="Q101" s="249">
        <f t="shared" si="116"/>
        <v>87953.81734</v>
      </c>
      <c r="R101" s="249">
        <f t="shared" si="117"/>
        <v>329701.7239</v>
      </c>
      <c r="S101" s="249">
        <f t="shared" si="34"/>
        <v>-162517.0132</v>
      </c>
      <c r="T101" s="249">
        <f t="shared" si="35"/>
        <v>0</v>
      </c>
      <c r="U101" s="267">
        <f t="shared" si="21"/>
        <v>0.5884983211</v>
      </c>
      <c r="V101" s="252">
        <f>(E101-B90)/B90</f>
        <v>0.06174656523</v>
      </c>
      <c r="W101" s="249">
        <f t="shared" si="22"/>
        <v>-162517.0132</v>
      </c>
      <c r="X101" s="252">
        <f t="shared" si="23"/>
        <v>3.073669028</v>
      </c>
      <c r="Y101" s="249">
        <f t="shared" si="24"/>
        <v>435388.9052</v>
      </c>
      <c r="Z101" s="249">
        <f t="shared" si="25"/>
        <v>272871.892</v>
      </c>
      <c r="AA101" s="254">
        <f t="shared" si="26"/>
        <v>587477.3274</v>
      </c>
      <c r="AB101" s="253">
        <f t="shared" si="27"/>
        <v>0.5874773274</v>
      </c>
      <c r="AC101" s="270">
        <f t="shared" si="28"/>
        <v>424960.3142</v>
      </c>
      <c r="AD101" s="252">
        <f t="shared" si="29"/>
        <v>0.4249603142</v>
      </c>
      <c r="AE101" s="175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  <c r="AU101" s="176"/>
      <c r="AV101" s="176"/>
      <c r="AW101" s="177"/>
    </row>
    <row r="102" ht="19.5" customHeight="1">
      <c r="A102" s="271" t="s">
        <v>190</v>
      </c>
      <c r="B102" s="272">
        <v>43.459999</v>
      </c>
      <c r="C102" s="273">
        <v>45.400002</v>
      </c>
      <c r="D102" s="273">
        <v>42.52</v>
      </c>
      <c r="E102" s="273">
        <v>44.07</v>
      </c>
      <c r="F102" s="273">
        <v>38.256889</v>
      </c>
      <c r="G102" s="273">
        <v>2.6205577E9</v>
      </c>
      <c r="H102" s="278" t="s">
        <v>190</v>
      </c>
      <c r="I102" s="273">
        <v>2.58625</v>
      </c>
      <c r="J102" s="273">
        <v>2.794375</v>
      </c>
      <c r="K102" s="273">
        <v>2.4625</v>
      </c>
      <c r="L102" s="273">
        <v>2.607813</v>
      </c>
      <c r="M102" s="273">
        <v>2.430443</v>
      </c>
      <c r="N102" s="273">
        <v>4.98256E8</v>
      </c>
      <c r="O102" s="273"/>
      <c r="P102" s="249">
        <f t="shared" si="31"/>
        <v>168396.0396</v>
      </c>
      <c r="Q102" s="249">
        <f>(Q90+(Q101-Q90)*(1-$Q$3))*K102/K101</f>
        <v>85125.86407</v>
      </c>
      <c r="R102" s="249">
        <f>R101*(1+($S$5/2/12))+(Q101-Q90)*($Q$3)</f>
        <v>331812.195</v>
      </c>
      <c r="S102" s="249">
        <f t="shared" si="34"/>
        <v>-164860.8341</v>
      </c>
      <c r="T102" s="249">
        <f t="shared" si="35"/>
        <v>0</v>
      </c>
      <c r="U102" s="267">
        <f t="shared" si="21"/>
        <v>0.5785546554</v>
      </c>
      <c r="V102" s="277"/>
      <c r="W102" s="249">
        <f t="shared" si="22"/>
        <v>-164860.8341</v>
      </c>
      <c r="X102" s="252">
        <f t="shared" si="23"/>
        <v>3.034124129</v>
      </c>
      <c r="Y102" s="249">
        <f t="shared" si="24"/>
        <v>436416.935</v>
      </c>
      <c r="Z102" s="249">
        <f t="shared" si="25"/>
        <v>271556.1009</v>
      </c>
      <c r="AA102" s="254">
        <f t="shared" si="26"/>
        <v>585334.0987</v>
      </c>
      <c r="AB102" s="253">
        <f t="shared" si="27"/>
        <v>0.5853340987</v>
      </c>
      <c r="AC102" s="270">
        <f t="shared" si="28"/>
        <v>420473.2646</v>
      </c>
      <c r="AD102" s="252">
        <f t="shared" si="29"/>
        <v>0.4204732646</v>
      </c>
      <c r="AE102" s="175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  <c r="AU102" s="176"/>
      <c r="AV102" s="176"/>
      <c r="AW102" s="177"/>
    </row>
    <row r="103" ht="19.5" customHeight="1">
      <c r="A103" s="271" t="s">
        <v>191</v>
      </c>
      <c r="B103" s="272">
        <v>44.27</v>
      </c>
      <c r="C103" s="273">
        <v>45.549999</v>
      </c>
      <c r="D103" s="273">
        <v>42.93</v>
      </c>
      <c r="E103" s="273">
        <v>43.330002</v>
      </c>
      <c r="F103" s="273">
        <v>37.614506</v>
      </c>
      <c r="G103" s="273">
        <v>2.3943033E9</v>
      </c>
      <c r="H103" s="278" t="s">
        <v>191</v>
      </c>
      <c r="I103" s="273">
        <v>2.639688</v>
      </c>
      <c r="J103" s="273">
        <v>2.785313</v>
      </c>
      <c r="K103" s="273">
        <v>2.453125</v>
      </c>
      <c r="L103" s="273">
        <v>2.515313</v>
      </c>
      <c r="M103" s="273">
        <v>2.344234</v>
      </c>
      <c r="N103" s="273">
        <v>4.683744E8</v>
      </c>
      <c r="O103" s="273"/>
      <c r="P103" s="249">
        <f t="shared" si="31"/>
        <v>170019.802</v>
      </c>
      <c r="Q103" s="249">
        <f t="shared" ref="Q103:Q113" si="121">Q102*K103/K102</f>
        <v>84801.78083</v>
      </c>
      <c r="R103" s="249">
        <f t="shared" ref="R103:R113" si="122">R102*(1+$S$5/2/12)</f>
        <v>332503.4704</v>
      </c>
      <c r="S103" s="249">
        <f t="shared" si="34"/>
        <v>-167214.4209</v>
      </c>
      <c r="T103" s="249">
        <f t="shared" si="35"/>
        <v>0</v>
      </c>
      <c r="U103" s="267">
        <f t="shared" si="21"/>
        <v>0.5782545147</v>
      </c>
      <c r="V103" s="277"/>
      <c r="W103" s="249">
        <f t="shared" si="22"/>
        <v>-167214.4209</v>
      </c>
      <c r="X103" s="252">
        <f t="shared" si="23"/>
        <v>3.005262762</v>
      </c>
      <c r="Y103" s="249">
        <f t="shared" si="24"/>
        <v>438217.193</v>
      </c>
      <c r="Z103" s="249">
        <f t="shared" si="25"/>
        <v>271002.7721</v>
      </c>
      <c r="AA103" s="254">
        <f t="shared" si="26"/>
        <v>587325.0533</v>
      </c>
      <c r="AB103" s="253">
        <f t="shared" si="27"/>
        <v>0.5873250533</v>
      </c>
      <c r="AC103" s="270">
        <f t="shared" si="28"/>
        <v>420110.6324</v>
      </c>
      <c r="AD103" s="252">
        <f t="shared" si="29"/>
        <v>0.4201106324</v>
      </c>
      <c r="AE103" s="175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7"/>
    </row>
    <row r="104" ht="19.5" customHeight="1">
      <c r="A104" s="271" t="s">
        <v>192</v>
      </c>
      <c r="B104" s="272">
        <v>42.549999</v>
      </c>
      <c r="C104" s="273">
        <v>44.450001</v>
      </c>
      <c r="D104" s="273">
        <v>42.060001</v>
      </c>
      <c r="E104" s="273">
        <v>43.529999</v>
      </c>
      <c r="F104" s="273">
        <v>37.788136</v>
      </c>
      <c r="G104" s="273">
        <v>2.8868317E9</v>
      </c>
      <c r="H104" s="278" t="s">
        <v>192</v>
      </c>
      <c r="I104" s="273">
        <v>2.439063</v>
      </c>
      <c r="J104" s="273">
        <v>2.6325</v>
      </c>
      <c r="K104" s="273">
        <v>2.363438</v>
      </c>
      <c r="L104" s="273">
        <v>2.530625</v>
      </c>
      <c r="M104" s="273">
        <v>2.358504</v>
      </c>
      <c r="N104" s="273">
        <v>9.582016E8</v>
      </c>
      <c r="O104" s="273"/>
      <c r="P104" s="249">
        <f t="shared" si="31"/>
        <v>166574.2614</v>
      </c>
      <c r="Q104" s="249">
        <f t="shared" si="121"/>
        <v>81701.4018</v>
      </c>
      <c r="R104" s="249">
        <f t="shared" si="122"/>
        <v>333196.186</v>
      </c>
      <c r="S104" s="249">
        <f t="shared" si="34"/>
        <v>-169577.8143</v>
      </c>
      <c r="T104" s="249">
        <f t="shared" si="35"/>
        <v>0</v>
      </c>
      <c r="U104" s="267">
        <f t="shared" si="21"/>
        <v>0.5674858816</v>
      </c>
      <c r="V104" s="277"/>
      <c r="W104" s="249">
        <f t="shared" si="22"/>
        <v>-169577.8143</v>
      </c>
      <c r="X104" s="252">
        <f t="shared" si="23"/>
        <v>2.947145235</v>
      </c>
      <c r="Y104" s="249">
        <f t="shared" si="24"/>
        <v>436470.3215</v>
      </c>
      <c r="Z104" s="249">
        <f t="shared" si="25"/>
        <v>266892.5072</v>
      </c>
      <c r="AA104" s="254">
        <f t="shared" si="26"/>
        <v>581471.8492</v>
      </c>
      <c r="AB104" s="253">
        <f t="shared" si="27"/>
        <v>0.5814718492</v>
      </c>
      <c r="AC104" s="270">
        <f t="shared" si="28"/>
        <v>411894.0349</v>
      </c>
      <c r="AD104" s="252">
        <f t="shared" si="29"/>
        <v>0.4118940349</v>
      </c>
      <c r="AE104" s="175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7"/>
    </row>
    <row r="105" ht="19.5" customHeight="1">
      <c r="A105" s="271" t="s">
        <v>193</v>
      </c>
      <c r="B105" s="272">
        <v>43.669998</v>
      </c>
      <c r="C105" s="273">
        <v>46.700001</v>
      </c>
      <c r="D105" s="273">
        <v>43.299999</v>
      </c>
      <c r="E105" s="273">
        <v>45.959999</v>
      </c>
      <c r="F105" s="273">
        <v>39.922726</v>
      </c>
      <c r="G105" s="273">
        <v>1.8404487E9</v>
      </c>
      <c r="H105" s="278" t="s">
        <v>193</v>
      </c>
      <c r="I105" s="273">
        <v>2.539063</v>
      </c>
      <c r="J105" s="273">
        <v>2.878125</v>
      </c>
      <c r="K105" s="273">
        <v>2.495</v>
      </c>
      <c r="L105" s="273">
        <v>2.795313</v>
      </c>
      <c r="M105" s="273">
        <v>2.605565</v>
      </c>
      <c r="N105" s="273">
        <v>5.435744E8</v>
      </c>
      <c r="O105" s="273"/>
      <c r="P105" s="249">
        <f t="shared" si="31"/>
        <v>171485.1446</v>
      </c>
      <c r="Q105" s="249">
        <f t="shared" si="121"/>
        <v>86249.35263</v>
      </c>
      <c r="R105" s="249">
        <f t="shared" si="122"/>
        <v>333890.3447</v>
      </c>
      <c r="S105" s="249">
        <f t="shared" si="34"/>
        <v>-171951.0552</v>
      </c>
      <c r="T105" s="249">
        <f t="shared" si="35"/>
        <v>0</v>
      </c>
      <c r="U105" s="267">
        <f t="shared" si="21"/>
        <v>0.5814222552</v>
      </c>
      <c r="V105" s="277"/>
      <c r="W105" s="249">
        <f t="shared" si="22"/>
        <v>-171951.0552</v>
      </c>
      <c r="X105" s="252">
        <f t="shared" si="23"/>
        <v>2.939065938</v>
      </c>
      <c r="Y105" s="249">
        <f t="shared" si="24"/>
        <v>440574.3321</v>
      </c>
      <c r="Z105" s="249">
        <f t="shared" si="25"/>
        <v>268623.2769</v>
      </c>
      <c r="AA105" s="254">
        <f t="shared" si="26"/>
        <v>591624.8419</v>
      </c>
      <c r="AB105" s="253">
        <f t="shared" si="27"/>
        <v>0.5916248419</v>
      </c>
      <c r="AC105" s="270">
        <f t="shared" si="28"/>
        <v>419673.7867</v>
      </c>
      <c r="AD105" s="252">
        <f t="shared" si="29"/>
        <v>0.4196737867</v>
      </c>
      <c r="AE105" s="175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7"/>
    </row>
    <row r="106" ht="19.5" customHeight="1">
      <c r="A106" s="271" t="s">
        <v>194</v>
      </c>
      <c r="B106" s="272">
        <v>45.970001</v>
      </c>
      <c r="C106" s="273">
        <v>47.52</v>
      </c>
      <c r="D106" s="273">
        <v>45.66</v>
      </c>
      <c r="E106" s="273">
        <v>47.41</v>
      </c>
      <c r="F106" s="273">
        <v>41.182247</v>
      </c>
      <c r="G106" s="273">
        <v>2.5755019E9</v>
      </c>
      <c r="H106" s="278" t="s">
        <v>194</v>
      </c>
      <c r="I106" s="273">
        <v>2.796875</v>
      </c>
      <c r="J106" s="273">
        <v>2.963125</v>
      </c>
      <c r="K106" s="273">
        <v>2.755625</v>
      </c>
      <c r="L106" s="273">
        <v>2.959688</v>
      </c>
      <c r="M106" s="273">
        <v>2.758782</v>
      </c>
      <c r="N106" s="273">
        <v>7.289664E8</v>
      </c>
      <c r="O106" s="273"/>
      <c r="P106" s="249">
        <f t="shared" si="31"/>
        <v>180831.6832</v>
      </c>
      <c r="Q106" s="249">
        <f t="shared" si="121"/>
        <v>95258.86667</v>
      </c>
      <c r="R106" s="249">
        <f t="shared" si="122"/>
        <v>334585.9496</v>
      </c>
      <c r="S106" s="249">
        <f t="shared" si="34"/>
        <v>-174334.1846</v>
      </c>
      <c r="T106" s="249">
        <f t="shared" si="35"/>
        <v>0</v>
      </c>
      <c r="U106" s="267">
        <f t="shared" si="21"/>
        <v>0.6080951483</v>
      </c>
      <c r="V106" s="277"/>
      <c r="W106" s="249">
        <f t="shared" si="22"/>
        <v>-174334.1846</v>
      </c>
      <c r="X106" s="252">
        <f t="shared" si="23"/>
        <v>2.956492061</v>
      </c>
      <c r="Y106" s="249">
        <f t="shared" si="24"/>
        <v>447784.6898</v>
      </c>
      <c r="Z106" s="249">
        <f t="shared" si="25"/>
        <v>273450.5052</v>
      </c>
      <c r="AA106" s="254">
        <f t="shared" si="26"/>
        <v>610676.4994</v>
      </c>
      <c r="AB106" s="253">
        <f t="shared" si="27"/>
        <v>0.6106764994</v>
      </c>
      <c r="AC106" s="270">
        <f t="shared" si="28"/>
        <v>436342.3148</v>
      </c>
      <c r="AD106" s="252">
        <f t="shared" si="29"/>
        <v>0.4363423148</v>
      </c>
      <c r="AE106" s="175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7"/>
    </row>
    <row r="107" ht="19.5" customHeight="1">
      <c r="A107" s="271" t="s">
        <v>195</v>
      </c>
      <c r="B107" s="272">
        <v>47.580002</v>
      </c>
      <c r="C107" s="273">
        <v>47.919998</v>
      </c>
      <c r="D107" s="273">
        <v>46.16</v>
      </c>
      <c r="E107" s="273">
        <v>47.599998</v>
      </c>
      <c r="F107" s="273">
        <v>41.347279</v>
      </c>
      <c r="G107" s="273">
        <v>2.8152099E9</v>
      </c>
      <c r="H107" s="278" t="s">
        <v>195</v>
      </c>
      <c r="I107" s="273">
        <v>2.970938</v>
      </c>
      <c r="J107" s="273">
        <v>3.006563</v>
      </c>
      <c r="K107" s="273">
        <v>2.792188</v>
      </c>
      <c r="L107" s="273">
        <v>2.972813</v>
      </c>
      <c r="M107" s="273">
        <v>2.771016</v>
      </c>
      <c r="N107" s="273">
        <v>8.598144E8</v>
      </c>
      <c r="O107" s="273"/>
      <c r="P107" s="249">
        <f t="shared" si="31"/>
        <v>182811.8812</v>
      </c>
      <c r="Q107" s="249">
        <f t="shared" si="121"/>
        <v>96522.80859</v>
      </c>
      <c r="R107" s="249">
        <f t="shared" si="122"/>
        <v>335283.0037</v>
      </c>
      <c r="S107" s="249">
        <f t="shared" si="34"/>
        <v>-176727.2437</v>
      </c>
      <c r="T107" s="249">
        <f t="shared" si="35"/>
        <v>0</v>
      </c>
      <c r="U107" s="267">
        <f t="shared" si="21"/>
        <v>0.6115305537</v>
      </c>
      <c r="V107" s="277"/>
      <c r="W107" s="249">
        <f t="shared" si="22"/>
        <v>-176727.2437</v>
      </c>
      <c r="X107" s="252">
        <f t="shared" si="23"/>
        <v>2.93160734</v>
      </c>
      <c r="Y107" s="249">
        <f t="shared" si="24"/>
        <v>449840.0004</v>
      </c>
      <c r="Z107" s="249">
        <f t="shared" si="25"/>
        <v>273112.7567</v>
      </c>
      <c r="AA107" s="254">
        <f t="shared" si="26"/>
        <v>614617.6934</v>
      </c>
      <c r="AB107" s="253">
        <f t="shared" si="27"/>
        <v>0.6146176934</v>
      </c>
      <c r="AC107" s="270">
        <f t="shared" si="28"/>
        <v>437890.4497</v>
      </c>
      <c r="AD107" s="252">
        <f t="shared" si="29"/>
        <v>0.4378904497</v>
      </c>
      <c r="AE107" s="175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7"/>
    </row>
    <row r="108" ht="19.5" customHeight="1">
      <c r="A108" s="271" t="s">
        <v>196</v>
      </c>
      <c r="B108" s="272">
        <v>47.709999</v>
      </c>
      <c r="C108" s="273">
        <v>50.66</v>
      </c>
      <c r="D108" s="273">
        <v>47.43</v>
      </c>
      <c r="E108" s="273">
        <v>47.529999</v>
      </c>
      <c r="F108" s="273">
        <v>41.318756</v>
      </c>
      <c r="G108" s="273">
        <v>2.7804525E9</v>
      </c>
      <c r="H108" s="278" t="s">
        <v>196</v>
      </c>
      <c r="I108" s="273">
        <v>2.973438</v>
      </c>
      <c r="J108" s="273">
        <v>3.339375</v>
      </c>
      <c r="K108" s="273">
        <v>2.9225</v>
      </c>
      <c r="L108" s="273">
        <v>2.9375</v>
      </c>
      <c r="M108" s="273">
        <v>2.738101</v>
      </c>
      <c r="N108" s="273">
        <v>1.0265664E9</v>
      </c>
      <c r="O108" s="273"/>
      <c r="P108" s="249">
        <f t="shared" si="31"/>
        <v>187841.5842</v>
      </c>
      <c r="Q108" s="249">
        <f t="shared" si="121"/>
        <v>101027.5483</v>
      </c>
      <c r="R108" s="249">
        <f t="shared" si="122"/>
        <v>335981.5099</v>
      </c>
      <c r="S108" s="249">
        <f t="shared" si="34"/>
        <v>-179130.2739</v>
      </c>
      <c r="T108" s="249">
        <f t="shared" si="35"/>
        <v>0</v>
      </c>
      <c r="U108" s="267">
        <f t="shared" si="21"/>
        <v>0.623983804</v>
      </c>
      <c r="V108" s="277"/>
      <c r="W108" s="249">
        <f t="shared" si="22"/>
        <v>-179130.2739</v>
      </c>
      <c r="X108" s="252">
        <f t="shared" si="23"/>
        <v>2.924257763</v>
      </c>
      <c r="Y108" s="249">
        <f t="shared" si="24"/>
        <v>454031.3584</v>
      </c>
      <c r="Z108" s="249">
        <f t="shared" si="25"/>
        <v>274901.0846</v>
      </c>
      <c r="AA108" s="254">
        <f t="shared" si="26"/>
        <v>624850.6424</v>
      </c>
      <c r="AB108" s="253">
        <f t="shared" si="27"/>
        <v>0.6248506424</v>
      </c>
      <c r="AC108" s="270">
        <f t="shared" si="28"/>
        <v>445720.3685</v>
      </c>
      <c r="AD108" s="252">
        <f t="shared" si="29"/>
        <v>0.4457203685</v>
      </c>
      <c r="AE108" s="175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7"/>
    </row>
    <row r="109" ht="19.5" customHeight="1">
      <c r="A109" s="271" t="s">
        <v>197</v>
      </c>
      <c r="B109" s="272">
        <v>47.389999</v>
      </c>
      <c r="C109" s="273">
        <v>49.060001</v>
      </c>
      <c r="D109" s="273">
        <v>44.389999</v>
      </c>
      <c r="E109" s="273">
        <v>48.869999</v>
      </c>
      <c r="F109" s="273">
        <v>42.483643</v>
      </c>
      <c r="G109" s="273">
        <v>3.8355835E9</v>
      </c>
      <c r="H109" s="278" t="s">
        <v>197</v>
      </c>
      <c r="I109" s="273">
        <v>2.916563</v>
      </c>
      <c r="J109" s="273">
        <v>3.1125</v>
      </c>
      <c r="K109" s="273">
        <v>2.543125</v>
      </c>
      <c r="L109" s="273">
        <v>3.060313</v>
      </c>
      <c r="M109" s="273">
        <v>2.852576</v>
      </c>
      <c r="N109" s="273">
        <v>2.0026688E9</v>
      </c>
      <c r="O109" s="273"/>
      <c r="P109" s="249">
        <f t="shared" si="31"/>
        <v>175801.9762</v>
      </c>
      <c r="Q109" s="249">
        <f t="shared" si="121"/>
        <v>87912.97993</v>
      </c>
      <c r="R109" s="249">
        <f t="shared" si="122"/>
        <v>336681.4714</v>
      </c>
      <c r="S109" s="249">
        <f t="shared" si="34"/>
        <v>-181543.3167</v>
      </c>
      <c r="T109" s="249">
        <f t="shared" si="35"/>
        <v>0</v>
      </c>
      <c r="U109" s="267">
        <f t="shared" si="21"/>
        <v>0.5856596075</v>
      </c>
      <c r="V109" s="277"/>
      <c r="W109" s="249">
        <f t="shared" si="22"/>
        <v>-181543.3167</v>
      </c>
      <c r="X109" s="252">
        <f t="shared" si="23"/>
        <v>2.822926544</v>
      </c>
      <c r="Y109" s="249">
        <f t="shared" si="24"/>
        <v>446275.5959</v>
      </c>
      <c r="Z109" s="249">
        <f t="shared" si="25"/>
        <v>264732.2792</v>
      </c>
      <c r="AA109" s="254">
        <f t="shared" si="26"/>
        <v>600396.4276</v>
      </c>
      <c r="AB109" s="253">
        <f t="shared" si="27"/>
        <v>0.6003964276</v>
      </c>
      <c r="AC109" s="270">
        <f t="shared" si="28"/>
        <v>418853.1109</v>
      </c>
      <c r="AD109" s="252">
        <f t="shared" si="29"/>
        <v>0.4188531109</v>
      </c>
      <c r="AE109" s="175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7"/>
    </row>
    <row r="110" ht="19.5" customHeight="1">
      <c r="A110" s="271" t="s">
        <v>198</v>
      </c>
      <c r="B110" s="272">
        <v>48.93</v>
      </c>
      <c r="C110" s="273">
        <v>51.68</v>
      </c>
      <c r="D110" s="273">
        <v>47.810001</v>
      </c>
      <c r="E110" s="273">
        <v>51.41</v>
      </c>
      <c r="F110" s="273">
        <v>44.691727</v>
      </c>
      <c r="G110" s="273">
        <v>1.9806399E9</v>
      </c>
      <c r="H110" s="278" t="s">
        <v>198</v>
      </c>
      <c r="I110" s="273">
        <v>3.0775</v>
      </c>
      <c r="J110" s="273">
        <v>3.406875</v>
      </c>
      <c r="K110" s="273">
        <v>2.927188</v>
      </c>
      <c r="L110" s="273">
        <v>3.378125</v>
      </c>
      <c r="M110" s="273">
        <v>3.148816</v>
      </c>
      <c r="N110" s="273">
        <v>1.138864E9</v>
      </c>
      <c r="O110" s="273"/>
      <c r="P110" s="249">
        <f t="shared" si="31"/>
        <v>189346.5386</v>
      </c>
      <c r="Q110" s="249">
        <f t="shared" si="121"/>
        <v>101189.6072</v>
      </c>
      <c r="R110" s="249">
        <f t="shared" si="122"/>
        <v>337382.8911</v>
      </c>
      <c r="S110" s="249">
        <f t="shared" si="34"/>
        <v>-183966.4138</v>
      </c>
      <c r="T110" s="249">
        <f t="shared" si="35"/>
        <v>0</v>
      </c>
      <c r="U110" s="267">
        <f t="shared" si="21"/>
        <v>0.6238475504</v>
      </c>
      <c r="V110" s="277"/>
      <c r="W110" s="249">
        <f t="shared" si="22"/>
        <v>-183966.4138</v>
      </c>
      <c r="X110" s="252">
        <f t="shared" si="23"/>
        <v>2.863182571</v>
      </c>
      <c r="Y110" s="249">
        <f t="shared" si="24"/>
        <v>456430.1525</v>
      </c>
      <c r="Z110" s="249">
        <f t="shared" si="25"/>
        <v>272463.7387</v>
      </c>
      <c r="AA110" s="254">
        <f t="shared" si="26"/>
        <v>627919.037</v>
      </c>
      <c r="AB110" s="253">
        <f t="shared" si="27"/>
        <v>0.627919037</v>
      </c>
      <c r="AC110" s="270">
        <f t="shared" si="28"/>
        <v>443952.6231</v>
      </c>
      <c r="AD110" s="252">
        <f t="shared" si="29"/>
        <v>0.4439526231</v>
      </c>
      <c r="AE110" s="175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7"/>
    </row>
    <row r="111" ht="19.5" customHeight="1">
      <c r="A111" s="271" t="s">
        <v>199</v>
      </c>
      <c r="B111" s="272">
        <v>51.450001</v>
      </c>
      <c r="C111" s="273">
        <v>55.07</v>
      </c>
      <c r="D111" s="273">
        <v>51.34</v>
      </c>
      <c r="E111" s="273">
        <v>55.029999</v>
      </c>
      <c r="F111" s="273">
        <v>47.863544</v>
      </c>
      <c r="G111" s="273">
        <v>3.4002851E9</v>
      </c>
      <c r="H111" s="278" t="s">
        <v>199</v>
      </c>
      <c r="I111" s="273">
        <v>3.383438</v>
      </c>
      <c r="J111" s="273">
        <v>3.835938</v>
      </c>
      <c r="K111" s="273">
        <v>3.36</v>
      </c>
      <c r="L111" s="273">
        <v>3.827188</v>
      </c>
      <c r="M111" s="273">
        <v>3.567395</v>
      </c>
      <c r="N111" s="273">
        <v>1.8249248E9</v>
      </c>
      <c r="O111" s="273"/>
      <c r="P111" s="249">
        <f t="shared" si="31"/>
        <v>203326.7327</v>
      </c>
      <c r="Q111" s="249">
        <f t="shared" si="121"/>
        <v>116151.4328</v>
      </c>
      <c r="R111" s="249">
        <f t="shared" si="122"/>
        <v>338085.7722</v>
      </c>
      <c r="S111" s="249">
        <f t="shared" si="34"/>
        <v>-186399.6072</v>
      </c>
      <c r="T111" s="249">
        <f t="shared" si="35"/>
        <v>0</v>
      </c>
      <c r="U111" s="267">
        <f t="shared" si="21"/>
        <v>0.6624900992</v>
      </c>
      <c r="V111" s="277"/>
      <c r="W111" s="249">
        <f t="shared" si="22"/>
        <v>-186399.6072</v>
      </c>
      <c r="X111" s="252">
        <f t="shared" si="23"/>
        <v>2.904579644</v>
      </c>
      <c r="Y111" s="249">
        <f t="shared" si="24"/>
        <v>466891.0541</v>
      </c>
      <c r="Z111" s="249">
        <f t="shared" si="25"/>
        <v>280491.4469</v>
      </c>
      <c r="AA111" s="254">
        <f t="shared" si="26"/>
        <v>657563.9376</v>
      </c>
      <c r="AB111" s="253">
        <f t="shared" si="27"/>
        <v>0.6575639376</v>
      </c>
      <c r="AC111" s="270">
        <f t="shared" si="28"/>
        <v>471164.3304</v>
      </c>
      <c r="AD111" s="252">
        <f t="shared" si="29"/>
        <v>0.4711643304</v>
      </c>
      <c r="AE111" s="175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7"/>
    </row>
    <row r="112" ht="19.5" customHeight="1">
      <c r="A112" s="271" t="s">
        <v>200</v>
      </c>
      <c r="B112" s="272">
        <v>54.68</v>
      </c>
      <c r="C112" s="273">
        <v>54.77</v>
      </c>
      <c r="D112" s="273">
        <v>48.650002</v>
      </c>
      <c r="E112" s="273">
        <v>51.310001</v>
      </c>
      <c r="F112" s="273">
        <v>44.627987</v>
      </c>
      <c r="G112" s="273">
        <v>4.5677763E9</v>
      </c>
      <c r="H112" s="278" t="s">
        <v>200</v>
      </c>
      <c r="I112" s="273">
        <v>3.78125</v>
      </c>
      <c r="J112" s="273">
        <v>3.803125</v>
      </c>
      <c r="K112" s="273">
        <v>2.975</v>
      </c>
      <c r="L112" s="273">
        <v>3.295625</v>
      </c>
      <c r="M112" s="273">
        <v>3.071915</v>
      </c>
      <c r="N112" s="273">
        <v>3.321216E9</v>
      </c>
      <c r="O112" s="273"/>
      <c r="P112" s="249">
        <f t="shared" si="31"/>
        <v>192673.2752</v>
      </c>
      <c r="Q112" s="249">
        <f t="shared" si="121"/>
        <v>102842.4145</v>
      </c>
      <c r="R112" s="249">
        <f t="shared" si="122"/>
        <v>338790.1175</v>
      </c>
      <c r="S112" s="249">
        <f t="shared" si="34"/>
        <v>-188842.9389</v>
      </c>
      <c r="T112" s="249">
        <f t="shared" si="35"/>
        <v>0</v>
      </c>
      <c r="U112" s="267">
        <f t="shared" si="21"/>
        <v>0.6280221616</v>
      </c>
      <c r="V112" s="277"/>
      <c r="W112" s="249">
        <f t="shared" si="22"/>
        <v>-188842.9389</v>
      </c>
      <c r="X112" s="252">
        <f t="shared" si="23"/>
        <v>2.814314349</v>
      </c>
      <c r="Y112" s="249">
        <f t="shared" si="24"/>
        <v>460109.8055</v>
      </c>
      <c r="Z112" s="249">
        <f t="shared" si="25"/>
        <v>271266.8666</v>
      </c>
      <c r="AA112" s="254">
        <f t="shared" si="26"/>
        <v>634305.8072</v>
      </c>
      <c r="AB112" s="253">
        <f t="shared" si="27"/>
        <v>0.6343058072</v>
      </c>
      <c r="AC112" s="270">
        <f t="shared" si="28"/>
        <v>445462.8683</v>
      </c>
      <c r="AD112" s="252">
        <f t="shared" si="29"/>
        <v>0.4454628683</v>
      </c>
      <c r="AE112" s="175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7"/>
    </row>
    <row r="113" ht="19.5" customHeight="1">
      <c r="A113" s="274" t="s">
        <v>201</v>
      </c>
      <c r="B113" s="275">
        <v>51.09</v>
      </c>
      <c r="C113" s="276">
        <v>52.84</v>
      </c>
      <c r="D113" s="276">
        <v>49.18</v>
      </c>
      <c r="E113" s="276">
        <v>51.220001</v>
      </c>
      <c r="F113" s="276">
        <v>44.549709</v>
      </c>
      <c r="G113" s="276">
        <v>2.2338677E9</v>
      </c>
      <c r="H113" s="279" t="s">
        <v>201</v>
      </c>
      <c r="I113" s="276">
        <v>3.258125</v>
      </c>
      <c r="J113" s="276">
        <v>3.481563</v>
      </c>
      <c r="K113" s="276">
        <v>2.971875</v>
      </c>
      <c r="L113" s="276">
        <v>3.100625</v>
      </c>
      <c r="M113" s="276">
        <v>2.890152</v>
      </c>
      <c r="N113" s="276">
        <v>2.4572352E9</v>
      </c>
      <c r="O113" s="276"/>
      <c r="P113" s="249">
        <f t="shared" si="31"/>
        <v>194772.2772</v>
      </c>
      <c r="Q113" s="249">
        <f t="shared" si="121"/>
        <v>102734.3867</v>
      </c>
      <c r="R113" s="249">
        <f t="shared" si="122"/>
        <v>339495.9303</v>
      </c>
      <c r="S113" s="249">
        <f t="shared" si="34"/>
        <v>-191296.4512</v>
      </c>
      <c r="T113" s="249">
        <f t="shared" si="35"/>
        <v>0</v>
      </c>
      <c r="U113" s="267">
        <f t="shared" si="21"/>
        <v>0.6283193417</v>
      </c>
      <c r="V113" s="252">
        <f>(E113-B102)/B102</f>
        <v>0.1785550432</v>
      </c>
      <c r="W113" s="249">
        <f t="shared" si="22"/>
        <v>-191296.4512</v>
      </c>
      <c r="X113" s="252">
        <f t="shared" si="23"/>
        <v>2.792880914</v>
      </c>
      <c r="Y113" s="249">
        <f t="shared" si="24"/>
        <v>462256.6871</v>
      </c>
      <c r="Z113" s="249">
        <f t="shared" si="25"/>
        <v>270960.2359</v>
      </c>
      <c r="AA113" s="254">
        <f t="shared" si="26"/>
        <v>637002.5942</v>
      </c>
      <c r="AB113" s="253">
        <f t="shared" si="27"/>
        <v>0.6370025942</v>
      </c>
      <c r="AC113" s="270">
        <f t="shared" si="28"/>
        <v>445706.143</v>
      </c>
      <c r="AD113" s="252">
        <f t="shared" si="29"/>
        <v>0.445706143</v>
      </c>
      <c r="AE113" s="175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7"/>
    </row>
    <row r="114" ht="19.5" customHeight="1">
      <c r="A114" s="271" t="s">
        <v>202</v>
      </c>
      <c r="B114" s="272">
        <v>51.27</v>
      </c>
      <c r="C114" s="273">
        <v>51.470001</v>
      </c>
      <c r="D114" s="273">
        <v>41.610001</v>
      </c>
      <c r="E114" s="273">
        <v>45.130001</v>
      </c>
      <c r="F114" s="273">
        <v>39.293713</v>
      </c>
      <c r="G114" s="273">
        <v>4.8286946E9</v>
      </c>
      <c r="H114" s="278" t="s">
        <v>202</v>
      </c>
      <c r="I114" s="273">
        <v>3.10625</v>
      </c>
      <c r="J114" s="273">
        <v>3.125</v>
      </c>
      <c r="K114" s="273">
        <v>2.016563</v>
      </c>
      <c r="L114" s="273">
        <v>2.345313</v>
      </c>
      <c r="M114" s="273">
        <v>2.303613</v>
      </c>
      <c r="N114" s="273">
        <v>8.814496E9</v>
      </c>
      <c r="O114" s="273"/>
      <c r="P114" s="249">
        <f t="shared" si="31"/>
        <v>164792.0832</v>
      </c>
      <c r="Q114" s="249">
        <f>(Q102+(Q113-Q102)*(1-$Q$3))*K114/K113</f>
        <v>63736.19868</v>
      </c>
      <c r="R114" s="249">
        <f>R113*(1+($S$5/2/12))+(Q113-Q102)*($Q$3)</f>
        <v>349007.4748</v>
      </c>
      <c r="S114" s="249">
        <f t="shared" si="34"/>
        <v>-193760.1864</v>
      </c>
      <c r="T114" s="249">
        <f t="shared" si="35"/>
        <v>0</v>
      </c>
      <c r="U114" s="267">
        <f t="shared" si="21"/>
        <v>0.5060543476</v>
      </c>
      <c r="V114" s="277"/>
      <c r="W114" s="249">
        <f t="shared" si="22"/>
        <v>-193760.1864</v>
      </c>
      <c r="X114" s="252">
        <f t="shared" si="23"/>
        <v>2.651729272</v>
      </c>
      <c r="Y114" s="249">
        <f t="shared" si="24"/>
        <v>450401.634</v>
      </c>
      <c r="Z114" s="249">
        <f t="shared" si="25"/>
        <v>256641.4476</v>
      </c>
      <c r="AA114" s="254">
        <f t="shared" si="26"/>
        <v>577535.7566</v>
      </c>
      <c r="AB114" s="253">
        <f t="shared" si="27"/>
        <v>0.5775357566</v>
      </c>
      <c r="AC114" s="270">
        <f t="shared" si="28"/>
        <v>383775.5702</v>
      </c>
      <c r="AD114" s="252">
        <f t="shared" si="29"/>
        <v>0.3837755702</v>
      </c>
      <c r="AE114" s="175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7"/>
    </row>
    <row r="115" ht="19.5" customHeight="1">
      <c r="A115" s="271" t="s">
        <v>203</v>
      </c>
      <c r="B115" s="272">
        <v>45.5</v>
      </c>
      <c r="C115" s="273">
        <v>45.880001</v>
      </c>
      <c r="D115" s="273">
        <v>42.150002</v>
      </c>
      <c r="E115" s="273">
        <v>42.950001</v>
      </c>
      <c r="F115" s="273">
        <v>37.395638</v>
      </c>
      <c r="G115" s="273">
        <v>3.0205166E9</v>
      </c>
      <c r="H115" s="278" t="s">
        <v>203</v>
      </c>
      <c r="I115" s="273">
        <v>2.406563</v>
      </c>
      <c r="J115" s="273">
        <v>2.449688</v>
      </c>
      <c r="K115" s="273">
        <v>2.066563</v>
      </c>
      <c r="L115" s="273">
        <v>2.148125</v>
      </c>
      <c r="M115" s="273">
        <v>2.109931</v>
      </c>
      <c r="N115" s="273">
        <v>6.5404352E9</v>
      </c>
      <c r="O115" s="273"/>
      <c r="P115" s="249">
        <f t="shared" si="31"/>
        <v>166930.701</v>
      </c>
      <c r="Q115" s="249">
        <f t="shared" ref="Q115:Q125" si="123">Q114*K115/K114</f>
        <v>65316.51625</v>
      </c>
      <c r="R115" s="249">
        <f t="shared" ref="R115:R125" si="124">R114*(1+$S$5/2/12)</f>
        <v>349734.5737</v>
      </c>
      <c r="S115" s="249">
        <f t="shared" si="34"/>
        <v>-196234.1872</v>
      </c>
      <c r="T115" s="249">
        <f t="shared" si="35"/>
        <v>0</v>
      </c>
      <c r="U115" s="267">
        <f t="shared" si="21"/>
        <v>0.5112938895</v>
      </c>
      <c r="V115" s="277"/>
      <c r="W115" s="249">
        <f t="shared" si="22"/>
        <v>-196234.1872</v>
      </c>
      <c r="X115" s="252">
        <f t="shared" si="23"/>
        <v>2.632901444</v>
      </c>
      <c r="Y115" s="249">
        <f t="shared" si="24"/>
        <v>452596.6814</v>
      </c>
      <c r="Z115" s="249">
        <f t="shared" si="25"/>
        <v>256362.4943</v>
      </c>
      <c r="AA115" s="254">
        <f t="shared" si="26"/>
        <v>581981.7909</v>
      </c>
      <c r="AB115" s="253">
        <f t="shared" si="27"/>
        <v>0.5819817909</v>
      </c>
      <c r="AC115" s="270">
        <f t="shared" si="28"/>
        <v>385747.6037</v>
      </c>
      <c r="AD115" s="252">
        <f t="shared" si="29"/>
        <v>0.3857476037</v>
      </c>
      <c r="AE115" s="175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7"/>
    </row>
    <row r="116" ht="19.5" customHeight="1">
      <c r="A116" s="271" t="s">
        <v>204</v>
      </c>
      <c r="B116" s="272">
        <v>42.919998</v>
      </c>
      <c r="C116" s="273">
        <v>45.07</v>
      </c>
      <c r="D116" s="273">
        <v>41.049999</v>
      </c>
      <c r="E116" s="273">
        <v>43.720001</v>
      </c>
      <c r="F116" s="273">
        <v>38.066055</v>
      </c>
      <c r="G116" s="273">
        <v>3.4042797E9</v>
      </c>
      <c r="H116" s="278" t="s">
        <v>204</v>
      </c>
      <c r="I116" s="273">
        <v>2.130313</v>
      </c>
      <c r="J116" s="273">
        <v>2.326563</v>
      </c>
      <c r="K116" s="273">
        <v>1.937813</v>
      </c>
      <c r="L116" s="273">
        <v>2.185938</v>
      </c>
      <c r="M116" s="273">
        <v>2.147072</v>
      </c>
      <c r="N116" s="273">
        <v>8.8120896E9</v>
      </c>
      <c r="O116" s="273"/>
      <c r="P116" s="249">
        <f t="shared" si="31"/>
        <v>162574.2535</v>
      </c>
      <c r="Q116" s="249">
        <f t="shared" si="123"/>
        <v>61247.19851</v>
      </c>
      <c r="R116" s="249">
        <f t="shared" si="124"/>
        <v>350463.1874</v>
      </c>
      <c r="S116" s="249">
        <f t="shared" si="34"/>
        <v>-198718.4963</v>
      </c>
      <c r="T116" s="249">
        <f t="shared" si="35"/>
        <v>0</v>
      </c>
      <c r="U116" s="267">
        <f t="shared" si="21"/>
        <v>0.4963891265</v>
      </c>
      <c r="V116" s="277"/>
      <c r="W116" s="249">
        <f t="shared" si="22"/>
        <v>-198718.4963</v>
      </c>
      <c r="X116" s="252">
        <f t="shared" si="23"/>
        <v>2.581729685</v>
      </c>
      <c r="Y116" s="249">
        <f t="shared" si="24"/>
        <v>450246.6373</v>
      </c>
      <c r="Z116" s="249">
        <f t="shared" si="25"/>
        <v>251528.141</v>
      </c>
      <c r="AA116" s="254">
        <f t="shared" si="26"/>
        <v>574284.6394</v>
      </c>
      <c r="AB116" s="253">
        <f t="shared" si="27"/>
        <v>0.5742846394</v>
      </c>
      <c r="AC116" s="270">
        <f t="shared" si="28"/>
        <v>375566.1431</v>
      </c>
      <c r="AD116" s="252">
        <f t="shared" si="29"/>
        <v>0.3755661431</v>
      </c>
      <c r="AE116" s="175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7"/>
    </row>
    <row r="117" ht="19.5" customHeight="1">
      <c r="A117" s="271" t="s">
        <v>205</v>
      </c>
      <c r="B117" s="272">
        <v>44.419998</v>
      </c>
      <c r="C117" s="273">
        <v>48.060001</v>
      </c>
      <c r="D117" s="273">
        <v>43.68</v>
      </c>
      <c r="E117" s="273">
        <v>47.209999</v>
      </c>
      <c r="F117" s="273">
        <v>41.136848</v>
      </c>
      <c r="G117" s="273">
        <v>2.6168109E9</v>
      </c>
      <c r="H117" s="278" t="s">
        <v>205</v>
      </c>
      <c r="I117" s="273">
        <v>2.264063</v>
      </c>
      <c r="J117" s="273">
        <v>2.623125</v>
      </c>
      <c r="K117" s="273">
        <v>2.175938</v>
      </c>
      <c r="L117" s="273">
        <v>2.526563</v>
      </c>
      <c r="M117" s="273">
        <v>2.48164</v>
      </c>
      <c r="N117" s="273">
        <v>8.311296E9</v>
      </c>
      <c r="O117" s="273"/>
      <c r="P117" s="249">
        <f t="shared" si="31"/>
        <v>172990.099</v>
      </c>
      <c r="Q117" s="249">
        <f t="shared" si="123"/>
        <v>68773.46093</v>
      </c>
      <c r="R117" s="249">
        <f t="shared" si="124"/>
        <v>351193.319</v>
      </c>
      <c r="S117" s="249">
        <f t="shared" si="34"/>
        <v>-201213.1567</v>
      </c>
      <c r="T117" s="249">
        <f t="shared" si="35"/>
        <v>0</v>
      </c>
      <c r="U117" s="267">
        <f t="shared" si="21"/>
        <v>0.5237092812</v>
      </c>
      <c r="V117" s="277"/>
      <c r="W117" s="249">
        <f t="shared" si="22"/>
        <v>-201213.1567</v>
      </c>
      <c r="X117" s="252">
        <f t="shared" si="23"/>
        <v>2.605115027</v>
      </c>
      <c r="Y117" s="249">
        <f t="shared" si="24"/>
        <v>458238.6556</v>
      </c>
      <c r="Z117" s="249">
        <f t="shared" si="25"/>
        <v>257025.4989</v>
      </c>
      <c r="AA117" s="254">
        <f t="shared" si="26"/>
        <v>592956.879</v>
      </c>
      <c r="AB117" s="253">
        <f t="shared" si="27"/>
        <v>0.592956879</v>
      </c>
      <c r="AC117" s="270">
        <f t="shared" si="28"/>
        <v>391743.7223</v>
      </c>
      <c r="AD117" s="252">
        <f t="shared" si="29"/>
        <v>0.3917437223</v>
      </c>
      <c r="AE117" s="175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7"/>
    </row>
    <row r="118" ht="19.5" customHeight="1">
      <c r="A118" s="271" t="s">
        <v>206</v>
      </c>
      <c r="B118" s="272">
        <v>47.23</v>
      </c>
      <c r="C118" s="273">
        <v>50.470001</v>
      </c>
      <c r="D118" s="273">
        <v>47.220001</v>
      </c>
      <c r="E118" s="273">
        <v>50.009998</v>
      </c>
      <c r="F118" s="273">
        <v>43.576656</v>
      </c>
      <c r="G118" s="273">
        <v>2.6827977E9</v>
      </c>
      <c r="H118" s="278" t="s">
        <v>206</v>
      </c>
      <c r="I118" s="273">
        <v>2.529375</v>
      </c>
      <c r="J118" s="273">
        <v>2.880938</v>
      </c>
      <c r="K118" s="273">
        <v>2.529375</v>
      </c>
      <c r="L118" s="273">
        <v>2.828125</v>
      </c>
      <c r="M118" s="273">
        <v>2.777841</v>
      </c>
      <c r="N118" s="273">
        <v>9.3869152E9</v>
      </c>
      <c r="O118" s="273"/>
      <c r="P118" s="249">
        <f t="shared" si="31"/>
        <v>187009.905</v>
      </c>
      <c r="Q118" s="249">
        <f t="shared" si="123"/>
        <v>79944.31493</v>
      </c>
      <c r="R118" s="249">
        <f t="shared" si="124"/>
        <v>351924.9718</v>
      </c>
      <c r="S118" s="249">
        <f t="shared" si="34"/>
        <v>-203718.2115</v>
      </c>
      <c r="T118" s="249">
        <f t="shared" si="35"/>
        <v>0</v>
      </c>
      <c r="U118" s="267">
        <f t="shared" si="21"/>
        <v>0.5605270616</v>
      </c>
      <c r="V118" s="277"/>
      <c r="W118" s="249">
        <f t="shared" si="22"/>
        <v>-203718.2115</v>
      </c>
      <c r="X118" s="252">
        <f t="shared" si="23"/>
        <v>2.645491892</v>
      </c>
      <c r="Y118" s="249">
        <f t="shared" si="24"/>
        <v>468754.9064</v>
      </c>
      <c r="Z118" s="249">
        <f t="shared" si="25"/>
        <v>265036.6949</v>
      </c>
      <c r="AA118" s="254">
        <f t="shared" si="26"/>
        <v>618879.1916</v>
      </c>
      <c r="AB118" s="253">
        <f t="shared" si="27"/>
        <v>0.6188791916</v>
      </c>
      <c r="AC118" s="270">
        <f t="shared" si="28"/>
        <v>415160.9801</v>
      </c>
      <c r="AD118" s="252">
        <f t="shared" si="29"/>
        <v>0.4151609801</v>
      </c>
      <c r="AE118" s="175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7"/>
    </row>
    <row r="119" ht="19.5" customHeight="1">
      <c r="A119" s="271" t="s">
        <v>207</v>
      </c>
      <c r="B119" s="272">
        <v>49.919998</v>
      </c>
      <c r="C119" s="273">
        <v>50.610001</v>
      </c>
      <c r="D119" s="273">
        <v>44.970001</v>
      </c>
      <c r="E119" s="273">
        <v>45.169998</v>
      </c>
      <c r="F119" s="273">
        <v>39.35928</v>
      </c>
      <c r="G119" s="273">
        <v>3.5429091E9</v>
      </c>
      <c r="H119" s="278" t="s">
        <v>207</v>
      </c>
      <c r="I119" s="273">
        <v>2.811563</v>
      </c>
      <c r="J119" s="273">
        <v>2.892188</v>
      </c>
      <c r="K119" s="273">
        <v>2.265625</v>
      </c>
      <c r="L119" s="273">
        <v>2.292188</v>
      </c>
      <c r="M119" s="273">
        <v>2.251433</v>
      </c>
      <c r="N119" s="273">
        <v>1.03091968E10</v>
      </c>
      <c r="O119" s="273"/>
      <c r="P119" s="249">
        <f t="shared" si="31"/>
        <v>178099.0139</v>
      </c>
      <c r="Q119" s="249">
        <f t="shared" si="123"/>
        <v>71608.13976</v>
      </c>
      <c r="R119" s="249">
        <f t="shared" si="124"/>
        <v>352658.1488</v>
      </c>
      <c r="S119" s="249">
        <f t="shared" si="34"/>
        <v>-206233.7041</v>
      </c>
      <c r="T119" s="249">
        <f t="shared" si="35"/>
        <v>0</v>
      </c>
      <c r="U119" s="267">
        <f t="shared" si="21"/>
        <v>0.5334226459</v>
      </c>
      <c r="V119" s="277"/>
      <c r="W119" s="249">
        <f t="shared" si="22"/>
        <v>-206233.7041</v>
      </c>
      <c r="X119" s="252">
        <f t="shared" si="23"/>
        <v>2.573571401</v>
      </c>
      <c r="Y119" s="249">
        <f t="shared" si="24"/>
        <v>463221.1325</v>
      </c>
      <c r="Z119" s="249">
        <f t="shared" si="25"/>
        <v>256987.4285</v>
      </c>
      <c r="AA119" s="254">
        <f t="shared" si="26"/>
        <v>602365.3024</v>
      </c>
      <c r="AB119" s="253">
        <f t="shared" si="27"/>
        <v>0.6023653024</v>
      </c>
      <c r="AC119" s="270">
        <f t="shared" si="28"/>
        <v>396131.5984</v>
      </c>
      <c r="AD119" s="252">
        <f t="shared" si="29"/>
        <v>0.3961315984</v>
      </c>
      <c r="AE119" s="175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7"/>
    </row>
    <row r="120" ht="19.5" customHeight="1">
      <c r="A120" s="271" t="s">
        <v>208</v>
      </c>
      <c r="B120" s="272">
        <v>44.810001</v>
      </c>
      <c r="C120" s="273">
        <v>46.150002</v>
      </c>
      <c r="D120" s="273">
        <v>43.299999</v>
      </c>
      <c r="E120" s="273">
        <v>45.459999</v>
      </c>
      <c r="F120" s="273">
        <v>39.639614</v>
      </c>
      <c r="G120" s="273">
        <v>3.9532643E9</v>
      </c>
      <c r="H120" s="278" t="s">
        <v>208</v>
      </c>
      <c r="I120" s="273">
        <v>2.250938</v>
      </c>
      <c r="J120" s="273">
        <v>2.38375</v>
      </c>
      <c r="K120" s="273">
        <v>2.091875</v>
      </c>
      <c r="L120" s="273">
        <v>2.302188</v>
      </c>
      <c r="M120" s="273">
        <v>2.262195</v>
      </c>
      <c r="N120" s="273">
        <v>1.24590432E10</v>
      </c>
      <c r="O120" s="273"/>
      <c r="P120" s="249">
        <f t="shared" si="31"/>
        <v>171485.1446</v>
      </c>
      <c r="Q120" s="249">
        <f t="shared" si="123"/>
        <v>66116.53621</v>
      </c>
      <c r="R120" s="249">
        <f t="shared" si="124"/>
        <v>353392.8533</v>
      </c>
      <c r="S120" s="249">
        <f t="shared" si="34"/>
        <v>-208759.6778</v>
      </c>
      <c r="T120" s="249">
        <f t="shared" si="35"/>
        <v>0</v>
      </c>
      <c r="U120" s="267">
        <f t="shared" si="21"/>
        <v>0.5139103655</v>
      </c>
      <c r="V120" s="277"/>
      <c r="W120" s="249">
        <f t="shared" si="22"/>
        <v>-208759.6778</v>
      </c>
      <c r="X120" s="252">
        <f t="shared" si="23"/>
        <v>2.514269055</v>
      </c>
      <c r="Y120" s="249">
        <f t="shared" si="24"/>
        <v>459296.7403</v>
      </c>
      <c r="Z120" s="249">
        <f t="shared" si="25"/>
        <v>250537.0625</v>
      </c>
      <c r="AA120" s="254">
        <f t="shared" si="26"/>
        <v>590994.534</v>
      </c>
      <c r="AB120" s="253">
        <f t="shared" si="27"/>
        <v>0.590994534</v>
      </c>
      <c r="AC120" s="270">
        <f t="shared" si="28"/>
        <v>382234.8562</v>
      </c>
      <c r="AD120" s="252">
        <f t="shared" si="29"/>
        <v>0.3822348562</v>
      </c>
      <c r="AE120" s="175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7"/>
    </row>
    <row r="121" ht="19.5" customHeight="1">
      <c r="A121" s="271" t="s">
        <v>209</v>
      </c>
      <c r="B121" s="272">
        <v>45.509998</v>
      </c>
      <c r="C121" s="273">
        <v>48.57</v>
      </c>
      <c r="D121" s="273">
        <v>44.299999</v>
      </c>
      <c r="E121" s="273">
        <v>46.119999</v>
      </c>
      <c r="F121" s="273">
        <v>40.215099</v>
      </c>
      <c r="G121" s="273">
        <v>2.8938663E9</v>
      </c>
      <c r="H121" s="278" t="s">
        <v>209</v>
      </c>
      <c r="I121" s="273">
        <v>2.303125</v>
      </c>
      <c r="J121" s="273">
        <v>2.610938</v>
      </c>
      <c r="K121" s="273">
        <v>2.180313</v>
      </c>
      <c r="L121" s="273">
        <v>2.34625</v>
      </c>
      <c r="M121" s="273">
        <v>2.305491</v>
      </c>
      <c r="N121" s="273">
        <v>8.982672E9</v>
      </c>
      <c r="O121" s="273"/>
      <c r="P121" s="249">
        <f t="shared" si="31"/>
        <v>175445.5406</v>
      </c>
      <c r="Q121" s="249">
        <f t="shared" si="123"/>
        <v>68911.73871</v>
      </c>
      <c r="R121" s="249">
        <f t="shared" si="124"/>
        <v>354129.0884</v>
      </c>
      <c r="S121" s="249">
        <f t="shared" si="34"/>
        <v>-211296.1765</v>
      </c>
      <c r="T121" s="249">
        <f t="shared" si="35"/>
        <v>0</v>
      </c>
      <c r="U121" s="267">
        <f t="shared" si="21"/>
        <v>0.5234355115</v>
      </c>
      <c r="V121" s="277"/>
      <c r="W121" s="249">
        <f t="shared" si="22"/>
        <v>-211296.1765</v>
      </c>
      <c r="X121" s="252">
        <f t="shared" si="23"/>
        <v>2.506314302</v>
      </c>
      <c r="Y121" s="249">
        <f t="shared" si="24"/>
        <v>462775.8033</v>
      </c>
      <c r="Z121" s="249">
        <f t="shared" si="25"/>
        <v>251479.6268</v>
      </c>
      <c r="AA121" s="254">
        <f t="shared" si="26"/>
        <v>598486.3677</v>
      </c>
      <c r="AB121" s="253">
        <f t="shared" si="27"/>
        <v>0.5984863677</v>
      </c>
      <c r="AC121" s="270">
        <f t="shared" si="28"/>
        <v>387190.1912</v>
      </c>
      <c r="AD121" s="252">
        <f t="shared" si="29"/>
        <v>0.3871901912</v>
      </c>
      <c r="AE121" s="175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7"/>
    </row>
    <row r="122" ht="19.5" customHeight="1">
      <c r="A122" s="271" t="s">
        <v>210</v>
      </c>
      <c r="B122" s="272">
        <v>46.869999</v>
      </c>
      <c r="C122" s="273">
        <v>47.080002</v>
      </c>
      <c r="D122" s="273">
        <v>37.18</v>
      </c>
      <c r="E122" s="273">
        <v>38.91</v>
      </c>
      <c r="F122" s="273">
        <v>33.928226</v>
      </c>
      <c r="G122" s="273">
        <v>5.1886704E9</v>
      </c>
      <c r="H122" s="278" t="s">
        <v>210</v>
      </c>
      <c r="I122" s="273">
        <v>2.424063</v>
      </c>
      <c r="J122" s="273">
        <v>2.444063</v>
      </c>
      <c r="K122" s="273">
        <v>1.4625</v>
      </c>
      <c r="L122" s="273">
        <v>1.636875</v>
      </c>
      <c r="M122" s="273">
        <v>1.60844</v>
      </c>
      <c r="N122" s="273">
        <v>1.62776288E10</v>
      </c>
      <c r="O122" s="273"/>
      <c r="P122" s="249">
        <f t="shared" si="31"/>
        <v>147247.5248</v>
      </c>
      <c r="Q122" s="249">
        <f t="shared" si="123"/>
        <v>46224.28884</v>
      </c>
      <c r="R122" s="249">
        <f t="shared" si="124"/>
        <v>354866.8573</v>
      </c>
      <c r="S122" s="249">
        <f t="shared" si="34"/>
        <v>-213843.2439</v>
      </c>
      <c r="T122" s="249">
        <f t="shared" si="35"/>
        <v>0</v>
      </c>
      <c r="U122" s="267">
        <f t="shared" si="21"/>
        <v>0.437131494</v>
      </c>
      <c r="V122" s="277"/>
      <c r="W122" s="249">
        <f t="shared" si="22"/>
        <v>-213843.2439</v>
      </c>
      <c r="X122" s="252">
        <f t="shared" si="23"/>
        <v>2.348048846</v>
      </c>
      <c r="Y122" s="249">
        <f t="shared" si="24"/>
        <v>443745.4503</v>
      </c>
      <c r="Z122" s="249">
        <f t="shared" si="25"/>
        <v>229902.2065</v>
      </c>
      <c r="AA122" s="254">
        <f t="shared" si="26"/>
        <v>548338.6709</v>
      </c>
      <c r="AB122" s="253">
        <f t="shared" si="27"/>
        <v>0.5483386709</v>
      </c>
      <c r="AC122" s="270">
        <f t="shared" si="28"/>
        <v>334495.427</v>
      </c>
      <c r="AD122" s="252">
        <f t="shared" si="29"/>
        <v>0.334495427</v>
      </c>
      <c r="AE122" s="175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7"/>
    </row>
    <row r="123" ht="19.5" customHeight="1">
      <c r="A123" s="271" t="s">
        <v>211</v>
      </c>
      <c r="B123" s="272">
        <v>38.84</v>
      </c>
      <c r="C123" s="273">
        <v>38.970001</v>
      </c>
      <c r="D123" s="273">
        <v>28.09</v>
      </c>
      <c r="E123" s="273">
        <v>32.889999</v>
      </c>
      <c r="F123" s="273">
        <v>28.698313</v>
      </c>
      <c r="G123" s="273">
        <v>7.2407798E9</v>
      </c>
      <c r="H123" s="278" t="s">
        <v>211</v>
      </c>
      <c r="I123" s="273">
        <v>1.6125</v>
      </c>
      <c r="J123" s="273">
        <v>1.627188</v>
      </c>
      <c r="K123" s="273">
        <v>0.798125</v>
      </c>
      <c r="L123" s="273">
        <v>1.086875</v>
      </c>
      <c r="M123" s="273">
        <v>1.067994</v>
      </c>
      <c r="N123" s="273">
        <v>3.89495552E10</v>
      </c>
      <c r="O123" s="273"/>
      <c r="P123" s="249">
        <f t="shared" si="31"/>
        <v>111247.5248</v>
      </c>
      <c r="Q123" s="249">
        <f t="shared" si="123"/>
        <v>25225.81916</v>
      </c>
      <c r="R123" s="249">
        <f t="shared" si="124"/>
        <v>355606.1633</v>
      </c>
      <c r="S123" s="249">
        <f t="shared" si="34"/>
        <v>-216400.9241</v>
      </c>
      <c r="T123" s="249">
        <f t="shared" si="35"/>
        <v>0</v>
      </c>
      <c r="U123" s="267">
        <f t="shared" si="21"/>
        <v>0.3286037332</v>
      </c>
      <c r="V123" s="277"/>
      <c r="W123" s="249">
        <f t="shared" si="22"/>
        <v>-216400.9241</v>
      </c>
      <c r="X123" s="252">
        <f t="shared" si="23"/>
        <v>2.157355335</v>
      </c>
      <c r="Y123" s="249">
        <f t="shared" si="24"/>
        <v>419255.1841</v>
      </c>
      <c r="Z123" s="249">
        <f t="shared" si="25"/>
        <v>202854.26</v>
      </c>
      <c r="AA123" s="254">
        <f t="shared" si="26"/>
        <v>492079.5072</v>
      </c>
      <c r="AB123" s="253">
        <f t="shared" si="27"/>
        <v>0.4920795072</v>
      </c>
      <c r="AC123" s="270">
        <f t="shared" si="28"/>
        <v>275678.5831</v>
      </c>
      <c r="AD123" s="252">
        <f t="shared" si="29"/>
        <v>0.2756785831</v>
      </c>
      <c r="AE123" s="175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7"/>
    </row>
    <row r="124" ht="21.0" customHeight="1">
      <c r="A124" s="271" t="s">
        <v>212</v>
      </c>
      <c r="B124" s="272">
        <v>32.810001</v>
      </c>
      <c r="C124" s="273">
        <v>34.009998</v>
      </c>
      <c r="D124" s="273">
        <v>25.049999</v>
      </c>
      <c r="E124" s="273">
        <v>29.120001</v>
      </c>
      <c r="F124" s="273">
        <v>25.408783</v>
      </c>
      <c r="G124" s="273">
        <v>3.9192859E9</v>
      </c>
      <c r="H124" s="278" t="s">
        <v>212</v>
      </c>
      <c r="I124" s="273">
        <v>1.085625</v>
      </c>
      <c r="J124" s="273">
        <v>1.165313</v>
      </c>
      <c r="K124" s="273">
        <v>0.61625</v>
      </c>
      <c r="L124" s="273">
        <v>0.82625</v>
      </c>
      <c r="M124" s="273">
        <v>0.811897</v>
      </c>
      <c r="N124" s="273">
        <v>3.02495424E10</v>
      </c>
      <c r="O124" s="273"/>
      <c r="P124" s="249">
        <f t="shared" si="31"/>
        <v>99207.91683</v>
      </c>
      <c r="Q124" s="249">
        <f t="shared" si="123"/>
        <v>19477.41401</v>
      </c>
      <c r="R124" s="249">
        <f t="shared" si="124"/>
        <v>356347.0094</v>
      </c>
      <c r="S124" s="249">
        <f t="shared" si="34"/>
        <v>-218969.2612</v>
      </c>
      <c r="T124" s="249">
        <f t="shared" si="35"/>
        <v>0</v>
      </c>
      <c r="U124" s="267">
        <f t="shared" si="21"/>
        <v>0.2908491341</v>
      </c>
      <c r="V124" s="277"/>
      <c r="W124" s="249">
        <f t="shared" si="22"/>
        <v>-218969.2612</v>
      </c>
      <c r="X124" s="252">
        <f t="shared" si="23"/>
        <v>2.080451492</v>
      </c>
      <c r="Y124" s="280">
        <f t="shared" si="24"/>
        <v>411538.6708</v>
      </c>
      <c r="Z124" s="249">
        <f t="shared" si="25"/>
        <v>192569.4096</v>
      </c>
      <c r="AA124" s="281">
        <f t="shared" si="26"/>
        <v>475032.3403</v>
      </c>
      <c r="AB124" s="253">
        <f t="shared" si="27"/>
        <v>0.4750323403</v>
      </c>
      <c r="AC124" s="270">
        <f t="shared" si="28"/>
        <v>256063.079</v>
      </c>
      <c r="AD124" s="252">
        <f t="shared" si="29"/>
        <v>0.256063079</v>
      </c>
      <c r="AE124" s="175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7"/>
    </row>
    <row r="125" ht="19.5" customHeight="1">
      <c r="A125" s="274" t="s">
        <v>213</v>
      </c>
      <c r="B125" s="275">
        <v>28.5</v>
      </c>
      <c r="C125" s="276">
        <v>30.83</v>
      </c>
      <c r="D125" s="276">
        <v>26.84</v>
      </c>
      <c r="E125" s="276">
        <v>29.74</v>
      </c>
      <c r="F125" s="276">
        <v>25.949766</v>
      </c>
      <c r="G125" s="276">
        <v>2.9442387E9</v>
      </c>
      <c r="H125" s="279" t="s">
        <v>213</v>
      </c>
      <c r="I125" s="276">
        <v>0.791563</v>
      </c>
      <c r="J125" s="276">
        <v>0.911563</v>
      </c>
      <c r="K125" s="276">
        <v>0.697188</v>
      </c>
      <c r="L125" s="276">
        <v>0.840313</v>
      </c>
      <c r="M125" s="276">
        <v>0.825715</v>
      </c>
      <c r="N125" s="276">
        <v>2.20434048E10</v>
      </c>
      <c r="O125" s="276"/>
      <c r="P125" s="249">
        <f t="shared" si="31"/>
        <v>106297.0297</v>
      </c>
      <c r="Q125" s="249">
        <f t="shared" si="123"/>
        <v>22035.56888</v>
      </c>
      <c r="R125" s="249">
        <f t="shared" si="124"/>
        <v>357089.399</v>
      </c>
      <c r="S125" s="249">
        <f t="shared" si="34"/>
        <v>-221548.2998</v>
      </c>
      <c r="T125" s="249">
        <f t="shared" si="35"/>
        <v>0</v>
      </c>
      <c r="U125" s="267">
        <f t="shared" si="21"/>
        <v>0.3097679302</v>
      </c>
      <c r="V125" s="252">
        <f>(E125-B114)/B114</f>
        <v>-0.4199336844</v>
      </c>
      <c r="W125" s="249">
        <f t="shared" si="22"/>
        <v>-221548.2998</v>
      </c>
      <c r="X125" s="252">
        <f t="shared" si="23"/>
        <v>2.091581967</v>
      </c>
      <c r="Y125" s="249">
        <f t="shared" si="24"/>
        <v>417213.7439</v>
      </c>
      <c r="Z125" s="249">
        <f t="shared" si="25"/>
        <v>195665.444</v>
      </c>
      <c r="AA125" s="254">
        <f t="shared" si="26"/>
        <v>485421.9976</v>
      </c>
      <c r="AB125" s="253">
        <f t="shared" si="27"/>
        <v>0.4854219976</v>
      </c>
      <c r="AC125" s="270">
        <f t="shared" si="28"/>
        <v>263873.6978</v>
      </c>
      <c r="AD125" s="252">
        <f t="shared" si="29"/>
        <v>0.2638736978</v>
      </c>
      <c r="AE125" s="175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7"/>
    </row>
    <row r="126" ht="19.5" customHeight="1">
      <c r="A126" s="271" t="s">
        <v>214</v>
      </c>
      <c r="B126" s="272">
        <v>29.75</v>
      </c>
      <c r="C126" s="273">
        <v>31.629999</v>
      </c>
      <c r="D126" s="273">
        <v>27.959999</v>
      </c>
      <c r="E126" s="273">
        <v>29.059999</v>
      </c>
      <c r="F126" s="273">
        <v>25.393248</v>
      </c>
      <c r="G126" s="273">
        <v>2.8295426E9</v>
      </c>
      <c r="H126" s="278" t="s">
        <v>214</v>
      </c>
      <c r="I126" s="273">
        <v>0.84625</v>
      </c>
      <c r="J126" s="273">
        <v>0.951563</v>
      </c>
      <c r="K126" s="273">
        <v>0.73875</v>
      </c>
      <c r="L126" s="273">
        <v>0.791563</v>
      </c>
      <c r="M126" s="273">
        <v>0.777812</v>
      </c>
      <c r="N126" s="273">
        <v>1.90438528E10</v>
      </c>
      <c r="O126" s="273"/>
      <c r="P126" s="249">
        <f t="shared" si="31"/>
        <v>110732.6693</v>
      </c>
      <c r="Q126" s="249">
        <f>(Q125+$S$3)*K126/K125</f>
        <v>44541.46731</v>
      </c>
      <c r="R126" s="249">
        <f>R125*(1+($S$5)/2/12)-$S$3</f>
        <v>337833.3353</v>
      </c>
      <c r="S126" s="249">
        <f t="shared" si="34"/>
        <v>-224138.0844</v>
      </c>
      <c r="T126" s="249">
        <f t="shared" si="35"/>
        <v>0</v>
      </c>
      <c r="U126" s="267">
        <f t="shared" si="21"/>
        <v>0.405217149</v>
      </c>
      <c r="V126" s="277"/>
      <c r="W126" s="249">
        <f t="shared" si="22"/>
        <v>-224138.0844</v>
      </c>
      <c r="X126" s="252">
        <f t="shared" si="23"/>
        <v>2.001293113</v>
      </c>
      <c r="Y126" s="249">
        <f t="shared" si="24"/>
        <v>401832.8704</v>
      </c>
      <c r="Z126" s="249">
        <f t="shared" si="25"/>
        <v>177694.786</v>
      </c>
      <c r="AA126" s="254">
        <f t="shared" si="26"/>
        <v>493107.4719</v>
      </c>
      <c r="AB126" s="253">
        <f t="shared" si="27"/>
        <v>0.4931074719</v>
      </c>
      <c r="AC126" s="270">
        <f t="shared" si="28"/>
        <v>268969.3875</v>
      </c>
      <c r="AD126" s="252">
        <f t="shared" si="29"/>
        <v>0.2689693875</v>
      </c>
      <c r="AE126" s="175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  <c r="AU126" s="176"/>
      <c r="AV126" s="176"/>
      <c r="AW126" s="177"/>
    </row>
    <row r="127" ht="19.5" customHeight="1">
      <c r="A127" s="271" t="s">
        <v>215</v>
      </c>
      <c r="B127" s="272">
        <v>28.780001</v>
      </c>
      <c r="C127" s="273">
        <v>31.68</v>
      </c>
      <c r="D127" s="273">
        <v>27.389999</v>
      </c>
      <c r="E127" s="273">
        <v>27.530001</v>
      </c>
      <c r="F127" s="273">
        <v>24.056301</v>
      </c>
      <c r="G127" s="273">
        <v>3.3240742E9</v>
      </c>
      <c r="H127" s="278" t="s">
        <v>215</v>
      </c>
      <c r="I127" s="273">
        <v>0.776875</v>
      </c>
      <c r="J127" s="273">
        <v>0.940938</v>
      </c>
      <c r="K127" s="273">
        <v>0.6975</v>
      </c>
      <c r="L127" s="273">
        <v>0.70375</v>
      </c>
      <c r="M127" s="273">
        <v>0.691525</v>
      </c>
      <c r="N127" s="273">
        <v>2.3277392E10</v>
      </c>
      <c r="O127" s="273"/>
      <c r="P127" s="249">
        <f t="shared" si="31"/>
        <v>108475.2436</v>
      </c>
      <c r="Q127" s="249">
        <f t="shared" ref="Q127:Q137" si="125">Q126*K127/K126</f>
        <v>42054.3803</v>
      </c>
      <c r="R127" s="249">
        <f t="shared" ref="R127:R137" si="126">R126*(1+$S$5/2/12)</f>
        <v>338537.1547</v>
      </c>
      <c r="S127" s="249">
        <f t="shared" si="34"/>
        <v>-226738.6598</v>
      </c>
      <c r="T127" s="249">
        <f t="shared" si="35"/>
        <v>0</v>
      </c>
      <c r="U127" s="267">
        <f t="shared" si="21"/>
        <v>0.3937785443</v>
      </c>
      <c r="V127" s="277"/>
      <c r="W127" s="249">
        <f t="shared" si="22"/>
        <v>-226738.6598</v>
      </c>
      <c r="X127" s="252">
        <f t="shared" si="23"/>
        <v>1.971487345</v>
      </c>
      <c r="Y127" s="249">
        <f t="shared" si="24"/>
        <v>400928.339</v>
      </c>
      <c r="Z127" s="249">
        <f t="shared" si="25"/>
        <v>174189.6793</v>
      </c>
      <c r="AA127" s="254">
        <f t="shared" si="26"/>
        <v>489066.7786</v>
      </c>
      <c r="AB127" s="253">
        <f t="shared" si="27"/>
        <v>0.4890667786</v>
      </c>
      <c r="AC127" s="270">
        <f t="shared" si="28"/>
        <v>262328.1188</v>
      </c>
      <c r="AD127" s="252">
        <f t="shared" si="29"/>
        <v>0.2623281188</v>
      </c>
      <c r="AE127" s="175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  <c r="AU127" s="176"/>
      <c r="AV127" s="176"/>
      <c r="AW127" s="177"/>
    </row>
    <row r="128" ht="22.5" customHeight="1">
      <c r="A128" s="271" t="s">
        <v>216</v>
      </c>
      <c r="B128" s="272">
        <v>27.120001</v>
      </c>
      <c r="C128" s="273">
        <v>31.459999</v>
      </c>
      <c r="D128" s="273">
        <v>25.629999</v>
      </c>
      <c r="E128" s="273">
        <v>30.32</v>
      </c>
      <c r="F128" s="273">
        <v>26.494261</v>
      </c>
      <c r="G128" s="273">
        <v>3.8051238E9</v>
      </c>
      <c r="H128" s="278" t="s">
        <v>216</v>
      </c>
      <c r="I128" s="273">
        <v>0.683438</v>
      </c>
      <c r="J128" s="273">
        <v>0.90625</v>
      </c>
      <c r="K128" s="273">
        <v>0.608125</v>
      </c>
      <c r="L128" s="273">
        <v>0.844063</v>
      </c>
      <c r="M128" s="273">
        <v>0.8294</v>
      </c>
      <c r="N128" s="273">
        <v>2.59328192E10</v>
      </c>
      <c r="O128" s="273"/>
      <c r="P128" s="249">
        <f t="shared" si="31"/>
        <v>101504.9465</v>
      </c>
      <c r="Q128" s="249">
        <f t="shared" si="125"/>
        <v>36665.69179</v>
      </c>
      <c r="R128" s="249">
        <f t="shared" si="126"/>
        <v>339242.4405</v>
      </c>
      <c r="S128" s="249">
        <f t="shared" si="34"/>
        <v>-229350.0708</v>
      </c>
      <c r="T128" s="249">
        <f t="shared" si="35"/>
        <v>0</v>
      </c>
      <c r="U128" s="267">
        <f t="shared" si="21"/>
        <v>0.3662160462</v>
      </c>
      <c r="V128" s="277"/>
      <c r="W128" s="249">
        <f t="shared" si="22"/>
        <v>-229350.0708</v>
      </c>
      <c r="X128" s="252">
        <f t="shared" si="23"/>
        <v>1.921723352</v>
      </c>
      <c r="Y128" s="282">
        <f t="shared" si="24"/>
        <v>396726.2054</v>
      </c>
      <c r="Z128" s="270">
        <f t="shared" si="25"/>
        <v>167376.1346</v>
      </c>
      <c r="AA128" s="283">
        <f t="shared" si="26"/>
        <v>477413.0788</v>
      </c>
      <c r="AB128" s="284">
        <f t="shared" si="27"/>
        <v>0.4774130788</v>
      </c>
      <c r="AC128" s="270">
        <f t="shared" si="28"/>
        <v>248063.0079</v>
      </c>
      <c r="AD128" s="252">
        <f t="shared" si="29"/>
        <v>0.2480630079</v>
      </c>
      <c r="AE128" s="175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  <c r="AU128" s="176"/>
      <c r="AV128" s="176"/>
      <c r="AW128" s="177"/>
    </row>
    <row r="129" ht="19.5" customHeight="1">
      <c r="A129" s="271" t="s">
        <v>217</v>
      </c>
      <c r="B129" s="272">
        <v>29.940001</v>
      </c>
      <c r="C129" s="273">
        <v>34.900002</v>
      </c>
      <c r="D129" s="273">
        <v>29.790001</v>
      </c>
      <c r="E129" s="273">
        <v>34.279999</v>
      </c>
      <c r="F129" s="273">
        <v>30.00412</v>
      </c>
      <c r="G129" s="273">
        <v>2.9916321E9</v>
      </c>
      <c r="H129" s="278" t="s">
        <v>217</v>
      </c>
      <c r="I129" s="273">
        <v>0.820313</v>
      </c>
      <c r="J129" s="273">
        <v>1.105313</v>
      </c>
      <c r="K129" s="273">
        <v>0.8125</v>
      </c>
      <c r="L129" s="273">
        <v>1.06625</v>
      </c>
      <c r="M129" s="273">
        <v>1.047727</v>
      </c>
      <c r="N129" s="273">
        <v>1.79410016E10</v>
      </c>
      <c r="O129" s="273"/>
      <c r="P129" s="249">
        <f t="shared" si="31"/>
        <v>117980.202</v>
      </c>
      <c r="Q129" s="249">
        <f t="shared" si="125"/>
        <v>48988.07741</v>
      </c>
      <c r="R129" s="249">
        <f t="shared" si="126"/>
        <v>339949.1956</v>
      </c>
      <c r="S129" s="249">
        <f t="shared" si="34"/>
        <v>-231972.3628</v>
      </c>
      <c r="T129" s="249">
        <f t="shared" si="35"/>
        <v>0</v>
      </c>
      <c r="U129" s="267">
        <f t="shared" si="21"/>
        <v>0.4260187653</v>
      </c>
      <c r="V129" s="277"/>
      <c r="W129" s="249">
        <f t="shared" si="22"/>
        <v>-231972.3628</v>
      </c>
      <c r="X129" s="252">
        <f t="shared" si="23"/>
        <v>1.974068773</v>
      </c>
      <c r="Y129" s="249">
        <f t="shared" si="24"/>
        <v>408937.3691</v>
      </c>
      <c r="Z129" s="249">
        <f t="shared" si="25"/>
        <v>176965.0063</v>
      </c>
      <c r="AA129" s="254">
        <f t="shared" si="26"/>
        <v>506917.475</v>
      </c>
      <c r="AB129" s="253">
        <f t="shared" si="27"/>
        <v>0.506917475</v>
      </c>
      <c r="AC129" s="270">
        <f t="shared" si="28"/>
        <v>274945.1121</v>
      </c>
      <c r="AD129" s="252">
        <f t="shared" si="29"/>
        <v>0.2749451121</v>
      </c>
      <c r="AE129" s="175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6"/>
      <c r="AT129" s="176"/>
      <c r="AU129" s="176"/>
      <c r="AV129" s="176"/>
      <c r="AW129" s="177"/>
    </row>
    <row r="130" ht="19.5" customHeight="1">
      <c r="A130" s="271" t="s">
        <v>218</v>
      </c>
      <c r="B130" s="272">
        <v>34.27</v>
      </c>
      <c r="C130" s="273">
        <v>35.5</v>
      </c>
      <c r="D130" s="273">
        <v>32.959999</v>
      </c>
      <c r="E130" s="273">
        <v>35.380001</v>
      </c>
      <c r="F130" s="273">
        <v>30.966921</v>
      </c>
      <c r="G130" s="273">
        <v>2.7340762E9</v>
      </c>
      <c r="H130" s="278" t="s">
        <v>218</v>
      </c>
      <c r="I130" s="273">
        <v>1.0675</v>
      </c>
      <c r="J130" s="273">
        <v>1.132813</v>
      </c>
      <c r="K130" s="273">
        <v>0.985</v>
      </c>
      <c r="L130" s="273">
        <v>1.128125</v>
      </c>
      <c r="M130" s="273">
        <v>1.108527</v>
      </c>
      <c r="N130" s="273">
        <v>1.26884736E10</v>
      </c>
      <c r="O130" s="273"/>
      <c r="P130" s="249">
        <f t="shared" si="31"/>
        <v>130534.6495</v>
      </c>
      <c r="Q130" s="249">
        <f t="shared" si="125"/>
        <v>59388.62308</v>
      </c>
      <c r="R130" s="249">
        <f t="shared" si="126"/>
        <v>340657.423</v>
      </c>
      <c r="S130" s="249">
        <f t="shared" si="34"/>
        <v>-234605.581</v>
      </c>
      <c r="T130" s="249">
        <f t="shared" si="35"/>
        <v>0</v>
      </c>
      <c r="U130" s="267">
        <f t="shared" si="21"/>
        <v>0.4698849727</v>
      </c>
      <c r="V130" s="277"/>
      <c r="W130" s="249">
        <f t="shared" si="22"/>
        <v>-234605.581</v>
      </c>
      <c r="X130" s="252">
        <f t="shared" si="23"/>
        <v>2.008443578</v>
      </c>
      <c r="Y130" s="249">
        <f t="shared" si="24"/>
        <v>418405.3808</v>
      </c>
      <c r="Z130" s="249">
        <f t="shared" si="25"/>
        <v>183799.7998</v>
      </c>
      <c r="AA130" s="254">
        <f t="shared" si="26"/>
        <v>530580.6956</v>
      </c>
      <c r="AB130" s="253">
        <f t="shared" si="27"/>
        <v>0.5305806956</v>
      </c>
      <c r="AC130" s="270">
        <f t="shared" si="28"/>
        <v>295975.1146</v>
      </c>
      <c r="AD130" s="252">
        <f t="shared" si="29"/>
        <v>0.2959751146</v>
      </c>
      <c r="AE130" s="175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7"/>
    </row>
    <row r="131" ht="19.5" customHeight="1">
      <c r="A131" s="271" t="s">
        <v>219</v>
      </c>
      <c r="B131" s="272">
        <v>35.759998</v>
      </c>
      <c r="C131" s="273">
        <v>37.23</v>
      </c>
      <c r="D131" s="273">
        <v>34.77</v>
      </c>
      <c r="E131" s="273">
        <v>36.380001</v>
      </c>
      <c r="F131" s="273">
        <v>31.842188</v>
      </c>
      <c r="G131" s="273">
        <v>2.511948E9</v>
      </c>
      <c r="H131" s="278" t="s">
        <v>219</v>
      </c>
      <c r="I131" s="273">
        <v>1.1525</v>
      </c>
      <c r="J131" s="273">
        <v>1.249375</v>
      </c>
      <c r="K131" s="273">
        <v>1.09</v>
      </c>
      <c r="L131" s="273">
        <v>1.190625</v>
      </c>
      <c r="M131" s="273">
        <v>1.169942</v>
      </c>
      <c r="N131" s="273">
        <v>1.22738016E10</v>
      </c>
      <c r="O131" s="273"/>
      <c r="P131" s="249">
        <f t="shared" si="31"/>
        <v>137702.9703</v>
      </c>
      <c r="Q131" s="249">
        <f t="shared" si="125"/>
        <v>65719.39</v>
      </c>
      <c r="R131" s="249">
        <f t="shared" si="126"/>
        <v>341367.126</v>
      </c>
      <c r="S131" s="249">
        <f t="shared" si="34"/>
        <v>-237249.7709</v>
      </c>
      <c r="T131" s="249">
        <f t="shared" si="35"/>
        <v>0</v>
      </c>
      <c r="U131" s="267">
        <f t="shared" si="21"/>
        <v>0.4940288994</v>
      </c>
      <c r="V131" s="277"/>
      <c r="W131" s="249">
        <f t="shared" si="22"/>
        <v>-237249.7709</v>
      </c>
      <c r="X131" s="252">
        <f t="shared" si="23"/>
        <v>2.019264737</v>
      </c>
      <c r="Y131" s="249">
        <f t="shared" si="24"/>
        <v>424104.5202</v>
      </c>
      <c r="Z131" s="249">
        <f t="shared" si="25"/>
        <v>186854.7493</v>
      </c>
      <c r="AA131" s="254">
        <f t="shared" si="26"/>
        <v>544789.4863</v>
      </c>
      <c r="AB131" s="253">
        <f t="shared" si="27"/>
        <v>0.5447894863</v>
      </c>
      <c r="AC131" s="270">
        <f t="shared" si="28"/>
        <v>307539.7154</v>
      </c>
      <c r="AD131" s="252">
        <f t="shared" si="29"/>
        <v>0.3075397154</v>
      </c>
      <c r="AE131" s="175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7"/>
    </row>
    <row r="132" ht="19.5" customHeight="1">
      <c r="A132" s="271" t="s">
        <v>220</v>
      </c>
      <c r="B132" s="272">
        <v>36.560001</v>
      </c>
      <c r="C132" s="273">
        <v>40.18</v>
      </c>
      <c r="D132" s="273">
        <v>34.299999</v>
      </c>
      <c r="E132" s="273">
        <v>39.450001</v>
      </c>
      <c r="F132" s="273">
        <v>34.571716</v>
      </c>
      <c r="G132" s="273">
        <v>2.5756078E9</v>
      </c>
      <c r="H132" s="278" t="s">
        <v>220</v>
      </c>
      <c r="I132" s="273">
        <v>1.201875</v>
      </c>
      <c r="J132" s="273">
        <v>1.446875</v>
      </c>
      <c r="K132" s="273">
        <v>1.05875</v>
      </c>
      <c r="L132" s="273">
        <v>1.393125</v>
      </c>
      <c r="M132" s="273">
        <v>1.368924</v>
      </c>
      <c r="N132" s="273">
        <v>9.5885504E9</v>
      </c>
      <c r="O132" s="273"/>
      <c r="P132" s="249">
        <f t="shared" si="31"/>
        <v>135841.5802</v>
      </c>
      <c r="Q132" s="249">
        <f t="shared" si="125"/>
        <v>63835.23318</v>
      </c>
      <c r="R132" s="249">
        <f t="shared" si="126"/>
        <v>342078.3075</v>
      </c>
      <c r="S132" s="249">
        <f t="shared" si="34"/>
        <v>-239904.9783</v>
      </c>
      <c r="T132" s="249">
        <f t="shared" si="35"/>
        <v>0</v>
      </c>
      <c r="U132" s="267">
        <f t="shared" si="21"/>
        <v>0.4864043484</v>
      </c>
      <c r="V132" s="277"/>
      <c r="W132" s="249">
        <f t="shared" si="22"/>
        <v>-239904.9783</v>
      </c>
      <c r="X132" s="252">
        <f t="shared" si="23"/>
        <v>1.992121594</v>
      </c>
      <c r="Y132" s="249">
        <f t="shared" si="24"/>
        <v>423484.2814</v>
      </c>
      <c r="Z132" s="249">
        <f t="shared" si="25"/>
        <v>183579.3031</v>
      </c>
      <c r="AA132" s="254">
        <f t="shared" si="26"/>
        <v>541755.1209</v>
      </c>
      <c r="AB132" s="253">
        <f t="shared" si="27"/>
        <v>0.5417551209</v>
      </c>
      <c r="AC132" s="270">
        <f t="shared" si="28"/>
        <v>301850.1426</v>
      </c>
      <c r="AD132" s="252">
        <f t="shared" si="29"/>
        <v>0.3018501426</v>
      </c>
      <c r="AE132" s="175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7"/>
    </row>
    <row r="133" ht="19.5" customHeight="1">
      <c r="A133" s="271" t="s">
        <v>221</v>
      </c>
      <c r="B133" s="272">
        <v>39.869999</v>
      </c>
      <c r="C133" s="273">
        <v>41.080002</v>
      </c>
      <c r="D133" s="273">
        <v>38.459999</v>
      </c>
      <c r="E133" s="273">
        <v>40.029999</v>
      </c>
      <c r="F133" s="273">
        <v>35.079987</v>
      </c>
      <c r="G133" s="273">
        <v>2.2481495E9</v>
      </c>
      <c r="H133" s="278" t="s">
        <v>221</v>
      </c>
      <c r="I133" s="273">
        <v>1.425938</v>
      </c>
      <c r="J133" s="273">
        <v>1.5075</v>
      </c>
      <c r="K133" s="273">
        <v>1.322813</v>
      </c>
      <c r="L133" s="273">
        <v>1.430313</v>
      </c>
      <c r="M133" s="273">
        <v>1.405466</v>
      </c>
      <c r="N133" s="273">
        <v>7.6431936E9</v>
      </c>
      <c r="O133" s="273"/>
      <c r="P133" s="249">
        <f t="shared" si="31"/>
        <v>152316.8277</v>
      </c>
      <c r="Q133" s="249">
        <f t="shared" si="125"/>
        <v>79756.38849</v>
      </c>
      <c r="R133" s="249">
        <f t="shared" si="126"/>
        <v>342790.9707</v>
      </c>
      <c r="S133" s="249">
        <f t="shared" si="34"/>
        <v>-242571.249</v>
      </c>
      <c r="T133" s="249">
        <f t="shared" si="35"/>
        <v>0</v>
      </c>
      <c r="U133" s="267">
        <f t="shared" si="21"/>
        <v>0.5424404787</v>
      </c>
      <c r="V133" s="277"/>
      <c r="W133" s="249">
        <f t="shared" si="22"/>
        <v>-242571.249</v>
      </c>
      <c r="X133" s="252">
        <f t="shared" si="23"/>
        <v>2.041081952</v>
      </c>
      <c r="Y133" s="249">
        <f t="shared" si="24"/>
        <v>435701.1112</v>
      </c>
      <c r="Z133" s="249">
        <f t="shared" si="25"/>
        <v>193129.8622</v>
      </c>
      <c r="AA133" s="254">
        <f t="shared" si="26"/>
        <v>574864.1869</v>
      </c>
      <c r="AB133" s="253">
        <f t="shared" si="27"/>
        <v>0.5748641869</v>
      </c>
      <c r="AC133" s="270">
        <f t="shared" si="28"/>
        <v>332292.9378</v>
      </c>
      <c r="AD133" s="252">
        <f t="shared" si="29"/>
        <v>0.3322929378</v>
      </c>
      <c r="AE133" s="175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7"/>
    </row>
    <row r="134" ht="19.5" customHeight="1">
      <c r="A134" s="271" t="s">
        <v>222</v>
      </c>
      <c r="B134" s="272">
        <v>39.889999</v>
      </c>
      <c r="C134" s="273">
        <v>43.169998</v>
      </c>
      <c r="D134" s="273">
        <v>39.02</v>
      </c>
      <c r="E134" s="273">
        <v>42.25</v>
      </c>
      <c r="F134" s="273">
        <v>37.025475</v>
      </c>
      <c r="G134" s="273">
        <v>2.1147749E9</v>
      </c>
      <c r="H134" s="278" t="s">
        <v>222</v>
      </c>
      <c r="I134" s="273">
        <v>1.420313</v>
      </c>
      <c r="J134" s="273">
        <v>1.664688</v>
      </c>
      <c r="K134" s="273">
        <v>1.36</v>
      </c>
      <c r="L134" s="273">
        <v>1.592813</v>
      </c>
      <c r="M134" s="273">
        <v>1.565143</v>
      </c>
      <c r="N134" s="273">
        <v>6.6059104E9</v>
      </c>
      <c r="O134" s="273"/>
      <c r="P134" s="249">
        <f t="shared" si="31"/>
        <v>154534.6535</v>
      </c>
      <c r="Q134" s="249">
        <f t="shared" si="125"/>
        <v>81998.50496</v>
      </c>
      <c r="R134" s="249">
        <f t="shared" si="126"/>
        <v>343505.1185</v>
      </c>
      <c r="S134" s="249">
        <f t="shared" si="34"/>
        <v>-245248.6292</v>
      </c>
      <c r="T134" s="249">
        <f t="shared" si="35"/>
        <v>0</v>
      </c>
      <c r="U134" s="267">
        <f t="shared" si="21"/>
        <v>0.5491562817</v>
      </c>
      <c r="V134" s="277"/>
      <c r="W134" s="249">
        <f t="shared" si="22"/>
        <v>-245248.6292</v>
      </c>
      <c r="X134" s="252">
        <f t="shared" si="23"/>
        <v>2.030754559</v>
      </c>
      <c r="Y134" s="249">
        <f t="shared" si="24"/>
        <v>437939.1712</v>
      </c>
      <c r="Z134" s="249">
        <f t="shared" si="25"/>
        <v>192690.542</v>
      </c>
      <c r="AA134" s="254">
        <f t="shared" si="26"/>
        <v>580038.2769</v>
      </c>
      <c r="AB134" s="253">
        <f t="shared" si="27"/>
        <v>0.5800382769</v>
      </c>
      <c r="AC134" s="270">
        <f t="shared" si="28"/>
        <v>334789.6477</v>
      </c>
      <c r="AD134" s="252">
        <f t="shared" si="29"/>
        <v>0.3347896477</v>
      </c>
      <c r="AE134" s="175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7"/>
    </row>
    <row r="135" ht="19.5" customHeight="1">
      <c r="A135" s="271" t="s">
        <v>223</v>
      </c>
      <c r="B135" s="272">
        <v>42.099998</v>
      </c>
      <c r="C135" s="273">
        <v>43.82</v>
      </c>
      <c r="D135" s="273">
        <v>40.720001</v>
      </c>
      <c r="E135" s="273">
        <v>40.959999</v>
      </c>
      <c r="F135" s="273">
        <v>35.929726</v>
      </c>
      <c r="G135" s="273">
        <v>2.2910659E9</v>
      </c>
      <c r="H135" s="278" t="s">
        <v>223</v>
      </c>
      <c r="I135" s="273">
        <v>1.582188</v>
      </c>
      <c r="J135" s="273">
        <v>1.70875</v>
      </c>
      <c r="K135" s="273">
        <v>1.478438</v>
      </c>
      <c r="L135" s="273">
        <v>1.490625</v>
      </c>
      <c r="M135" s="273">
        <v>1.46473</v>
      </c>
      <c r="N135" s="273">
        <v>7.4376E9</v>
      </c>
      <c r="O135" s="273"/>
      <c r="P135" s="249">
        <f t="shared" si="31"/>
        <v>161267.3307</v>
      </c>
      <c r="Q135" s="249">
        <f t="shared" si="125"/>
        <v>89139.48947</v>
      </c>
      <c r="R135" s="249">
        <f t="shared" si="126"/>
        <v>344220.7542</v>
      </c>
      <c r="S135" s="249">
        <f t="shared" si="34"/>
        <v>-247937.1652</v>
      </c>
      <c r="T135" s="249">
        <f t="shared" si="35"/>
        <v>0</v>
      </c>
      <c r="U135" s="267">
        <f t="shared" si="21"/>
        <v>0.5710234847</v>
      </c>
      <c r="V135" s="277"/>
      <c r="W135" s="249">
        <f t="shared" si="22"/>
        <v>-247937.1652</v>
      </c>
      <c r="X135" s="252">
        <f t="shared" si="23"/>
        <v>2.038774963</v>
      </c>
      <c r="Y135" s="249">
        <f t="shared" si="24"/>
        <v>443339.0555</v>
      </c>
      <c r="Z135" s="249">
        <f t="shared" si="25"/>
        <v>195401.8903</v>
      </c>
      <c r="AA135" s="254">
        <f t="shared" si="26"/>
        <v>594627.5743</v>
      </c>
      <c r="AB135" s="253">
        <f t="shared" si="27"/>
        <v>0.5946275743</v>
      </c>
      <c r="AC135" s="270">
        <f t="shared" si="28"/>
        <v>346690.4092</v>
      </c>
      <c r="AD135" s="252">
        <f t="shared" si="29"/>
        <v>0.3466904092</v>
      </c>
      <c r="AE135" s="175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7"/>
    </row>
    <row r="136" ht="19.5" customHeight="1">
      <c r="A136" s="271" t="s">
        <v>224</v>
      </c>
      <c r="B136" s="272">
        <v>41.0</v>
      </c>
      <c r="C136" s="273">
        <v>44.650002</v>
      </c>
      <c r="D136" s="273">
        <v>40.639999</v>
      </c>
      <c r="E136" s="273">
        <v>43.560001</v>
      </c>
      <c r="F136" s="273">
        <v>38.210426</v>
      </c>
      <c r="G136" s="273">
        <v>1.8079224E9</v>
      </c>
      <c r="H136" s="278" t="s">
        <v>224</v>
      </c>
      <c r="I136" s="273">
        <v>1.494063</v>
      </c>
      <c r="J136" s="273">
        <v>1.76875</v>
      </c>
      <c r="K136" s="273">
        <v>1.467813</v>
      </c>
      <c r="L136" s="273">
        <v>1.67875</v>
      </c>
      <c r="M136" s="273">
        <v>1.649587</v>
      </c>
      <c r="N136" s="273">
        <v>5.7410208E9</v>
      </c>
      <c r="O136" s="273"/>
      <c r="P136" s="249">
        <f t="shared" si="31"/>
        <v>160950.4911</v>
      </c>
      <c r="Q136" s="249">
        <f t="shared" si="125"/>
        <v>88498.87615</v>
      </c>
      <c r="R136" s="249">
        <f t="shared" si="126"/>
        <v>344937.8808</v>
      </c>
      <c r="S136" s="249">
        <f t="shared" si="34"/>
        <v>-250636.9034</v>
      </c>
      <c r="T136" s="249">
        <f t="shared" si="35"/>
        <v>0</v>
      </c>
      <c r="U136" s="267">
        <f t="shared" si="21"/>
        <v>0.5685657701</v>
      </c>
      <c r="V136" s="277"/>
      <c r="W136" s="249">
        <f t="shared" si="22"/>
        <v>-250636.9034</v>
      </c>
      <c r="X136" s="252">
        <f t="shared" si="23"/>
        <v>2.018411355</v>
      </c>
      <c r="Y136" s="249">
        <f t="shared" si="24"/>
        <v>443805.7093</v>
      </c>
      <c r="Z136" s="249">
        <f t="shared" si="25"/>
        <v>193168.8059</v>
      </c>
      <c r="AA136" s="254">
        <f t="shared" si="26"/>
        <v>594387.248</v>
      </c>
      <c r="AB136" s="253">
        <f t="shared" si="27"/>
        <v>0.594387248</v>
      </c>
      <c r="AC136" s="270">
        <f t="shared" si="28"/>
        <v>343750.3446</v>
      </c>
      <c r="AD136" s="252">
        <f t="shared" si="29"/>
        <v>0.3437503446</v>
      </c>
      <c r="AE136" s="175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7"/>
    </row>
    <row r="137" ht="19.5" customHeight="1">
      <c r="A137" s="274" t="s">
        <v>225</v>
      </c>
      <c r="B137" s="275">
        <v>43.889999</v>
      </c>
      <c r="C137" s="276">
        <v>46.299999</v>
      </c>
      <c r="D137" s="276">
        <v>43.32</v>
      </c>
      <c r="E137" s="276">
        <v>45.75</v>
      </c>
      <c r="F137" s="276">
        <v>40.13147</v>
      </c>
      <c r="G137" s="276">
        <v>1.5240367E9</v>
      </c>
      <c r="H137" s="279" t="s">
        <v>225</v>
      </c>
      <c r="I137" s="276">
        <v>1.705313</v>
      </c>
      <c r="J137" s="276">
        <v>1.900625</v>
      </c>
      <c r="K137" s="276">
        <v>1.657813</v>
      </c>
      <c r="L137" s="276">
        <v>1.85875</v>
      </c>
      <c r="M137" s="276">
        <v>1.82646</v>
      </c>
      <c r="N137" s="276">
        <v>4.1595232E9</v>
      </c>
      <c r="O137" s="276"/>
      <c r="P137" s="249">
        <f t="shared" si="31"/>
        <v>171564.3564</v>
      </c>
      <c r="Q137" s="249">
        <f t="shared" si="125"/>
        <v>99954.54963</v>
      </c>
      <c r="R137" s="249">
        <f t="shared" si="126"/>
        <v>345656.5013</v>
      </c>
      <c r="S137" s="249">
        <f t="shared" si="34"/>
        <v>-253347.8905</v>
      </c>
      <c r="T137" s="249">
        <f t="shared" si="35"/>
        <v>0</v>
      </c>
      <c r="U137" s="267">
        <f t="shared" si="21"/>
        <v>0.6018928351</v>
      </c>
      <c r="V137" s="252">
        <f>(E137-B126)/B126</f>
        <v>0.5378151261</v>
      </c>
      <c r="W137" s="249">
        <f t="shared" si="22"/>
        <v>-253347.8905</v>
      </c>
      <c r="X137" s="252">
        <f t="shared" si="23"/>
        <v>2.041543969</v>
      </c>
      <c r="Y137" s="249">
        <f t="shared" si="24"/>
        <v>451925.2908</v>
      </c>
      <c r="Z137" s="249">
        <f t="shared" si="25"/>
        <v>198577.4003</v>
      </c>
      <c r="AA137" s="254">
        <f t="shared" si="26"/>
        <v>617175.4074</v>
      </c>
      <c r="AB137" s="253">
        <f t="shared" si="27"/>
        <v>0.6171754074</v>
      </c>
      <c r="AC137" s="270">
        <f t="shared" si="28"/>
        <v>363827.5169</v>
      </c>
      <c r="AD137" s="252">
        <f t="shared" si="29"/>
        <v>0.3638275169</v>
      </c>
      <c r="AE137" s="175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7"/>
    </row>
    <row r="138" ht="19.5" customHeight="1">
      <c r="A138" s="271" t="s">
        <v>226</v>
      </c>
      <c r="B138" s="272">
        <v>46.330002</v>
      </c>
      <c r="C138" s="273">
        <v>46.639999</v>
      </c>
      <c r="D138" s="273">
        <v>42.630001</v>
      </c>
      <c r="E138" s="273">
        <v>42.790001</v>
      </c>
      <c r="F138" s="273">
        <v>37.597622</v>
      </c>
      <c r="G138" s="273">
        <v>2.3821525E9</v>
      </c>
      <c r="H138" s="278" t="s">
        <v>226</v>
      </c>
      <c r="I138" s="273">
        <v>1.900938</v>
      </c>
      <c r="J138" s="273">
        <v>1.928125</v>
      </c>
      <c r="K138" s="273">
        <v>1.604375</v>
      </c>
      <c r="L138" s="273">
        <v>1.616875</v>
      </c>
      <c r="M138" s="273">
        <v>1.588787</v>
      </c>
      <c r="N138" s="273">
        <v>5.4047488E9</v>
      </c>
      <c r="O138" s="273"/>
      <c r="P138" s="249">
        <f t="shared" si="31"/>
        <v>168831.6871</v>
      </c>
      <c r="Q138" s="249">
        <f>(Q126+(Q137-Q126)*(1-$Q$3))*K138/K137</f>
        <v>69919.16374</v>
      </c>
      <c r="R138" s="249">
        <f>R137*(1+($S$5/2/12))+(Q137-Q126)*($Q$3)</f>
        <v>374083.1602</v>
      </c>
      <c r="S138" s="249">
        <f t="shared" si="34"/>
        <v>-256070.1734</v>
      </c>
      <c r="T138" s="249">
        <f t="shared" si="35"/>
        <v>0</v>
      </c>
      <c r="U138" s="267">
        <f t="shared" si="21"/>
        <v>0.5036763773</v>
      </c>
      <c r="V138" s="277"/>
      <c r="W138" s="249">
        <f t="shared" si="22"/>
        <v>-256070.1734</v>
      </c>
      <c r="X138" s="252">
        <f t="shared" si="23"/>
        <v>2.12017995</v>
      </c>
      <c r="Y138" s="249">
        <f t="shared" si="24"/>
        <v>477302.0148</v>
      </c>
      <c r="Z138" s="249">
        <f t="shared" si="25"/>
        <v>221231.8414</v>
      </c>
      <c r="AA138" s="254">
        <f t="shared" si="26"/>
        <v>612834.0111</v>
      </c>
      <c r="AB138" s="253">
        <f t="shared" si="27"/>
        <v>0.6128340111</v>
      </c>
      <c r="AC138" s="270">
        <f t="shared" si="28"/>
        <v>356763.8377</v>
      </c>
      <c r="AD138" s="252">
        <f t="shared" si="29"/>
        <v>0.3567638377</v>
      </c>
      <c r="AE138" s="175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7"/>
    </row>
    <row r="139" ht="19.5" customHeight="1">
      <c r="A139" s="271" t="s">
        <v>227</v>
      </c>
      <c r="B139" s="272">
        <v>42.900002</v>
      </c>
      <c r="C139" s="273">
        <v>45.049999</v>
      </c>
      <c r="D139" s="273">
        <v>42.119999</v>
      </c>
      <c r="E139" s="273">
        <v>44.759998</v>
      </c>
      <c r="F139" s="273">
        <v>39.328568</v>
      </c>
      <c r="G139" s="273">
        <v>1.9321764E9</v>
      </c>
      <c r="H139" s="278" t="s">
        <v>227</v>
      </c>
      <c r="I139" s="273">
        <v>1.625625</v>
      </c>
      <c r="J139" s="273">
        <v>1.7875</v>
      </c>
      <c r="K139" s="273">
        <v>1.564063</v>
      </c>
      <c r="L139" s="273">
        <v>1.765</v>
      </c>
      <c r="M139" s="273">
        <v>1.734339</v>
      </c>
      <c r="N139" s="273">
        <v>5.1140704E9</v>
      </c>
      <c r="O139" s="273"/>
      <c r="P139" s="249">
        <f t="shared" si="31"/>
        <v>166811.8772</v>
      </c>
      <c r="Q139" s="249">
        <f t="shared" ref="Q139:Q149" si="127">Q138*K139/K138</f>
        <v>68162.35418</v>
      </c>
      <c r="R139" s="249">
        <f t="shared" ref="R139:R149" si="128">R138*(1+$S$5/2/12)</f>
        <v>374862.5001</v>
      </c>
      <c r="S139" s="249">
        <f t="shared" si="34"/>
        <v>-258803.7991</v>
      </c>
      <c r="T139" s="249">
        <f t="shared" si="35"/>
        <v>0</v>
      </c>
      <c r="U139" s="267">
        <f t="shared" si="21"/>
        <v>0.4970782669</v>
      </c>
      <c r="V139" s="277"/>
      <c r="W139" s="249">
        <f t="shared" si="22"/>
        <v>-258803.7991</v>
      </c>
      <c r="X139" s="252">
        <f t="shared" si="23"/>
        <v>2.092992372</v>
      </c>
      <c r="Y139" s="249">
        <f t="shared" si="24"/>
        <v>476636.3142</v>
      </c>
      <c r="Z139" s="249">
        <f t="shared" si="25"/>
        <v>217832.5151</v>
      </c>
      <c r="AA139" s="254">
        <f t="shared" si="26"/>
        <v>609836.7315</v>
      </c>
      <c r="AB139" s="253">
        <f t="shared" si="27"/>
        <v>0.6098367315</v>
      </c>
      <c r="AC139" s="270">
        <f t="shared" si="28"/>
        <v>351032.9325</v>
      </c>
      <c r="AD139" s="252">
        <f t="shared" si="29"/>
        <v>0.3510329325</v>
      </c>
      <c r="AE139" s="175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7"/>
    </row>
    <row r="140" ht="19.5" customHeight="1">
      <c r="A140" s="271" t="s">
        <v>228</v>
      </c>
      <c r="B140" s="272">
        <v>44.959999</v>
      </c>
      <c r="C140" s="273">
        <v>48.599998</v>
      </c>
      <c r="D140" s="273">
        <v>44.950001</v>
      </c>
      <c r="E140" s="273">
        <v>48.16</v>
      </c>
      <c r="F140" s="273">
        <v>42.31601</v>
      </c>
      <c r="G140" s="273">
        <v>1.6236069E9</v>
      </c>
      <c r="H140" s="278" t="s">
        <v>228</v>
      </c>
      <c r="I140" s="273">
        <v>1.778125</v>
      </c>
      <c r="J140" s="273">
        <v>2.080313</v>
      </c>
      <c r="K140" s="273">
        <v>1.778125</v>
      </c>
      <c r="L140" s="273">
        <v>2.045</v>
      </c>
      <c r="M140" s="273">
        <v>2.009475</v>
      </c>
      <c r="N140" s="273">
        <v>4.287104E9</v>
      </c>
      <c r="O140" s="273"/>
      <c r="P140" s="249">
        <f t="shared" si="31"/>
        <v>178019.8059</v>
      </c>
      <c r="Q140" s="249">
        <f t="shared" si="127"/>
        <v>77491.24302</v>
      </c>
      <c r="R140" s="249">
        <f t="shared" si="128"/>
        <v>375643.4637</v>
      </c>
      <c r="S140" s="249">
        <f t="shared" si="34"/>
        <v>-261548.8149</v>
      </c>
      <c r="T140" s="249">
        <f t="shared" si="35"/>
        <v>0</v>
      </c>
      <c r="U140" s="267">
        <f t="shared" si="21"/>
        <v>0.5276081931</v>
      </c>
      <c r="V140" s="277"/>
      <c r="W140" s="249">
        <f t="shared" si="22"/>
        <v>-261548.8149</v>
      </c>
      <c r="X140" s="252">
        <f t="shared" si="23"/>
        <v>2.116863997</v>
      </c>
      <c r="Y140" s="249">
        <f t="shared" si="24"/>
        <v>485231.5893</v>
      </c>
      <c r="Z140" s="249">
        <f t="shared" si="25"/>
        <v>223682.7744</v>
      </c>
      <c r="AA140" s="254">
        <f t="shared" si="26"/>
        <v>631154.5126</v>
      </c>
      <c r="AB140" s="253">
        <f t="shared" si="27"/>
        <v>0.6311545126</v>
      </c>
      <c r="AC140" s="270">
        <f t="shared" si="28"/>
        <v>369605.6977</v>
      </c>
      <c r="AD140" s="252">
        <f t="shared" si="29"/>
        <v>0.3696056977</v>
      </c>
      <c r="AE140" s="175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7"/>
    </row>
    <row r="141" ht="19.5" customHeight="1">
      <c r="A141" s="271" t="s">
        <v>229</v>
      </c>
      <c r="B141" s="272">
        <v>48.360001</v>
      </c>
      <c r="C141" s="273">
        <v>50.650002</v>
      </c>
      <c r="D141" s="273">
        <v>47.790001</v>
      </c>
      <c r="E141" s="273">
        <v>49.240002</v>
      </c>
      <c r="F141" s="273">
        <v>43.311127</v>
      </c>
      <c r="G141" s="273">
        <v>1.7014575E9</v>
      </c>
      <c r="H141" s="278" t="s">
        <v>229</v>
      </c>
      <c r="I141" s="273">
        <v>2.058438</v>
      </c>
      <c r="J141" s="273">
        <v>2.255938</v>
      </c>
      <c r="K141" s="273">
        <v>2.010938</v>
      </c>
      <c r="L141" s="273">
        <v>2.13125</v>
      </c>
      <c r="M141" s="273">
        <v>2.094226</v>
      </c>
      <c r="N141" s="273">
        <v>5.2115232E9</v>
      </c>
      <c r="O141" s="273"/>
      <c r="P141" s="249">
        <f t="shared" si="31"/>
        <v>189267.3307</v>
      </c>
      <c r="Q141" s="249">
        <f t="shared" si="127"/>
        <v>87637.30629</v>
      </c>
      <c r="R141" s="249">
        <f t="shared" si="128"/>
        <v>376426.0542</v>
      </c>
      <c r="S141" s="249">
        <f t="shared" si="34"/>
        <v>-264305.2683</v>
      </c>
      <c r="T141" s="249">
        <f t="shared" si="35"/>
        <v>0</v>
      </c>
      <c r="U141" s="267">
        <f t="shared" si="21"/>
        <v>0.5579746186</v>
      </c>
      <c r="V141" s="277"/>
      <c r="W141" s="249">
        <f t="shared" si="22"/>
        <v>-264305.2683</v>
      </c>
      <c r="X141" s="252">
        <f t="shared" si="23"/>
        <v>2.140303099</v>
      </c>
      <c r="Y141" s="249">
        <f t="shared" si="24"/>
        <v>493856.1435</v>
      </c>
      <c r="Z141" s="249">
        <f t="shared" si="25"/>
        <v>229550.8752</v>
      </c>
      <c r="AA141" s="254">
        <f t="shared" si="26"/>
        <v>653330.6912</v>
      </c>
      <c r="AB141" s="253">
        <f t="shared" si="27"/>
        <v>0.6533306912</v>
      </c>
      <c r="AC141" s="270">
        <f t="shared" si="28"/>
        <v>389025.4229</v>
      </c>
      <c r="AD141" s="252">
        <f t="shared" si="29"/>
        <v>0.3890254229</v>
      </c>
      <c r="AE141" s="175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7"/>
    </row>
    <row r="142" ht="19.5" customHeight="1">
      <c r="A142" s="271" t="s">
        <v>230</v>
      </c>
      <c r="B142" s="272">
        <v>49.450001</v>
      </c>
      <c r="C142" s="273">
        <v>50.169998</v>
      </c>
      <c r="D142" s="273">
        <v>42.639999</v>
      </c>
      <c r="E142" s="273">
        <v>45.599998</v>
      </c>
      <c r="F142" s="273">
        <v>40.109406</v>
      </c>
      <c r="G142" s="273">
        <v>2.9522281E9</v>
      </c>
      <c r="H142" s="278" t="s">
        <v>230</v>
      </c>
      <c r="I142" s="273">
        <v>2.145625</v>
      </c>
      <c r="J142" s="273">
        <v>2.209063</v>
      </c>
      <c r="K142" s="273">
        <v>1.504375</v>
      </c>
      <c r="L142" s="273">
        <v>1.805938</v>
      </c>
      <c r="M142" s="273">
        <v>1.774566</v>
      </c>
      <c r="N142" s="273">
        <v>7.4423808E9</v>
      </c>
      <c r="O142" s="273"/>
      <c r="P142" s="249">
        <f t="shared" si="31"/>
        <v>168871.2832</v>
      </c>
      <c r="Q142" s="249">
        <f t="shared" si="127"/>
        <v>65561.13249</v>
      </c>
      <c r="R142" s="249">
        <f t="shared" si="128"/>
        <v>377210.2752</v>
      </c>
      <c r="S142" s="249">
        <f t="shared" si="34"/>
        <v>-267073.2069</v>
      </c>
      <c r="T142" s="249">
        <f t="shared" si="35"/>
        <v>0</v>
      </c>
      <c r="U142" s="267">
        <f t="shared" si="21"/>
        <v>0.4904718926</v>
      </c>
      <c r="V142" s="277"/>
      <c r="W142" s="249">
        <f t="shared" si="22"/>
        <v>-267073.2069</v>
      </c>
      <c r="X142" s="252">
        <f t="shared" si="23"/>
        <v>2.044688663</v>
      </c>
      <c r="Y142" s="249">
        <f t="shared" si="24"/>
        <v>480331.7624</v>
      </c>
      <c r="Z142" s="249">
        <f t="shared" si="25"/>
        <v>213258.5555</v>
      </c>
      <c r="AA142" s="254">
        <f t="shared" si="26"/>
        <v>611642.6908</v>
      </c>
      <c r="AB142" s="253">
        <f t="shared" si="27"/>
        <v>0.6116426908</v>
      </c>
      <c r="AC142" s="270">
        <f t="shared" si="28"/>
        <v>344569.4839</v>
      </c>
      <c r="AD142" s="252">
        <f t="shared" si="29"/>
        <v>0.3445694839</v>
      </c>
      <c r="AE142" s="175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7"/>
    </row>
    <row r="143" ht="19.5" customHeight="1">
      <c r="A143" s="271" t="s">
        <v>231</v>
      </c>
      <c r="B143" s="272">
        <v>45.43</v>
      </c>
      <c r="C143" s="273">
        <v>47.68</v>
      </c>
      <c r="D143" s="273">
        <v>42.639999</v>
      </c>
      <c r="E143" s="273">
        <v>42.709999</v>
      </c>
      <c r="F143" s="273">
        <v>37.567379</v>
      </c>
      <c r="G143" s="273">
        <v>2.0580886E9</v>
      </c>
      <c r="H143" s="278" t="s">
        <v>231</v>
      </c>
      <c r="I143" s="273">
        <v>1.795313</v>
      </c>
      <c r="J143" s="273">
        <v>1.973125</v>
      </c>
      <c r="K143" s="273">
        <v>1.573438</v>
      </c>
      <c r="L143" s="273">
        <v>1.58125</v>
      </c>
      <c r="M143" s="273">
        <v>1.553781</v>
      </c>
      <c r="N143" s="273">
        <v>5.6234048E9</v>
      </c>
      <c r="O143" s="273"/>
      <c r="P143" s="249">
        <f t="shared" si="31"/>
        <v>168871.2832</v>
      </c>
      <c r="Q143" s="249">
        <f t="shared" si="127"/>
        <v>68570.91961</v>
      </c>
      <c r="R143" s="249">
        <f t="shared" si="128"/>
        <v>377996.1299</v>
      </c>
      <c r="S143" s="249">
        <f t="shared" si="34"/>
        <v>-269852.6786</v>
      </c>
      <c r="T143" s="249">
        <f t="shared" si="35"/>
        <v>0</v>
      </c>
      <c r="U143" s="267">
        <f t="shared" si="21"/>
        <v>0.4972279205</v>
      </c>
      <c r="V143" s="277"/>
      <c r="W143" s="249">
        <f t="shared" si="22"/>
        <v>-269852.6786</v>
      </c>
      <c r="X143" s="252">
        <f t="shared" si="23"/>
        <v>2.026540614</v>
      </c>
      <c r="Y143" s="249">
        <f t="shared" si="24"/>
        <v>481086.1829</v>
      </c>
      <c r="Z143" s="249">
        <f t="shared" si="25"/>
        <v>211233.5043</v>
      </c>
      <c r="AA143" s="254">
        <f t="shared" si="26"/>
        <v>615438.3327</v>
      </c>
      <c r="AB143" s="253">
        <f t="shared" si="27"/>
        <v>0.6154383327</v>
      </c>
      <c r="AC143" s="270">
        <f t="shared" si="28"/>
        <v>345585.6541</v>
      </c>
      <c r="AD143" s="252">
        <f t="shared" si="29"/>
        <v>0.3455856541</v>
      </c>
      <c r="AE143" s="175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7"/>
    </row>
    <row r="144" ht="19.5" customHeight="1">
      <c r="A144" s="271" t="s">
        <v>232</v>
      </c>
      <c r="B144" s="272">
        <v>42.84</v>
      </c>
      <c r="C144" s="273">
        <v>46.720001</v>
      </c>
      <c r="D144" s="273">
        <v>41.77</v>
      </c>
      <c r="E144" s="273">
        <v>45.810001</v>
      </c>
      <c r="F144" s="273">
        <v>40.449875</v>
      </c>
      <c r="G144" s="273">
        <v>1.7486736E9</v>
      </c>
      <c r="H144" s="278" t="s">
        <v>232</v>
      </c>
      <c r="I144" s="273">
        <v>1.58875</v>
      </c>
      <c r="J144" s="273">
        <v>1.8825</v>
      </c>
      <c r="K144" s="273">
        <v>1.510625</v>
      </c>
      <c r="L144" s="273">
        <v>1.810625</v>
      </c>
      <c r="M144" s="273">
        <v>1.779171</v>
      </c>
      <c r="N144" s="273">
        <v>4.884784E9</v>
      </c>
      <c r="O144" s="273"/>
      <c r="P144" s="249">
        <f t="shared" si="31"/>
        <v>165425.7426</v>
      </c>
      <c r="Q144" s="249">
        <f t="shared" si="127"/>
        <v>65833.50945</v>
      </c>
      <c r="R144" s="249">
        <f t="shared" si="128"/>
        <v>378783.6218</v>
      </c>
      <c r="S144" s="249">
        <f t="shared" si="34"/>
        <v>-272643.7314</v>
      </c>
      <c r="T144" s="249">
        <f t="shared" si="35"/>
        <v>0</v>
      </c>
      <c r="U144" s="267">
        <f t="shared" si="21"/>
        <v>0.4870030849</v>
      </c>
      <c r="V144" s="277"/>
      <c r="W144" s="249">
        <f t="shared" si="22"/>
        <v>-272643.7314</v>
      </c>
      <c r="X144" s="252">
        <f t="shared" si="23"/>
        <v>1.996045761</v>
      </c>
      <c r="Y144" s="249">
        <f t="shared" si="24"/>
        <v>479430.2968</v>
      </c>
      <c r="Z144" s="249">
        <f t="shared" si="25"/>
        <v>206786.5653</v>
      </c>
      <c r="AA144" s="254">
        <f t="shared" si="26"/>
        <v>610042.8739</v>
      </c>
      <c r="AB144" s="253">
        <f t="shared" si="27"/>
        <v>0.6100428739</v>
      </c>
      <c r="AC144" s="270">
        <f t="shared" si="28"/>
        <v>337399.1424</v>
      </c>
      <c r="AD144" s="252">
        <f t="shared" si="29"/>
        <v>0.3373991424</v>
      </c>
      <c r="AE144" s="175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7"/>
    </row>
    <row r="145" ht="19.5" customHeight="1">
      <c r="A145" s="271" t="s">
        <v>233</v>
      </c>
      <c r="B145" s="272">
        <v>46.389999</v>
      </c>
      <c r="C145" s="273">
        <v>47.189999</v>
      </c>
      <c r="D145" s="273">
        <v>42.970001</v>
      </c>
      <c r="E145" s="273">
        <v>43.459999</v>
      </c>
      <c r="F145" s="273">
        <v>38.374847</v>
      </c>
      <c r="G145" s="273">
        <v>1.4832781E9</v>
      </c>
      <c r="H145" s="278" t="s">
        <v>233</v>
      </c>
      <c r="I145" s="273">
        <v>1.855</v>
      </c>
      <c r="J145" s="273">
        <v>1.91875</v>
      </c>
      <c r="K145" s="273">
        <v>1.586563</v>
      </c>
      <c r="L145" s="273">
        <v>1.625625</v>
      </c>
      <c r="M145" s="273">
        <v>1.597385</v>
      </c>
      <c r="N145" s="273">
        <v>4.2101088E9</v>
      </c>
      <c r="O145" s="273"/>
      <c r="P145" s="249">
        <f t="shared" si="31"/>
        <v>170178.2218</v>
      </c>
      <c r="Q145" s="249">
        <f t="shared" si="127"/>
        <v>69142.91121</v>
      </c>
      <c r="R145" s="249">
        <f t="shared" si="128"/>
        <v>379572.7544</v>
      </c>
      <c r="S145" s="249">
        <f t="shared" si="34"/>
        <v>-275446.4137</v>
      </c>
      <c r="T145" s="249">
        <f t="shared" si="35"/>
        <v>0</v>
      </c>
      <c r="U145" s="267">
        <f t="shared" si="21"/>
        <v>0.4984118449</v>
      </c>
      <c r="V145" s="277"/>
      <c r="W145" s="249">
        <f t="shared" si="22"/>
        <v>-275446.4137</v>
      </c>
      <c r="X145" s="252">
        <f t="shared" si="23"/>
        <v>1.995854543</v>
      </c>
      <c r="Y145" s="249">
        <f t="shared" si="24"/>
        <v>483514.5995</v>
      </c>
      <c r="Z145" s="249">
        <f t="shared" si="25"/>
        <v>208068.1858</v>
      </c>
      <c r="AA145" s="254">
        <f t="shared" si="26"/>
        <v>618893.8874</v>
      </c>
      <c r="AB145" s="253">
        <f t="shared" si="27"/>
        <v>0.6188938874</v>
      </c>
      <c r="AC145" s="270">
        <f t="shared" si="28"/>
        <v>343447.4737</v>
      </c>
      <c r="AD145" s="252">
        <f t="shared" si="29"/>
        <v>0.3434474737</v>
      </c>
      <c r="AE145" s="175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7"/>
    </row>
    <row r="146" ht="19.5" customHeight="1">
      <c r="A146" s="271" t="s">
        <v>234</v>
      </c>
      <c r="B146" s="272">
        <v>44.099998</v>
      </c>
      <c r="C146" s="273">
        <v>49.84</v>
      </c>
      <c r="D146" s="273">
        <v>44.07</v>
      </c>
      <c r="E146" s="273">
        <v>49.07</v>
      </c>
      <c r="F146" s="273">
        <v>43.328426</v>
      </c>
      <c r="G146" s="273">
        <v>1.5747432E9</v>
      </c>
      <c r="H146" s="278" t="s">
        <v>234</v>
      </c>
      <c r="I146" s="273">
        <v>1.67</v>
      </c>
      <c r="J146" s="273">
        <v>2.1375</v>
      </c>
      <c r="K146" s="273">
        <v>1.668438</v>
      </c>
      <c r="L146" s="273">
        <v>2.071563</v>
      </c>
      <c r="M146" s="273">
        <v>2.035576</v>
      </c>
      <c r="N146" s="273">
        <v>4.1785664E9</v>
      </c>
      <c r="O146" s="273"/>
      <c r="P146" s="249">
        <f t="shared" si="31"/>
        <v>174534.6535</v>
      </c>
      <c r="Q146" s="249">
        <f t="shared" si="127"/>
        <v>72711.04929</v>
      </c>
      <c r="R146" s="249">
        <f t="shared" si="128"/>
        <v>380363.531</v>
      </c>
      <c r="S146" s="249">
        <f t="shared" si="34"/>
        <v>-278260.7737</v>
      </c>
      <c r="T146" s="249">
        <f t="shared" si="35"/>
        <v>0</v>
      </c>
      <c r="U146" s="267">
        <f t="shared" si="21"/>
        <v>0.5098024931</v>
      </c>
      <c r="V146" s="277"/>
      <c r="W146" s="249">
        <f t="shared" si="22"/>
        <v>-278260.7737</v>
      </c>
      <c r="X146" s="252">
        <f t="shared" si="23"/>
        <v>1.994166037</v>
      </c>
      <c r="Y146" s="249">
        <f t="shared" si="24"/>
        <v>487323.2472</v>
      </c>
      <c r="Z146" s="249">
        <f t="shared" si="25"/>
        <v>209062.4734</v>
      </c>
      <c r="AA146" s="254">
        <f t="shared" si="26"/>
        <v>627609.2337</v>
      </c>
      <c r="AB146" s="253">
        <f t="shared" si="27"/>
        <v>0.6276092337</v>
      </c>
      <c r="AC146" s="270">
        <f t="shared" si="28"/>
        <v>349348.46</v>
      </c>
      <c r="AD146" s="252">
        <f t="shared" si="29"/>
        <v>0.34934846</v>
      </c>
      <c r="AE146" s="175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7"/>
    </row>
    <row r="147" ht="19.5" customHeight="1">
      <c r="A147" s="271" t="s">
        <v>235</v>
      </c>
      <c r="B147" s="272">
        <v>49.48</v>
      </c>
      <c r="C147" s="273">
        <v>52.490002</v>
      </c>
      <c r="D147" s="273">
        <v>48.200001</v>
      </c>
      <c r="E147" s="273">
        <v>52.18</v>
      </c>
      <c r="F147" s="273">
        <v>46.182438</v>
      </c>
      <c r="G147" s="273">
        <v>1.5383548E9</v>
      </c>
      <c r="H147" s="278" t="s">
        <v>235</v>
      </c>
      <c r="I147" s="273">
        <v>2.105625</v>
      </c>
      <c r="J147" s="273">
        <v>2.364375</v>
      </c>
      <c r="K147" s="273">
        <v>1.99875</v>
      </c>
      <c r="L147" s="273">
        <v>2.339688</v>
      </c>
      <c r="M147" s="273">
        <v>2.299043</v>
      </c>
      <c r="N147" s="273">
        <v>3.9733408E9</v>
      </c>
      <c r="O147" s="273"/>
      <c r="P147" s="249">
        <f t="shared" si="31"/>
        <v>190891.0931</v>
      </c>
      <c r="Q147" s="249">
        <f t="shared" si="127"/>
        <v>87106.14945</v>
      </c>
      <c r="R147" s="249">
        <f t="shared" si="128"/>
        <v>381155.955</v>
      </c>
      <c r="S147" s="249">
        <f t="shared" si="34"/>
        <v>-281086.8603</v>
      </c>
      <c r="T147" s="249">
        <f t="shared" si="35"/>
        <v>0</v>
      </c>
      <c r="U147" s="267">
        <f t="shared" si="21"/>
        <v>0.5538976271</v>
      </c>
      <c r="V147" s="277"/>
      <c r="W147" s="249">
        <f t="shared" si="22"/>
        <v>-281086.8603</v>
      </c>
      <c r="X147" s="252">
        <f t="shared" si="23"/>
        <v>2.035125539</v>
      </c>
      <c r="Y147" s="249">
        <f t="shared" si="24"/>
        <v>499533.4819</v>
      </c>
      <c r="Z147" s="249">
        <f t="shared" si="25"/>
        <v>218446.6217</v>
      </c>
      <c r="AA147" s="254">
        <f t="shared" si="26"/>
        <v>659153.1975</v>
      </c>
      <c r="AB147" s="253">
        <f t="shared" si="27"/>
        <v>0.6591531975</v>
      </c>
      <c r="AC147" s="270">
        <f t="shared" si="28"/>
        <v>378066.3372</v>
      </c>
      <c r="AD147" s="252">
        <f t="shared" si="29"/>
        <v>0.3780663372</v>
      </c>
      <c r="AE147" s="175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7"/>
    </row>
    <row r="148" ht="19.5" customHeight="1">
      <c r="A148" s="271" t="s">
        <v>236</v>
      </c>
      <c r="B148" s="272">
        <v>52.369999</v>
      </c>
      <c r="C148" s="273">
        <v>54.040001</v>
      </c>
      <c r="D148" s="273">
        <v>50.849998</v>
      </c>
      <c r="E148" s="273">
        <v>52.09</v>
      </c>
      <c r="F148" s="273">
        <v>46.102768</v>
      </c>
      <c r="G148" s="273">
        <v>1.5649947E9</v>
      </c>
      <c r="H148" s="278" t="s">
        <v>236</v>
      </c>
      <c r="I148" s="273">
        <v>2.355</v>
      </c>
      <c r="J148" s="273">
        <v>2.505313</v>
      </c>
      <c r="K148" s="273">
        <v>2.249063</v>
      </c>
      <c r="L148" s="273">
        <v>2.32</v>
      </c>
      <c r="M148" s="273">
        <v>2.279697</v>
      </c>
      <c r="N148" s="273">
        <v>3.4569632E9</v>
      </c>
      <c r="O148" s="273"/>
      <c r="P148" s="249">
        <f t="shared" si="31"/>
        <v>201386.1307</v>
      </c>
      <c r="Q148" s="249">
        <f t="shared" si="127"/>
        <v>98014.86819</v>
      </c>
      <c r="R148" s="249">
        <f t="shared" si="128"/>
        <v>381950.0299</v>
      </c>
      <c r="S148" s="249">
        <f t="shared" si="34"/>
        <v>-283924.7222</v>
      </c>
      <c r="T148" s="249">
        <f t="shared" si="35"/>
        <v>0</v>
      </c>
      <c r="U148" s="267">
        <f t="shared" si="21"/>
        <v>0.5832762413</v>
      </c>
      <c r="V148" s="277"/>
      <c r="W148" s="249">
        <f t="shared" si="22"/>
        <v>-283924.7222</v>
      </c>
      <c r="X148" s="252">
        <f t="shared" si="23"/>
        <v>2.054545149</v>
      </c>
      <c r="Y148" s="249">
        <f t="shared" si="24"/>
        <v>507642.3202</v>
      </c>
      <c r="Z148" s="249">
        <f t="shared" si="25"/>
        <v>223717.598</v>
      </c>
      <c r="AA148" s="254">
        <f t="shared" si="26"/>
        <v>681351.0288</v>
      </c>
      <c r="AB148" s="253">
        <f t="shared" si="27"/>
        <v>0.6813510288</v>
      </c>
      <c r="AC148" s="270">
        <f t="shared" si="28"/>
        <v>397426.3066</v>
      </c>
      <c r="AD148" s="252">
        <f t="shared" si="29"/>
        <v>0.3974263066</v>
      </c>
      <c r="AE148" s="175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7"/>
    </row>
    <row r="149" ht="19.5" customHeight="1">
      <c r="A149" s="274" t="s">
        <v>237</v>
      </c>
      <c r="B149" s="275">
        <v>52.860001</v>
      </c>
      <c r="C149" s="276">
        <v>54.959999</v>
      </c>
      <c r="D149" s="276">
        <v>52.84</v>
      </c>
      <c r="E149" s="276">
        <v>54.459999</v>
      </c>
      <c r="F149" s="276">
        <v>48.200367</v>
      </c>
      <c r="G149" s="276">
        <v>1.0067669E9</v>
      </c>
      <c r="H149" s="279" t="s">
        <v>237</v>
      </c>
      <c r="I149" s="276">
        <v>2.391563</v>
      </c>
      <c r="J149" s="276">
        <v>2.591563</v>
      </c>
      <c r="K149" s="276">
        <v>2.388438</v>
      </c>
      <c r="L149" s="276">
        <v>2.544688</v>
      </c>
      <c r="M149" s="276">
        <v>2.500482</v>
      </c>
      <c r="N149" s="276">
        <v>2.3484E9</v>
      </c>
      <c r="O149" s="276"/>
      <c r="P149" s="249">
        <f t="shared" si="31"/>
        <v>209267.3267</v>
      </c>
      <c r="Q149" s="249">
        <f t="shared" si="127"/>
        <v>104088.8742</v>
      </c>
      <c r="R149" s="249">
        <f t="shared" si="128"/>
        <v>382745.7591</v>
      </c>
      <c r="S149" s="249">
        <f t="shared" si="34"/>
        <v>-286774.4085</v>
      </c>
      <c r="T149" s="249">
        <f t="shared" si="35"/>
        <v>0</v>
      </c>
      <c r="U149" s="267">
        <f t="shared" si="21"/>
        <v>0.5996895557</v>
      </c>
      <c r="V149" s="252">
        <f>(E149-B138)/B138</f>
        <v>0.175480178</v>
      </c>
      <c r="W149" s="249">
        <f t="shared" si="22"/>
        <v>-286774.4085</v>
      </c>
      <c r="X149" s="252">
        <f t="shared" si="23"/>
        <v>2.064386041</v>
      </c>
      <c r="Y149" s="249">
        <f t="shared" si="24"/>
        <v>513923.0575</v>
      </c>
      <c r="Z149" s="249">
        <f t="shared" si="25"/>
        <v>227148.6489</v>
      </c>
      <c r="AA149" s="254">
        <f t="shared" si="26"/>
        <v>696101.9601</v>
      </c>
      <c r="AB149" s="253">
        <f t="shared" si="27"/>
        <v>0.6961019601</v>
      </c>
      <c r="AC149" s="270">
        <f t="shared" si="28"/>
        <v>409327.5516</v>
      </c>
      <c r="AD149" s="252">
        <f t="shared" si="29"/>
        <v>0.4093275516</v>
      </c>
      <c r="AE149" s="175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7"/>
    </row>
    <row r="150" ht="19.5" customHeight="1">
      <c r="A150" s="271" t="s">
        <v>238</v>
      </c>
      <c r="B150" s="272">
        <v>54.970001</v>
      </c>
      <c r="C150" s="273">
        <v>57.349998</v>
      </c>
      <c r="D150" s="273">
        <v>54.919998</v>
      </c>
      <c r="E150" s="273">
        <v>56.0</v>
      </c>
      <c r="F150" s="273">
        <v>49.661621</v>
      </c>
      <c r="G150" s="273">
        <v>1.2656086E9</v>
      </c>
      <c r="H150" s="278" t="s">
        <v>238</v>
      </c>
      <c r="I150" s="273">
        <v>2.59125</v>
      </c>
      <c r="J150" s="273">
        <v>2.815625</v>
      </c>
      <c r="K150" s="273">
        <v>2.586563</v>
      </c>
      <c r="L150" s="273">
        <v>2.684375</v>
      </c>
      <c r="M150" s="273">
        <v>2.637742</v>
      </c>
      <c r="N150" s="273">
        <v>2.50408E9</v>
      </c>
      <c r="O150" s="273"/>
      <c r="P150" s="249">
        <f t="shared" si="31"/>
        <v>217504.9426</v>
      </c>
      <c r="Q150" s="249">
        <f>(Q138+(Q149-Q138)*(1-$Q$3))*K150/K149</f>
        <v>94221.15054</v>
      </c>
      <c r="R150" s="249">
        <f>R149*(1+($S$5/2/12))+(Q149-Q138)*($Q$3)</f>
        <v>400628.0014</v>
      </c>
      <c r="S150" s="249">
        <f t="shared" si="34"/>
        <v>-289635.9686</v>
      </c>
      <c r="T150" s="249">
        <f t="shared" si="35"/>
        <v>0</v>
      </c>
      <c r="U150" s="267">
        <f t="shared" si="21"/>
        <v>0.5698672146</v>
      </c>
      <c r="V150" s="277"/>
      <c r="W150" s="249">
        <f t="shared" si="22"/>
        <v>-289635.9686</v>
      </c>
      <c r="X150" s="252">
        <f t="shared" si="23"/>
        <v>2.134171895</v>
      </c>
      <c r="Y150" s="249">
        <f t="shared" si="24"/>
        <v>536856.3411</v>
      </c>
      <c r="Z150" s="249">
        <f t="shared" si="25"/>
        <v>247220.3726</v>
      </c>
      <c r="AA150" s="254">
        <f t="shared" si="26"/>
        <v>712354.0945</v>
      </c>
      <c r="AB150" s="253">
        <f t="shared" si="27"/>
        <v>0.7123540945</v>
      </c>
      <c r="AC150" s="270">
        <f t="shared" si="28"/>
        <v>422718.1259</v>
      </c>
      <c r="AD150" s="252">
        <f t="shared" si="29"/>
        <v>0.4227181259</v>
      </c>
      <c r="AE150" s="175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7"/>
    </row>
    <row r="151" ht="19.5" customHeight="1">
      <c r="A151" s="271" t="s">
        <v>239</v>
      </c>
      <c r="B151" s="272">
        <v>56.419998</v>
      </c>
      <c r="C151" s="273">
        <v>59.040001</v>
      </c>
      <c r="D151" s="273">
        <v>56.130001</v>
      </c>
      <c r="E151" s="273">
        <v>57.77</v>
      </c>
      <c r="F151" s="273">
        <v>51.231285</v>
      </c>
      <c r="G151" s="273">
        <v>1.1015619E9</v>
      </c>
      <c r="H151" s="278" t="s">
        <v>239</v>
      </c>
      <c r="I151" s="273">
        <v>2.722188</v>
      </c>
      <c r="J151" s="273">
        <v>2.979688</v>
      </c>
      <c r="K151" s="273">
        <v>2.68875</v>
      </c>
      <c r="L151" s="273">
        <v>2.850938</v>
      </c>
      <c r="M151" s="273">
        <v>2.801412</v>
      </c>
      <c r="N151" s="273">
        <v>2.4418272E9</v>
      </c>
      <c r="O151" s="273"/>
      <c r="P151" s="249">
        <f t="shared" si="31"/>
        <v>222297.0337</v>
      </c>
      <c r="Q151" s="249">
        <f t="shared" ref="Q151:Q161" si="129">Q150*K151/K150</f>
        <v>97943.53299</v>
      </c>
      <c r="R151" s="249">
        <f t="shared" ref="R151:R161" si="130">R150*(1+$S$5/2/12)</f>
        <v>401462.643</v>
      </c>
      <c r="S151" s="249">
        <f t="shared" si="34"/>
        <v>-292509.4518</v>
      </c>
      <c r="T151" s="249">
        <f t="shared" si="35"/>
        <v>0</v>
      </c>
      <c r="U151" s="267">
        <f t="shared" si="21"/>
        <v>0.5794405429</v>
      </c>
      <c r="V151" s="277"/>
      <c r="W151" s="249">
        <f t="shared" si="22"/>
        <v>-292509.4518</v>
      </c>
      <c r="X151" s="252">
        <f t="shared" si="23"/>
        <v>2.132442808</v>
      </c>
      <c r="Y151" s="249">
        <f t="shared" si="24"/>
        <v>541012.0609</v>
      </c>
      <c r="Z151" s="249">
        <f t="shared" si="25"/>
        <v>248502.6091</v>
      </c>
      <c r="AA151" s="254">
        <f t="shared" si="26"/>
        <v>721703.2097</v>
      </c>
      <c r="AB151" s="253">
        <f t="shared" si="27"/>
        <v>0.7217032097</v>
      </c>
      <c r="AC151" s="270">
        <f t="shared" si="28"/>
        <v>429193.7579</v>
      </c>
      <c r="AD151" s="252">
        <f t="shared" si="29"/>
        <v>0.4291937579</v>
      </c>
      <c r="AE151" s="175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7"/>
    </row>
    <row r="152" ht="19.5" customHeight="1">
      <c r="A152" s="271" t="s">
        <v>240</v>
      </c>
      <c r="B152" s="272">
        <v>58.02</v>
      </c>
      <c r="C152" s="273">
        <v>58.369999</v>
      </c>
      <c r="D152" s="273">
        <v>53.77</v>
      </c>
      <c r="E152" s="273">
        <v>57.43</v>
      </c>
      <c r="F152" s="273">
        <v>50.929783</v>
      </c>
      <c r="G152" s="273">
        <v>1.7292433E9</v>
      </c>
      <c r="H152" s="278" t="s">
        <v>240</v>
      </c>
      <c r="I152" s="273">
        <v>2.87</v>
      </c>
      <c r="J152" s="273">
        <v>2.905</v>
      </c>
      <c r="K152" s="273">
        <v>2.460625</v>
      </c>
      <c r="L152" s="273">
        <v>2.811563</v>
      </c>
      <c r="M152" s="273">
        <v>2.762721</v>
      </c>
      <c r="N152" s="273">
        <v>3.536864E9</v>
      </c>
      <c r="O152" s="273"/>
      <c r="P152" s="249">
        <f t="shared" si="31"/>
        <v>212950.495</v>
      </c>
      <c r="Q152" s="249">
        <f t="shared" si="129"/>
        <v>89633.58656</v>
      </c>
      <c r="R152" s="249">
        <f t="shared" si="130"/>
        <v>402299.0235</v>
      </c>
      <c r="S152" s="249">
        <f t="shared" si="34"/>
        <v>-295394.9078</v>
      </c>
      <c r="T152" s="249">
        <f t="shared" si="35"/>
        <v>0</v>
      </c>
      <c r="U152" s="267">
        <f t="shared" si="21"/>
        <v>0.5564293786</v>
      </c>
      <c r="V152" s="277"/>
      <c r="W152" s="249">
        <f t="shared" si="22"/>
        <v>-295394.9078</v>
      </c>
      <c r="X152" s="252">
        <f t="shared" si="23"/>
        <v>2.082803401</v>
      </c>
      <c r="Y152" s="249">
        <f t="shared" si="24"/>
        <v>535272.4091</v>
      </c>
      <c r="Z152" s="249">
        <f t="shared" si="25"/>
        <v>239877.5013</v>
      </c>
      <c r="AA152" s="254">
        <f t="shared" si="26"/>
        <v>704883.1052</v>
      </c>
      <c r="AB152" s="253">
        <f t="shared" si="27"/>
        <v>0.7048831052</v>
      </c>
      <c r="AC152" s="270">
        <f t="shared" si="28"/>
        <v>409488.1973</v>
      </c>
      <c r="AD152" s="252">
        <f t="shared" si="29"/>
        <v>0.4094881973</v>
      </c>
      <c r="AE152" s="175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7"/>
    </row>
    <row r="153" ht="19.5" customHeight="1">
      <c r="A153" s="271" t="s">
        <v>241</v>
      </c>
      <c r="B153" s="272">
        <v>57.720001</v>
      </c>
      <c r="C153" s="273">
        <v>59.290001</v>
      </c>
      <c r="D153" s="273">
        <v>55.32</v>
      </c>
      <c r="E153" s="273">
        <v>59.080002</v>
      </c>
      <c r="F153" s="273">
        <v>52.466946</v>
      </c>
      <c r="G153" s="273">
        <v>1.0328912E9</v>
      </c>
      <c r="H153" s="278" t="s">
        <v>241</v>
      </c>
      <c r="I153" s="273">
        <v>2.841563</v>
      </c>
      <c r="J153" s="273">
        <v>2.990938</v>
      </c>
      <c r="K153" s="273">
        <v>2.605938</v>
      </c>
      <c r="L153" s="273">
        <v>2.97375</v>
      </c>
      <c r="M153" s="273">
        <v>2.922091</v>
      </c>
      <c r="N153" s="273">
        <v>1.9320576E9</v>
      </c>
      <c r="O153" s="273"/>
      <c r="P153" s="249">
        <f t="shared" si="31"/>
        <v>219089.1089</v>
      </c>
      <c r="Q153" s="249">
        <f t="shared" si="129"/>
        <v>94926.92681</v>
      </c>
      <c r="R153" s="249">
        <f t="shared" si="130"/>
        <v>403137.1465</v>
      </c>
      <c r="S153" s="249">
        <f t="shared" si="34"/>
        <v>-298292.3866</v>
      </c>
      <c r="T153" s="249">
        <f t="shared" si="35"/>
        <v>0</v>
      </c>
      <c r="U153" s="267">
        <f t="shared" si="21"/>
        <v>0.5702309809</v>
      </c>
      <c r="V153" s="277"/>
      <c r="W153" s="249">
        <f t="shared" si="22"/>
        <v>-298292.3866</v>
      </c>
      <c r="X153" s="252">
        <f t="shared" si="23"/>
        <v>2.085960901</v>
      </c>
      <c r="Y153" s="249">
        <f t="shared" si="24"/>
        <v>540374.0369</v>
      </c>
      <c r="Z153" s="249">
        <f t="shared" si="25"/>
        <v>242081.6503</v>
      </c>
      <c r="AA153" s="254">
        <f t="shared" si="26"/>
        <v>717153.1822</v>
      </c>
      <c r="AB153" s="253">
        <f t="shared" si="27"/>
        <v>0.7171531822</v>
      </c>
      <c r="AC153" s="270">
        <f t="shared" si="28"/>
        <v>418860.7956</v>
      </c>
      <c r="AD153" s="252">
        <f t="shared" si="29"/>
        <v>0.4188607956</v>
      </c>
      <c r="AE153" s="175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7"/>
    </row>
    <row r="154" ht="19.5" customHeight="1">
      <c r="A154" s="271" t="s">
        <v>242</v>
      </c>
      <c r="B154" s="272">
        <v>59.169998</v>
      </c>
      <c r="C154" s="273">
        <v>59.34</v>
      </c>
      <c r="D154" s="273">
        <v>56.470001</v>
      </c>
      <c r="E154" s="273">
        <v>58.360001</v>
      </c>
      <c r="F154" s="273">
        <v>51.827534</v>
      </c>
      <c r="G154" s="273">
        <v>1.0546225E9</v>
      </c>
      <c r="H154" s="278" t="s">
        <v>242</v>
      </c>
      <c r="I154" s="273">
        <v>2.980938</v>
      </c>
      <c r="J154" s="273">
        <v>2.996875</v>
      </c>
      <c r="K154" s="273">
        <v>2.708438</v>
      </c>
      <c r="L154" s="273">
        <v>2.889063</v>
      </c>
      <c r="M154" s="273">
        <v>2.838874</v>
      </c>
      <c r="N154" s="273">
        <v>2.5996992E9</v>
      </c>
      <c r="O154" s="273"/>
      <c r="P154" s="249">
        <f t="shared" si="31"/>
        <v>223643.5683</v>
      </c>
      <c r="Q154" s="249">
        <f t="shared" si="129"/>
        <v>98660.71096</v>
      </c>
      <c r="R154" s="249">
        <f t="shared" si="130"/>
        <v>403977.0156</v>
      </c>
      <c r="S154" s="249">
        <f t="shared" si="34"/>
        <v>-301201.9382</v>
      </c>
      <c r="T154" s="249">
        <f t="shared" si="35"/>
        <v>0</v>
      </c>
      <c r="U154" s="267">
        <f t="shared" si="21"/>
        <v>0.5796170068</v>
      </c>
      <c r="V154" s="277"/>
      <c r="W154" s="249">
        <f t="shared" si="22"/>
        <v>-301201.9382</v>
      </c>
      <c r="X154" s="252">
        <f t="shared" si="23"/>
        <v>2.08372027</v>
      </c>
      <c r="Y154" s="249">
        <f t="shared" si="24"/>
        <v>544368.4328</v>
      </c>
      <c r="Z154" s="249">
        <f t="shared" si="25"/>
        <v>243166.4946</v>
      </c>
      <c r="AA154" s="254">
        <f t="shared" si="26"/>
        <v>726281.2948</v>
      </c>
      <c r="AB154" s="253">
        <f t="shared" si="27"/>
        <v>0.7262812948</v>
      </c>
      <c r="AC154" s="270">
        <f t="shared" si="28"/>
        <v>425079.3566</v>
      </c>
      <c r="AD154" s="252">
        <f t="shared" si="29"/>
        <v>0.4250793566</v>
      </c>
      <c r="AE154" s="175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7"/>
    </row>
    <row r="155" ht="19.5" customHeight="1">
      <c r="A155" s="271" t="s">
        <v>243</v>
      </c>
      <c r="B155" s="272">
        <v>58.220001</v>
      </c>
      <c r="C155" s="273">
        <v>58.360001</v>
      </c>
      <c r="D155" s="273">
        <v>53.619999</v>
      </c>
      <c r="E155" s="273">
        <v>57.049999</v>
      </c>
      <c r="F155" s="273">
        <v>50.664169</v>
      </c>
      <c r="G155" s="273">
        <v>1.1556285E9</v>
      </c>
      <c r="H155" s="278" t="s">
        <v>243</v>
      </c>
      <c r="I155" s="273">
        <v>2.877813</v>
      </c>
      <c r="J155" s="273">
        <v>2.891563</v>
      </c>
      <c r="K155" s="273">
        <v>2.435</v>
      </c>
      <c r="L155" s="273">
        <v>2.763438</v>
      </c>
      <c r="M155" s="273">
        <v>2.715432</v>
      </c>
      <c r="N155" s="273">
        <v>2.6717856E9</v>
      </c>
      <c r="O155" s="273"/>
      <c r="P155" s="249">
        <f t="shared" si="31"/>
        <v>212356.4317</v>
      </c>
      <c r="Q155" s="249">
        <f t="shared" si="129"/>
        <v>88700.14052</v>
      </c>
      <c r="R155" s="249">
        <f t="shared" si="130"/>
        <v>404818.6343</v>
      </c>
      <c r="S155" s="249">
        <f t="shared" si="34"/>
        <v>-304123.613</v>
      </c>
      <c r="T155" s="249">
        <f t="shared" si="35"/>
        <v>0</v>
      </c>
      <c r="U155" s="267">
        <f t="shared" si="21"/>
        <v>0.5521609331</v>
      </c>
      <c r="V155" s="277"/>
      <c r="W155" s="249">
        <f t="shared" si="22"/>
        <v>-304123.613</v>
      </c>
      <c r="X155" s="252">
        <f t="shared" si="23"/>
        <v>2.029355958</v>
      </c>
      <c r="Y155" s="249">
        <f t="shared" si="24"/>
        <v>537275.3912</v>
      </c>
      <c r="Z155" s="249">
        <f t="shared" si="25"/>
        <v>233151.7782</v>
      </c>
      <c r="AA155" s="254">
        <f t="shared" si="26"/>
        <v>705875.2066</v>
      </c>
      <c r="AB155" s="253">
        <f t="shared" si="27"/>
        <v>0.7058752066</v>
      </c>
      <c r="AC155" s="270">
        <f t="shared" si="28"/>
        <v>401751.5936</v>
      </c>
      <c r="AD155" s="252">
        <f t="shared" si="29"/>
        <v>0.4017515936</v>
      </c>
      <c r="AE155" s="175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7"/>
    </row>
    <row r="156" ht="19.5" customHeight="1">
      <c r="A156" s="271" t="s">
        <v>244</v>
      </c>
      <c r="B156" s="272">
        <v>57.080002</v>
      </c>
      <c r="C156" s="273">
        <v>59.830002</v>
      </c>
      <c r="D156" s="273">
        <v>56.869999</v>
      </c>
      <c r="E156" s="273">
        <v>58.0</v>
      </c>
      <c r="F156" s="273">
        <v>51.623325</v>
      </c>
      <c r="G156" s="273">
        <v>1.2774184E9</v>
      </c>
      <c r="H156" s="278" t="s">
        <v>244</v>
      </c>
      <c r="I156" s="273">
        <v>2.769063</v>
      </c>
      <c r="J156" s="273">
        <v>3.03375</v>
      </c>
      <c r="K156" s="273">
        <v>2.74375</v>
      </c>
      <c r="L156" s="273">
        <v>2.847188</v>
      </c>
      <c r="M156" s="273">
        <v>2.797728</v>
      </c>
      <c r="N156" s="273">
        <v>2.3166816E9</v>
      </c>
      <c r="O156" s="273"/>
      <c r="P156" s="249">
        <f t="shared" si="31"/>
        <v>225227.7188</v>
      </c>
      <c r="Q156" s="249">
        <f t="shared" si="129"/>
        <v>99947.02692</v>
      </c>
      <c r="R156" s="249">
        <f t="shared" si="130"/>
        <v>405662.0065</v>
      </c>
      <c r="S156" s="249">
        <f t="shared" si="34"/>
        <v>-307057.4613</v>
      </c>
      <c r="T156" s="249">
        <f t="shared" si="35"/>
        <v>0</v>
      </c>
      <c r="U156" s="267">
        <f t="shared" si="21"/>
        <v>0.5816918366</v>
      </c>
      <c r="V156" s="277"/>
      <c r="W156" s="249">
        <f t="shared" si="22"/>
        <v>-307057.4613</v>
      </c>
      <c r="X156" s="252">
        <f t="shared" si="23"/>
        <v>2.054630826</v>
      </c>
      <c r="Y156" s="249">
        <f t="shared" si="24"/>
        <v>547094.9294</v>
      </c>
      <c r="Z156" s="249">
        <f t="shared" si="25"/>
        <v>240037.4681</v>
      </c>
      <c r="AA156" s="254">
        <f t="shared" si="26"/>
        <v>730836.7522</v>
      </c>
      <c r="AB156" s="253">
        <f t="shared" si="27"/>
        <v>0.7308367522</v>
      </c>
      <c r="AC156" s="270">
        <f t="shared" si="28"/>
        <v>423779.2909</v>
      </c>
      <c r="AD156" s="252">
        <f t="shared" si="29"/>
        <v>0.4237792909</v>
      </c>
      <c r="AE156" s="175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7"/>
    </row>
    <row r="157" ht="19.5" customHeight="1">
      <c r="A157" s="271" t="s">
        <v>245</v>
      </c>
      <c r="B157" s="272">
        <v>58.700001</v>
      </c>
      <c r="C157" s="273">
        <v>58.82</v>
      </c>
      <c r="D157" s="273">
        <v>49.93</v>
      </c>
      <c r="E157" s="273">
        <v>55.060001</v>
      </c>
      <c r="F157" s="273">
        <v>49.006561</v>
      </c>
      <c r="G157" s="273">
        <v>2.5261456E9</v>
      </c>
      <c r="H157" s="278" t="s">
        <v>245</v>
      </c>
      <c r="I157" s="273">
        <v>2.91375</v>
      </c>
      <c r="J157" s="273">
        <v>2.928438</v>
      </c>
      <c r="K157" s="273">
        <v>2.080625</v>
      </c>
      <c r="L157" s="273">
        <v>2.51625</v>
      </c>
      <c r="M157" s="273">
        <v>2.472538</v>
      </c>
      <c r="N157" s="273">
        <v>5.567472E9</v>
      </c>
      <c r="O157" s="273"/>
      <c r="P157" s="249">
        <f t="shared" si="31"/>
        <v>197742.5743</v>
      </c>
      <c r="Q157" s="249">
        <f t="shared" si="129"/>
        <v>75791.26483</v>
      </c>
      <c r="R157" s="249">
        <f t="shared" si="130"/>
        <v>406507.1357</v>
      </c>
      <c r="S157" s="249">
        <f t="shared" si="34"/>
        <v>-310003.5341</v>
      </c>
      <c r="T157" s="249">
        <f t="shared" si="35"/>
        <v>0</v>
      </c>
      <c r="U157" s="267">
        <f t="shared" si="21"/>
        <v>0.5136824352</v>
      </c>
      <c r="V157" s="277"/>
      <c r="W157" s="249">
        <f t="shared" si="22"/>
        <v>-310003.5341</v>
      </c>
      <c r="X157" s="252">
        <f t="shared" si="23"/>
        <v>1.949170392</v>
      </c>
      <c r="Y157" s="249">
        <f t="shared" si="24"/>
        <v>528666.6522</v>
      </c>
      <c r="Z157" s="249">
        <f t="shared" si="25"/>
        <v>218663.1181</v>
      </c>
      <c r="AA157" s="254">
        <f t="shared" si="26"/>
        <v>680040.9748</v>
      </c>
      <c r="AB157" s="253">
        <f t="shared" si="27"/>
        <v>0.6800409748</v>
      </c>
      <c r="AC157" s="270">
        <f t="shared" si="28"/>
        <v>370037.4407</v>
      </c>
      <c r="AD157" s="252">
        <f t="shared" si="29"/>
        <v>0.3700374407</v>
      </c>
      <c r="AE157" s="175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7"/>
    </row>
    <row r="158" ht="19.5" customHeight="1">
      <c r="A158" s="271" t="s">
        <v>246</v>
      </c>
      <c r="B158" s="272">
        <v>55.200001</v>
      </c>
      <c r="C158" s="273">
        <v>57.349998</v>
      </c>
      <c r="D158" s="273">
        <v>51.91</v>
      </c>
      <c r="E158" s="273">
        <v>52.490002</v>
      </c>
      <c r="F158" s="273">
        <v>46.71912</v>
      </c>
      <c r="G158" s="273">
        <v>1.6668778E9</v>
      </c>
      <c r="H158" s="278" t="s">
        <v>246</v>
      </c>
      <c r="I158" s="273">
        <v>2.527188</v>
      </c>
      <c r="J158" s="273">
        <v>2.728438</v>
      </c>
      <c r="K158" s="273">
        <v>2.231563</v>
      </c>
      <c r="L158" s="273">
        <v>2.279688</v>
      </c>
      <c r="M158" s="273">
        <v>2.240086</v>
      </c>
      <c r="N158" s="273">
        <v>4.3196224E9</v>
      </c>
      <c r="O158" s="273"/>
      <c r="P158" s="249">
        <f t="shared" si="31"/>
        <v>205584.1584</v>
      </c>
      <c r="Q158" s="249">
        <f t="shared" si="129"/>
        <v>81289.50788</v>
      </c>
      <c r="R158" s="249">
        <f t="shared" si="130"/>
        <v>407354.0256</v>
      </c>
      <c r="S158" s="249">
        <f t="shared" si="34"/>
        <v>-312961.8822</v>
      </c>
      <c r="T158" s="249">
        <f t="shared" si="35"/>
        <v>0</v>
      </c>
      <c r="U158" s="267">
        <f t="shared" si="21"/>
        <v>0.5303204964</v>
      </c>
      <c r="V158" s="277"/>
      <c r="W158" s="249">
        <f t="shared" si="22"/>
        <v>-312961.8822</v>
      </c>
      <c r="X158" s="252">
        <f t="shared" si="23"/>
        <v>1.95850747</v>
      </c>
      <c r="Y158" s="249">
        <f t="shared" si="24"/>
        <v>534968.7754</v>
      </c>
      <c r="Z158" s="249">
        <f t="shared" si="25"/>
        <v>222006.8933</v>
      </c>
      <c r="AA158" s="254">
        <f t="shared" si="26"/>
        <v>694227.6918</v>
      </c>
      <c r="AB158" s="253">
        <f t="shared" si="27"/>
        <v>0.6942276918</v>
      </c>
      <c r="AC158" s="270">
        <f t="shared" si="28"/>
        <v>381265.8097</v>
      </c>
      <c r="AD158" s="252">
        <f t="shared" si="29"/>
        <v>0.3812658097</v>
      </c>
      <c r="AE158" s="175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7"/>
    </row>
    <row r="159" ht="19.5" customHeight="1">
      <c r="A159" s="271" t="s">
        <v>247</v>
      </c>
      <c r="B159" s="272">
        <v>52.02</v>
      </c>
      <c r="C159" s="273">
        <v>59.200001</v>
      </c>
      <c r="D159" s="273">
        <v>50.099998</v>
      </c>
      <c r="E159" s="273">
        <v>57.950001</v>
      </c>
      <c r="F159" s="273">
        <v>51.6745</v>
      </c>
      <c r="G159" s="273">
        <v>1.6167851E9</v>
      </c>
      <c r="H159" s="278" t="s">
        <v>247</v>
      </c>
      <c r="I159" s="273">
        <v>2.23875</v>
      </c>
      <c r="J159" s="273">
        <v>2.8775</v>
      </c>
      <c r="K159" s="273">
        <v>2.074063</v>
      </c>
      <c r="L159" s="273">
        <v>2.758438</v>
      </c>
      <c r="M159" s="273">
        <v>2.710519</v>
      </c>
      <c r="N159" s="273">
        <v>3.3797888E9</v>
      </c>
      <c r="O159" s="273"/>
      <c r="P159" s="249">
        <f t="shared" si="31"/>
        <v>198415.8337</v>
      </c>
      <c r="Q159" s="249">
        <f t="shared" si="129"/>
        <v>75552.22979</v>
      </c>
      <c r="R159" s="249">
        <f t="shared" si="130"/>
        <v>408202.6798</v>
      </c>
      <c r="S159" s="249">
        <f t="shared" si="34"/>
        <v>-315932.5567</v>
      </c>
      <c r="T159" s="249">
        <f t="shared" si="35"/>
        <v>0</v>
      </c>
      <c r="U159" s="267">
        <f t="shared" si="21"/>
        <v>0.5123648247</v>
      </c>
      <c r="V159" s="277"/>
      <c r="W159" s="249">
        <f t="shared" si="22"/>
        <v>-315932.5567</v>
      </c>
      <c r="X159" s="252">
        <f t="shared" si="23"/>
        <v>1.920088641</v>
      </c>
      <c r="Y159" s="249">
        <f t="shared" si="24"/>
        <v>530765.6561</v>
      </c>
      <c r="Z159" s="249">
        <f t="shared" si="25"/>
        <v>214833.0995</v>
      </c>
      <c r="AA159" s="254">
        <f t="shared" si="26"/>
        <v>682170.7432</v>
      </c>
      <c r="AB159" s="253">
        <f t="shared" si="27"/>
        <v>0.6821707432</v>
      </c>
      <c r="AC159" s="270">
        <f t="shared" si="28"/>
        <v>366238.1866</v>
      </c>
      <c r="AD159" s="252">
        <f t="shared" si="29"/>
        <v>0.3662381866</v>
      </c>
      <c r="AE159" s="175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7"/>
    </row>
    <row r="160" ht="19.5" customHeight="1">
      <c r="A160" s="271" t="s">
        <v>248</v>
      </c>
      <c r="B160" s="272">
        <v>56.52</v>
      </c>
      <c r="C160" s="273">
        <v>58.98</v>
      </c>
      <c r="D160" s="273">
        <v>52.869999</v>
      </c>
      <c r="E160" s="273">
        <v>56.389999</v>
      </c>
      <c r="F160" s="273">
        <v>50.283432</v>
      </c>
      <c r="G160" s="273">
        <v>1.2950705E9</v>
      </c>
      <c r="H160" s="278" t="s">
        <v>248</v>
      </c>
      <c r="I160" s="273">
        <v>2.627188</v>
      </c>
      <c r="J160" s="273">
        <v>2.851875</v>
      </c>
      <c r="K160" s="273">
        <v>2.282188</v>
      </c>
      <c r="L160" s="273">
        <v>2.587813</v>
      </c>
      <c r="M160" s="273">
        <v>2.542858</v>
      </c>
      <c r="N160" s="273">
        <v>2.5101696E9</v>
      </c>
      <c r="O160" s="273"/>
      <c r="P160" s="249">
        <f t="shared" si="31"/>
        <v>209386.1347</v>
      </c>
      <c r="Q160" s="249">
        <f t="shared" si="129"/>
        <v>83133.63298</v>
      </c>
      <c r="R160" s="249">
        <f t="shared" si="130"/>
        <v>409053.102</v>
      </c>
      <c r="S160" s="249">
        <f t="shared" si="34"/>
        <v>-318915.609</v>
      </c>
      <c r="T160" s="249">
        <f t="shared" si="35"/>
        <v>0</v>
      </c>
      <c r="U160" s="267">
        <f t="shared" si="21"/>
        <v>0.5354445944</v>
      </c>
      <c r="V160" s="277"/>
      <c r="W160" s="249">
        <f t="shared" si="22"/>
        <v>-318915.609</v>
      </c>
      <c r="X160" s="252">
        <f t="shared" si="23"/>
        <v>1.939194004</v>
      </c>
      <c r="Y160" s="249">
        <f t="shared" si="24"/>
        <v>539261.2722</v>
      </c>
      <c r="Z160" s="249">
        <f t="shared" si="25"/>
        <v>220345.6632</v>
      </c>
      <c r="AA160" s="254">
        <f t="shared" si="26"/>
        <v>701572.8696</v>
      </c>
      <c r="AB160" s="253">
        <f t="shared" si="27"/>
        <v>0.7015728696</v>
      </c>
      <c r="AC160" s="270">
        <f t="shared" si="28"/>
        <v>382657.2607</v>
      </c>
      <c r="AD160" s="252">
        <f t="shared" si="29"/>
        <v>0.3826572607</v>
      </c>
      <c r="AE160" s="175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7"/>
    </row>
    <row r="161" ht="19.5" customHeight="1">
      <c r="A161" s="274" t="s">
        <v>249</v>
      </c>
      <c r="B161" s="275">
        <v>56.380001</v>
      </c>
      <c r="C161" s="276">
        <v>57.619999</v>
      </c>
      <c r="D161" s="276">
        <v>54.169998</v>
      </c>
      <c r="E161" s="276">
        <v>55.830002</v>
      </c>
      <c r="F161" s="276">
        <v>49.784069</v>
      </c>
      <c r="G161" s="276">
        <v>1.0043616E9</v>
      </c>
      <c r="H161" s="279" t="s">
        <v>249</v>
      </c>
      <c r="I161" s="276">
        <v>2.5875</v>
      </c>
      <c r="J161" s="276">
        <v>2.701563</v>
      </c>
      <c r="K161" s="276">
        <v>2.399063</v>
      </c>
      <c r="L161" s="276">
        <v>2.545625</v>
      </c>
      <c r="M161" s="276">
        <v>2.501403</v>
      </c>
      <c r="N161" s="276">
        <v>1.9215488E9</v>
      </c>
      <c r="O161" s="276"/>
      <c r="P161" s="249">
        <f t="shared" si="31"/>
        <v>214534.6455</v>
      </c>
      <c r="Q161" s="249">
        <f t="shared" si="129"/>
        <v>87391.05759</v>
      </c>
      <c r="R161" s="249">
        <f t="shared" si="130"/>
        <v>409905.296</v>
      </c>
      <c r="S161" s="249">
        <f t="shared" si="34"/>
        <v>-321911.0907</v>
      </c>
      <c r="T161" s="249">
        <f t="shared" si="35"/>
        <v>0</v>
      </c>
      <c r="U161" s="267">
        <f t="shared" si="21"/>
        <v>0.5469230213</v>
      </c>
      <c r="V161" s="252">
        <f>(E161-B150)/B150</f>
        <v>0.01564491512</v>
      </c>
      <c r="W161" s="249">
        <f t="shared" si="22"/>
        <v>-321911.0907</v>
      </c>
      <c r="X161" s="252">
        <f t="shared" si="23"/>
        <v>1.939790084</v>
      </c>
      <c r="Y161" s="249">
        <f t="shared" si="24"/>
        <v>543683.336</v>
      </c>
      <c r="Z161" s="249">
        <f t="shared" si="25"/>
        <v>221772.2453</v>
      </c>
      <c r="AA161" s="254">
        <f t="shared" si="26"/>
        <v>711830.9991</v>
      </c>
      <c r="AB161" s="253">
        <f t="shared" si="27"/>
        <v>0.7118309991</v>
      </c>
      <c r="AC161" s="270">
        <f t="shared" si="28"/>
        <v>389919.9084</v>
      </c>
      <c r="AD161" s="252">
        <f t="shared" si="29"/>
        <v>0.3899199084</v>
      </c>
      <c r="AE161" s="175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7"/>
    </row>
    <row r="162" ht="19.5" customHeight="1">
      <c r="A162" s="271" t="s">
        <v>250</v>
      </c>
      <c r="B162" s="272">
        <v>56.91</v>
      </c>
      <c r="C162" s="273">
        <v>60.860001</v>
      </c>
      <c r="D162" s="273">
        <v>56.560001</v>
      </c>
      <c r="E162" s="273">
        <v>60.529999</v>
      </c>
      <c r="F162" s="273">
        <v>54.181671</v>
      </c>
      <c r="G162" s="273">
        <v>8.288839E8</v>
      </c>
      <c r="H162" s="278" t="s">
        <v>250</v>
      </c>
      <c r="I162" s="273">
        <v>2.642188</v>
      </c>
      <c r="J162" s="273">
        <v>3.017813</v>
      </c>
      <c r="K162" s="273">
        <v>2.610625</v>
      </c>
      <c r="L162" s="273">
        <v>2.985313</v>
      </c>
      <c r="M162" s="273">
        <v>2.933453</v>
      </c>
      <c r="N162" s="273">
        <v>1.9026016E9</v>
      </c>
      <c r="O162" s="273"/>
      <c r="P162" s="249">
        <f t="shared" si="31"/>
        <v>224000.004</v>
      </c>
      <c r="Q162" s="249">
        <f>(Q150+(Q161-Q150)*(1-$Q$3))*K162/K161</f>
        <v>98813.86417</v>
      </c>
      <c r="R162" s="249">
        <f>R161*(1+($S$5/2/12))+(Q161-Q150)*($Q$3)</f>
        <v>407344.2189</v>
      </c>
      <c r="S162" s="249">
        <f t="shared" si="34"/>
        <v>-324919.0536</v>
      </c>
      <c r="T162" s="249">
        <f t="shared" si="35"/>
        <v>0</v>
      </c>
      <c r="U162" s="267">
        <f t="shared" si="21"/>
        <v>0.5774471855</v>
      </c>
      <c r="V162" s="277"/>
      <c r="W162" s="249">
        <f t="shared" si="22"/>
        <v>-324919.0536</v>
      </c>
      <c r="X162" s="252">
        <f t="shared" si="23"/>
        <v>1.943081564</v>
      </c>
      <c r="Y162" s="249">
        <f t="shared" si="24"/>
        <v>547850.4529</v>
      </c>
      <c r="Z162" s="249">
        <f t="shared" si="25"/>
        <v>222931.3993</v>
      </c>
      <c r="AA162" s="254">
        <f t="shared" si="26"/>
        <v>730158.087</v>
      </c>
      <c r="AB162" s="253">
        <f t="shared" si="27"/>
        <v>0.730158087</v>
      </c>
      <c r="AC162" s="270">
        <f t="shared" si="28"/>
        <v>405239.0334</v>
      </c>
      <c r="AD162" s="252">
        <f t="shared" si="29"/>
        <v>0.4052390334</v>
      </c>
      <c r="AE162" s="175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7"/>
    </row>
    <row r="163" ht="19.5" customHeight="1">
      <c r="A163" s="271" t="s">
        <v>251</v>
      </c>
      <c r="B163" s="272">
        <v>60.880001</v>
      </c>
      <c r="C163" s="273">
        <v>64.959999</v>
      </c>
      <c r="D163" s="273">
        <v>60.66</v>
      </c>
      <c r="E163" s="273">
        <v>64.410004</v>
      </c>
      <c r="F163" s="273">
        <v>57.654736</v>
      </c>
      <c r="G163" s="273">
        <v>1.0186025E9</v>
      </c>
      <c r="H163" s="278" t="s">
        <v>251</v>
      </c>
      <c r="I163" s="273">
        <v>3.016563</v>
      </c>
      <c r="J163" s="273">
        <v>3.433438</v>
      </c>
      <c r="K163" s="273">
        <v>2.99875</v>
      </c>
      <c r="L163" s="273">
        <v>3.376563</v>
      </c>
      <c r="M163" s="273">
        <v>3.317907</v>
      </c>
      <c r="N163" s="273">
        <v>2.1716416E9</v>
      </c>
      <c r="O163" s="273"/>
      <c r="P163" s="249">
        <f t="shared" si="31"/>
        <v>240237.6238</v>
      </c>
      <c r="Q163" s="249">
        <f t="shared" ref="Q163:Q173" si="131">Q162*K163/K162</f>
        <v>113504.6493</v>
      </c>
      <c r="R163" s="249">
        <f t="shared" ref="R163:R173" si="132">R162*(1+$S$5/2/12)</f>
        <v>408192.8527</v>
      </c>
      <c r="S163" s="249">
        <f t="shared" si="34"/>
        <v>-327939.5496</v>
      </c>
      <c r="T163" s="249">
        <f t="shared" si="35"/>
        <v>0</v>
      </c>
      <c r="U163" s="267">
        <f t="shared" si="21"/>
        <v>0.6132371466</v>
      </c>
      <c r="V163" s="277"/>
      <c r="W163" s="249">
        <f t="shared" si="22"/>
        <v>-327939.5496</v>
      </c>
      <c r="X163" s="252">
        <f t="shared" si="23"/>
        <v>1.977286598</v>
      </c>
      <c r="Y163" s="249">
        <f t="shared" si="24"/>
        <v>560031.4752</v>
      </c>
      <c r="Z163" s="249">
        <f t="shared" si="25"/>
        <v>232091.9256</v>
      </c>
      <c r="AA163" s="254">
        <f t="shared" si="26"/>
        <v>761935.1258</v>
      </c>
      <c r="AB163" s="253">
        <f t="shared" si="27"/>
        <v>0.7619351258</v>
      </c>
      <c r="AC163" s="270">
        <f t="shared" si="28"/>
        <v>433995.5761</v>
      </c>
      <c r="AD163" s="252">
        <f t="shared" si="29"/>
        <v>0.4339955761</v>
      </c>
      <c r="AE163" s="175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/>
      <c r="AV163" s="176"/>
      <c r="AW163" s="177"/>
    </row>
    <row r="164" ht="19.5" customHeight="1">
      <c r="A164" s="271" t="s">
        <v>252</v>
      </c>
      <c r="B164" s="272">
        <v>64.650002</v>
      </c>
      <c r="C164" s="273">
        <v>68.510002</v>
      </c>
      <c r="D164" s="273">
        <v>63.23</v>
      </c>
      <c r="E164" s="273">
        <v>67.550003</v>
      </c>
      <c r="F164" s="273">
        <v>60.465412</v>
      </c>
      <c r="G164" s="273">
        <v>1.0700543E9</v>
      </c>
      <c r="H164" s="278" t="s">
        <v>252</v>
      </c>
      <c r="I164" s="273">
        <v>3.400625</v>
      </c>
      <c r="J164" s="273">
        <v>3.824688</v>
      </c>
      <c r="K164" s="273">
        <v>3.251875</v>
      </c>
      <c r="L164" s="273">
        <v>3.717188</v>
      </c>
      <c r="M164" s="273">
        <v>3.652614</v>
      </c>
      <c r="N164" s="273">
        <v>2.2573664E9</v>
      </c>
      <c r="O164" s="273"/>
      <c r="P164" s="249">
        <f t="shared" si="31"/>
        <v>250415.8416</v>
      </c>
      <c r="Q164" s="249">
        <f t="shared" si="131"/>
        <v>123085.5962</v>
      </c>
      <c r="R164" s="249">
        <f t="shared" si="132"/>
        <v>409043.2544</v>
      </c>
      <c r="S164" s="249">
        <f t="shared" si="34"/>
        <v>-330972.6311</v>
      </c>
      <c r="T164" s="249">
        <f t="shared" si="35"/>
        <v>0</v>
      </c>
      <c r="U164" s="267">
        <f t="shared" si="21"/>
        <v>0.634579774</v>
      </c>
      <c r="V164" s="277"/>
      <c r="W164" s="249">
        <f t="shared" si="22"/>
        <v>-330972.6311</v>
      </c>
      <c r="X164" s="252">
        <f t="shared" si="23"/>
        <v>1.992488303</v>
      </c>
      <c r="Y164" s="249">
        <f t="shared" si="24"/>
        <v>567972.6134</v>
      </c>
      <c r="Z164" s="249">
        <f t="shared" si="25"/>
        <v>236999.9823</v>
      </c>
      <c r="AA164" s="254">
        <f t="shared" si="26"/>
        <v>782544.6922</v>
      </c>
      <c r="AB164" s="253">
        <f t="shared" si="27"/>
        <v>0.7825446922</v>
      </c>
      <c r="AC164" s="270">
        <f t="shared" si="28"/>
        <v>451572.0611</v>
      </c>
      <c r="AD164" s="252">
        <f t="shared" si="29"/>
        <v>0.4515720611</v>
      </c>
      <c r="AE164" s="175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7"/>
    </row>
    <row r="165" ht="19.5" customHeight="1">
      <c r="A165" s="271" t="s">
        <v>253</v>
      </c>
      <c r="B165" s="272">
        <v>67.480003</v>
      </c>
      <c r="C165" s="273">
        <v>68.550003</v>
      </c>
      <c r="D165" s="273">
        <v>64.449997</v>
      </c>
      <c r="E165" s="273">
        <v>66.760002</v>
      </c>
      <c r="F165" s="273">
        <v>59.859676</v>
      </c>
      <c r="G165" s="273">
        <v>1.0561849E9</v>
      </c>
      <c r="H165" s="278" t="s">
        <v>253</v>
      </c>
      <c r="I165" s="273">
        <v>3.70875</v>
      </c>
      <c r="J165" s="273">
        <v>3.8275</v>
      </c>
      <c r="K165" s="273">
        <v>3.377188</v>
      </c>
      <c r="L165" s="273">
        <v>3.621563</v>
      </c>
      <c r="M165" s="273">
        <v>3.55865</v>
      </c>
      <c r="N165" s="273">
        <v>2.2638368E9</v>
      </c>
      <c r="O165" s="273"/>
      <c r="P165" s="249">
        <f t="shared" si="31"/>
        <v>255247.5129</v>
      </c>
      <c r="Q165" s="249">
        <f t="shared" si="131"/>
        <v>127828.7752</v>
      </c>
      <c r="R165" s="249">
        <f t="shared" si="132"/>
        <v>409895.4279</v>
      </c>
      <c r="S165" s="249">
        <f t="shared" si="34"/>
        <v>-334018.3504</v>
      </c>
      <c r="T165" s="249">
        <f t="shared" si="35"/>
        <v>0</v>
      </c>
      <c r="U165" s="267">
        <f t="shared" si="21"/>
        <v>0.6442916601</v>
      </c>
      <c r="V165" s="277"/>
      <c r="W165" s="249">
        <f t="shared" si="22"/>
        <v>-334018.3504</v>
      </c>
      <c r="X165" s="252">
        <f t="shared" si="23"/>
        <v>1.991336524</v>
      </c>
      <c r="Y165" s="249">
        <f t="shared" si="24"/>
        <v>572172.8698</v>
      </c>
      <c r="Z165" s="249">
        <f t="shared" si="25"/>
        <v>238154.5194</v>
      </c>
      <c r="AA165" s="254">
        <f t="shared" si="26"/>
        <v>792971.716</v>
      </c>
      <c r="AB165" s="253">
        <f t="shared" si="27"/>
        <v>0.792971716</v>
      </c>
      <c r="AC165" s="270">
        <f t="shared" si="28"/>
        <v>458953.3656</v>
      </c>
      <c r="AD165" s="252">
        <f t="shared" si="29"/>
        <v>0.4589533656</v>
      </c>
      <c r="AE165" s="175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7"/>
    </row>
    <row r="166" ht="19.5" customHeight="1">
      <c r="A166" s="271" t="s">
        <v>254</v>
      </c>
      <c r="B166" s="272">
        <v>66.690002</v>
      </c>
      <c r="C166" s="273">
        <v>67.629997</v>
      </c>
      <c r="D166" s="273">
        <v>60.759998</v>
      </c>
      <c r="E166" s="273">
        <v>62.060001</v>
      </c>
      <c r="F166" s="273">
        <v>55.645493</v>
      </c>
      <c r="G166" s="273">
        <v>1.3003288E9</v>
      </c>
      <c r="H166" s="278" t="s">
        <v>254</v>
      </c>
      <c r="I166" s="273">
        <v>3.610938</v>
      </c>
      <c r="J166" s="273">
        <v>3.712813</v>
      </c>
      <c r="K166" s="273">
        <v>2.908125</v>
      </c>
      <c r="L166" s="273">
        <v>3.116875</v>
      </c>
      <c r="M166" s="273">
        <v>3.062729</v>
      </c>
      <c r="N166" s="273">
        <v>1.6379808E9</v>
      </c>
      <c r="O166" s="273"/>
      <c r="P166" s="249">
        <f t="shared" si="31"/>
        <v>240633.6554</v>
      </c>
      <c r="Q166" s="249">
        <f t="shared" si="131"/>
        <v>110074.4338</v>
      </c>
      <c r="R166" s="249">
        <f t="shared" si="132"/>
        <v>410749.3767</v>
      </c>
      <c r="S166" s="249">
        <f t="shared" si="34"/>
        <v>-337076.7602</v>
      </c>
      <c r="T166" s="249">
        <f t="shared" si="35"/>
        <v>0</v>
      </c>
      <c r="U166" s="267">
        <f t="shared" si="21"/>
        <v>0.6051323201</v>
      </c>
      <c r="V166" s="277"/>
      <c r="W166" s="249">
        <f t="shared" si="22"/>
        <v>-337076.7602</v>
      </c>
      <c r="X166" s="252">
        <f t="shared" si="23"/>
        <v>1.932447173</v>
      </c>
      <c r="Y166" s="249">
        <f t="shared" si="24"/>
        <v>562762.9604</v>
      </c>
      <c r="Z166" s="249">
        <f t="shared" si="25"/>
        <v>225686.2003</v>
      </c>
      <c r="AA166" s="254">
        <f t="shared" si="26"/>
        <v>761457.4659</v>
      </c>
      <c r="AB166" s="253">
        <f t="shared" si="27"/>
        <v>0.7614574659</v>
      </c>
      <c r="AC166" s="270">
        <f t="shared" si="28"/>
        <v>424380.7058</v>
      </c>
      <c r="AD166" s="252">
        <f t="shared" si="29"/>
        <v>0.4243807058</v>
      </c>
      <c r="AE166" s="175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76"/>
      <c r="AT166" s="176"/>
      <c r="AU166" s="176"/>
      <c r="AV166" s="176"/>
      <c r="AW166" s="177"/>
    </row>
    <row r="167" ht="19.5" customHeight="1">
      <c r="A167" s="271" t="s">
        <v>255</v>
      </c>
      <c r="B167" s="272">
        <v>60.939999</v>
      </c>
      <c r="C167" s="273">
        <v>64.57</v>
      </c>
      <c r="D167" s="273">
        <v>60.040001</v>
      </c>
      <c r="E167" s="273">
        <v>64.160004</v>
      </c>
      <c r="F167" s="273">
        <v>57.528454</v>
      </c>
      <c r="G167" s="273">
        <v>9.738152E8</v>
      </c>
      <c r="H167" s="278" t="s">
        <v>255</v>
      </c>
      <c r="I167" s="273">
        <v>3.0075</v>
      </c>
      <c r="J167" s="273">
        <v>3.379375</v>
      </c>
      <c r="K167" s="273">
        <v>2.91375</v>
      </c>
      <c r="L167" s="273">
        <v>3.3275</v>
      </c>
      <c r="M167" s="273">
        <v>3.269695</v>
      </c>
      <c r="N167" s="273">
        <v>1.1723376E9</v>
      </c>
      <c r="O167" s="273"/>
      <c r="P167" s="249">
        <f t="shared" si="31"/>
        <v>237782.1822</v>
      </c>
      <c r="Q167" s="249">
        <f t="shared" si="131"/>
        <v>110287.3437</v>
      </c>
      <c r="R167" s="249">
        <f t="shared" si="132"/>
        <v>411605.1046</v>
      </c>
      <c r="S167" s="249">
        <f t="shared" si="34"/>
        <v>-340147.9133</v>
      </c>
      <c r="T167" s="249">
        <f t="shared" si="35"/>
        <v>0</v>
      </c>
      <c r="U167" s="267">
        <f t="shared" si="21"/>
        <v>0.6033594532</v>
      </c>
      <c r="V167" s="277"/>
      <c r="W167" s="249">
        <f t="shared" si="22"/>
        <v>-340147.9133</v>
      </c>
      <c r="X167" s="252">
        <f t="shared" si="23"/>
        <v>1.909132061</v>
      </c>
      <c r="Y167" s="249">
        <f t="shared" si="24"/>
        <v>561588.4279</v>
      </c>
      <c r="Z167" s="249">
        <f t="shared" si="25"/>
        <v>221440.5146</v>
      </c>
      <c r="AA167" s="254">
        <f t="shared" si="26"/>
        <v>759674.6305</v>
      </c>
      <c r="AB167" s="253">
        <f t="shared" si="27"/>
        <v>0.7596746305</v>
      </c>
      <c r="AC167" s="270">
        <f t="shared" si="28"/>
        <v>419526.7171</v>
      </c>
      <c r="AD167" s="252">
        <f t="shared" si="29"/>
        <v>0.4195267171</v>
      </c>
      <c r="AE167" s="175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  <c r="AU167" s="176"/>
      <c r="AV167" s="176"/>
      <c r="AW167" s="177"/>
    </row>
    <row r="168" ht="19.5" customHeight="1">
      <c r="A168" s="271" t="s">
        <v>256</v>
      </c>
      <c r="B168" s="272">
        <v>64.25</v>
      </c>
      <c r="C168" s="273">
        <v>65.309998</v>
      </c>
      <c r="D168" s="273">
        <v>61.860001</v>
      </c>
      <c r="E168" s="273">
        <v>64.800003</v>
      </c>
      <c r="F168" s="273">
        <v>58.235828</v>
      </c>
      <c r="G168" s="273">
        <v>8.608051E8</v>
      </c>
      <c r="H168" s="278" t="s">
        <v>256</v>
      </c>
      <c r="I168" s="273">
        <v>3.3375</v>
      </c>
      <c r="J168" s="273">
        <v>3.443125</v>
      </c>
      <c r="K168" s="273">
        <v>3.091875</v>
      </c>
      <c r="L168" s="273">
        <v>3.381875</v>
      </c>
      <c r="M168" s="273">
        <v>3.323126</v>
      </c>
      <c r="N168" s="273">
        <v>1.2018048E9</v>
      </c>
      <c r="O168" s="273"/>
      <c r="P168" s="249">
        <f t="shared" si="31"/>
        <v>244990.103</v>
      </c>
      <c r="Q168" s="249">
        <f t="shared" si="131"/>
        <v>117029.4915</v>
      </c>
      <c r="R168" s="249">
        <f t="shared" si="132"/>
        <v>412462.6152</v>
      </c>
      <c r="S168" s="249">
        <f t="shared" si="34"/>
        <v>-343231.863</v>
      </c>
      <c r="T168" s="249">
        <f t="shared" si="35"/>
        <v>0</v>
      </c>
      <c r="U168" s="267">
        <f t="shared" si="21"/>
        <v>0.6185411105</v>
      </c>
      <c r="V168" s="277"/>
      <c r="W168" s="249">
        <f t="shared" si="22"/>
        <v>-343231.863</v>
      </c>
      <c r="X168" s="252">
        <f t="shared" si="23"/>
        <v>1.915476939</v>
      </c>
      <c r="Y168" s="249">
        <f t="shared" si="24"/>
        <v>567457.1827</v>
      </c>
      <c r="Z168" s="249">
        <f t="shared" si="25"/>
        <v>224225.3197</v>
      </c>
      <c r="AA168" s="254">
        <f t="shared" si="26"/>
        <v>774482.2097</v>
      </c>
      <c r="AB168" s="253">
        <f t="shared" si="27"/>
        <v>0.7744822097</v>
      </c>
      <c r="AC168" s="270">
        <f t="shared" si="28"/>
        <v>431250.3467</v>
      </c>
      <c r="AD168" s="252">
        <f t="shared" si="29"/>
        <v>0.4312503467</v>
      </c>
      <c r="AE168" s="175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7"/>
    </row>
    <row r="169" ht="19.5" customHeight="1">
      <c r="A169" s="271" t="s">
        <v>257</v>
      </c>
      <c r="B169" s="272">
        <v>65.260002</v>
      </c>
      <c r="C169" s="273">
        <v>68.879997</v>
      </c>
      <c r="D169" s="273">
        <v>63.91</v>
      </c>
      <c r="E169" s="273">
        <v>68.160004</v>
      </c>
      <c r="F169" s="273">
        <v>61.255489</v>
      </c>
      <c r="G169" s="273">
        <v>6.798662E8</v>
      </c>
      <c r="H169" s="278" t="s">
        <v>257</v>
      </c>
      <c r="I169" s="273">
        <v>3.43375</v>
      </c>
      <c r="J169" s="273">
        <v>3.820625</v>
      </c>
      <c r="K169" s="273">
        <v>3.293125</v>
      </c>
      <c r="L169" s="273">
        <v>3.741875</v>
      </c>
      <c r="M169" s="273">
        <v>3.676871</v>
      </c>
      <c r="N169" s="273">
        <v>9.327584E8</v>
      </c>
      <c r="O169" s="273"/>
      <c r="P169" s="249">
        <f t="shared" si="31"/>
        <v>253108.9109</v>
      </c>
      <c r="Q169" s="249">
        <f t="shared" si="131"/>
        <v>124646.9357</v>
      </c>
      <c r="R169" s="249">
        <f t="shared" si="132"/>
        <v>413321.9123</v>
      </c>
      <c r="S169" s="249">
        <f t="shared" si="34"/>
        <v>-346328.6624</v>
      </c>
      <c r="T169" s="249">
        <f t="shared" si="35"/>
        <v>0</v>
      </c>
      <c r="U169" s="267">
        <f t="shared" si="21"/>
        <v>0.6350864711</v>
      </c>
      <c r="V169" s="277"/>
      <c r="W169" s="249">
        <f t="shared" si="22"/>
        <v>-346328.6624</v>
      </c>
      <c r="X169" s="252">
        <f t="shared" si="23"/>
        <v>1.924272795</v>
      </c>
      <c r="Y169" s="249">
        <f t="shared" si="24"/>
        <v>573965.2734</v>
      </c>
      <c r="Z169" s="249">
        <f t="shared" si="25"/>
        <v>227636.611</v>
      </c>
      <c r="AA169" s="254">
        <f t="shared" si="26"/>
        <v>791077.7589</v>
      </c>
      <c r="AB169" s="253">
        <f t="shared" si="27"/>
        <v>0.7910777589</v>
      </c>
      <c r="AC169" s="270">
        <f t="shared" si="28"/>
        <v>444749.0965</v>
      </c>
      <c r="AD169" s="252">
        <f t="shared" si="29"/>
        <v>0.4447490965</v>
      </c>
      <c r="AE169" s="175"/>
      <c r="AF169" s="176"/>
      <c r="AG169" s="176"/>
      <c r="AH169" s="176"/>
      <c r="AI169" s="176"/>
      <c r="AJ169" s="176"/>
      <c r="AK169" s="176"/>
      <c r="AL169" s="176"/>
      <c r="AM169" s="176"/>
      <c r="AN169" s="176"/>
      <c r="AO169" s="176"/>
      <c r="AP169" s="176"/>
      <c r="AQ169" s="176"/>
      <c r="AR169" s="176"/>
      <c r="AS169" s="176"/>
      <c r="AT169" s="176"/>
      <c r="AU169" s="176"/>
      <c r="AV169" s="176"/>
      <c r="AW169" s="177"/>
    </row>
    <row r="170" ht="19.5" customHeight="1">
      <c r="A170" s="271" t="s">
        <v>258</v>
      </c>
      <c r="B170" s="272">
        <v>68.029999</v>
      </c>
      <c r="C170" s="273">
        <v>70.580002</v>
      </c>
      <c r="D170" s="273">
        <v>67.419998</v>
      </c>
      <c r="E170" s="273">
        <v>68.57</v>
      </c>
      <c r="F170" s="273">
        <v>61.623928</v>
      </c>
      <c r="G170" s="273">
        <v>6.395219E8</v>
      </c>
      <c r="H170" s="278" t="s">
        <v>258</v>
      </c>
      <c r="I170" s="273">
        <v>3.729375</v>
      </c>
      <c r="J170" s="273">
        <v>4.0225</v>
      </c>
      <c r="K170" s="273">
        <v>3.65875</v>
      </c>
      <c r="L170" s="273">
        <v>3.801875</v>
      </c>
      <c r="M170" s="273">
        <v>3.735829</v>
      </c>
      <c r="N170" s="273">
        <v>6.999328E8</v>
      </c>
      <c r="O170" s="273"/>
      <c r="P170" s="249">
        <f t="shared" si="31"/>
        <v>267009.8931</v>
      </c>
      <c r="Q170" s="249">
        <f t="shared" si="131"/>
        <v>138486.0811</v>
      </c>
      <c r="R170" s="249">
        <f t="shared" si="132"/>
        <v>414182.9996</v>
      </c>
      <c r="S170" s="249">
        <f t="shared" si="34"/>
        <v>-349438.3652</v>
      </c>
      <c r="T170" s="249">
        <f t="shared" si="35"/>
        <v>0</v>
      </c>
      <c r="U170" s="267">
        <f t="shared" si="21"/>
        <v>0.6636525673</v>
      </c>
      <c r="V170" s="277"/>
      <c r="W170" s="249">
        <f t="shared" si="22"/>
        <v>-349438.3652</v>
      </c>
      <c r="X170" s="252">
        <f t="shared" si="23"/>
        <v>1.949393543</v>
      </c>
      <c r="Y170" s="249">
        <f t="shared" si="24"/>
        <v>584522.6048</v>
      </c>
      <c r="Z170" s="249">
        <f t="shared" si="25"/>
        <v>235084.2396</v>
      </c>
      <c r="AA170" s="254">
        <f t="shared" si="26"/>
        <v>819678.9738</v>
      </c>
      <c r="AB170" s="253">
        <f t="shared" si="27"/>
        <v>0.8196789738</v>
      </c>
      <c r="AC170" s="270">
        <f t="shared" si="28"/>
        <v>470240.6087</v>
      </c>
      <c r="AD170" s="252">
        <f t="shared" si="29"/>
        <v>0.4702406087</v>
      </c>
      <c r="AE170" s="175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  <c r="AU170" s="176"/>
      <c r="AV170" s="176"/>
      <c r="AW170" s="177"/>
    </row>
    <row r="171" ht="19.5" customHeight="1">
      <c r="A171" s="271" t="s">
        <v>259</v>
      </c>
      <c r="B171" s="272">
        <v>68.900002</v>
      </c>
      <c r="C171" s="273">
        <v>69.800003</v>
      </c>
      <c r="D171" s="273">
        <v>64.650002</v>
      </c>
      <c r="E171" s="273">
        <v>64.949997</v>
      </c>
      <c r="F171" s="273">
        <v>58.537086</v>
      </c>
      <c r="G171" s="273">
        <v>8.631242E8</v>
      </c>
      <c r="H171" s="278" t="s">
        <v>259</v>
      </c>
      <c r="I171" s="273">
        <v>3.8375</v>
      </c>
      <c r="J171" s="273">
        <v>3.93375</v>
      </c>
      <c r="K171" s="273">
        <v>3.369375</v>
      </c>
      <c r="L171" s="273">
        <v>3.398125</v>
      </c>
      <c r="M171" s="273">
        <v>3.339093</v>
      </c>
      <c r="N171" s="273">
        <v>1.0152896E9</v>
      </c>
      <c r="O171" s="273"/>
      <c r="P171" s="249">
        <f t="shared" si="31"/>
        <v>256039.6119</v>
      </c>
      <c r="Q171" s="249">
        <f t="shared" si="131"/>
        <v>127533.0481</v>
      </c>
      <c r="R171" s="249">
        <f t="shared" si="132"/>
        <v>415045.8809</v>
      </c>
      <c r="S171" s="249">
        <f t="shared" si="34"/>
        <v>-352561.025</v>
      </c>
      <c r="T171" s="249">
        <f t="shared" si="35"/>
        <v>0</v>
      </c>
      <c r="U171" s="267">
        <f t="shared" si="21"/>
        <v>0.6399872804</v>
      </c>
      <c r="V171" s="277"/>
      <c r="W171" s="249">
        <f t="shared" si="22"/>
        <v>-352561.025</v>
      </c>
      <c r="X171" s="252">
        <f t="shared" si="23"/>
        <v>1.903459104</v>
      </c>
      <c r="Y171" s="249">
        <f t="shared" si="24"/>
        <v>577671.774</v>
      </c>
      <c r="Z171" s="249">
        <f t="shared" si="25"/>
        <v>225110.7489</v>
      </c>
      <c r="AA171" s="254">
        <f t="shared" si="26"/>
        <v>798618.5408</v>
      </c>
      <c r="AB171" s="253">
        <f t="shared" si="27"/>
        <v>0.7986185408</v>
      </c>
      <c r="AC171" s="270">
        <f t="shared" si="28"/>
        <v>446057.5158</v>
      </c>
      <c r="AD171" s="252">
        <f t="shared" si="29"/>
        <v>0.4460575158</v>
      </c>
      <c r="AE171" s="175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  <c r="AU171" s="176"/>
      <c r="AV171" s="176"/>
      <c r="AW171" s="177"/>
    </row>
    <row r="172" ht="19.5" customHeight="1">
      <c r="A172" s="271" t="s">
        <v>260</v>
      </c>
      <c r="B172" s="272">
        <v>65.360001</v>
      </c>
      <c r="C172" s="273">
        <v>66.209999</v>
      </c>
      <c r="D172" s="273">
        <v>61.310001</v>
      </c>
      <c r="E172" s="273">
        <v>65.800003</v>
      </c>
      <c r="F172" s="273">
        <v>59.303185</v>
      </c>
      <c r="G172" s="273">
        <v>9.017839E8</v>
      </c>
      <c r="H172" s="278" t="s">
        <v>260</v>
      </c>
      <c r="I172" s="273">
        <v>3.439375</v>
      </c>
      <c r="J172" s="273">
        <v>3.53125</v>
      </c>
      <c r="K172" s="273">
        <v>3.02125</v>
      </c>
      <c r="L172" s="273">
        <v>3.48</v>
      </c>
      <c r="M172" s="273">
        <v>3.419546</v>
      </c>
      <c r="N172" s="273">
        <v>1.1633408E9</v>
      </c>
      <c r="O172" s="273"/>
      <c r="P172" s="249">
        <f t="shared" si="31"/>
        <v>242811.8851</v>
      </c>
      <c r="Q172" s="249">
        <f t="shared" si="131"/>
        <v>114356.2891</v>
      </c>
      <c r="R172" s="249">
        <f t="shared" si="132"/>
        <v>415910.5598</v>
      </c>
      <c r="S172" s="249">
        <f t="shared" si="34"/>
        <v>-355696.696</v>
      </c>
      <c r="T172" s="249">
        <f t="shared" si="35"/>
        <v>0</v>
      </c>
      <c r="U172" s="267">
        <f t="shared" si="21"/>
        <v>0.6099307128</v>
      </c>
      <c r="V172" s="277"/>
      <c r="W172" s="249">
        <f t="shared" si="22"/>
        <v>-355696.696</v>
      </c>
      <c r="X172" s="252">
        <f t="shared" si="23"/>
        <v>1.851921742</v>
      </c>
      <c r="Y172" s="249">
        <f t="shared" si="24"/>
        <v>569242.457</v>
      </c>
      <c r="Z172" s="249">
        <f t="shared" si="25"/>
        <v>213545.7611</v>
      </c>
      <c r="AA172" s="254">
        <f t="shared" si="26"/>
        <v>773078.734</v>
      </c>
      <c r="AB172" s="253">
        <f t="shared" si="27"/>
        <v>0.773078734</v>
      </c>
      <c r="AC172" s="270">
        <f t="shared" si="28"/>
        <v>417382.038</v>
      </c>
      <c r="AD172" s="252">
        <f t="shared" si="29"/>
        <v>0.417382038</v>
      </c>
      <c r="AE172" s="175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7"/>
    </row>
    <row r="173" ht="19.5" customHeight="1">
      <c r="A173" s="274" t="s">
        <v>261</v>
      </c>
      <c r="B173" s="275">
        <v>66.309998</v>
      </c>
      <c r="C173" s="276">
        <v>66.760002</v>
      </c>
      <c r="D173" s="276">
        <v>63.580002</v>
      </c>
      <c r="E173" s="276">
        <v>65.129997</v>
      </c>
      <c r="F173" s="276">
        <v>58.699341</v>
      </c>
      <c r="G173" s="276">
        <v>8.15856E8</v>
      </c>
      <c r="H173" s="279" t="s">
        <v>261</v>
      </c>
      <c r="I173" s="276">
        <v>3.5325</v>
      </c>
      <c r="J173" s="276">
        <v>3.575</v>
      </c>
      <c r="K173" s="276">
        <v>3.271875</v>
      </c>
      <c r="L173" s="276">
        <v>3.425625</v>
      </c>
      <c r="M173" s="276">
        <v>3.366116</v>
      </c>
      <c r="N173" s="276">
        <v>9.62888E8</v>
      </c>
      <c r="O173" s="276"/>
      <c r="P173" s="249">
        <f t="shared" si="31"/>
        <v>251801.9881</v>
      </c>
      <c r="Q173" s="249">
        <f t="shared" si="131"/>
        <v>123842.6093</v>
      </c>
      <c r="R173" s="249">
        <f t="shared" si="132"/>
        <v>416777.0401</v>
      </c>
      <c r="S173" s="249">
        <f t="shared" si="34"/>
        <v>-358845.4322</v>
      </c>
      <c r="T173" s="249">
        <f t="shared" si="35"/>
        <v>0</v>
      </c>
      <c r="U173" s="267">
        <f t="shared" si="21"/>
        <v>0.6303300958</v>
      </c>
      <c r="V173" s="252">
        <f>(E173-B162)/B162</f>
        <v>0.1444385345</v>
      </c>
      <c r="W173" s="249">
        <f t="shared" si="22"/>
        <v>-358845.4322</v>
      </c>
      <c r="X173" s="252">
        <f t="shared" si="23"/>
        <v>1.863139303</v>
      </c>
      <c r="Y173" s="249">
        <f t="shared" si="24"/>
        <v>576367.3502</v>
      </c>
      <c r="Z173" s="249">
        <f t="shared" si="25"/>
        <v>217521.918</v>
      </c>
      <c r="AA173" s="254">
        <f t="shared" si="26"/>
        <v>792421.6375</v>
      </c>
      <c r="AB173" s="253">
        <f t="shared" si="27"/>
        <v>0.7924216375</v>
      </c>
      <c r="AC173" s="270">
        <f t="shared" si="28"/>
        <v>433576.2053</v>
      </c>
      <c r="AD173" s="252">
        <f t="shared" si="29"/>
        <v>0.4335762053</v>
      </c>
      <c r="AE173" s="175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7"/>
    </row>
    <row r="174" ht="19.5" customHeight="1">
      <c r="A174" s="271" t="s">
        <v>262</v>
      </c>
      <c r="B174" s="272">
        <v>66.730003</v>
      </c>
      <c r="C174" s="273">
        <v>67.790001</v>
      </c>
      <c r="D174" s="273">
        <v>66.169998</v>
      </c>
      <c r="E174" s="273">
        <v>66.870003</v>
      </c>
      <c r="F174" s="273">
        <v>60.603191</v>
      </c>
      <c r="G174" s="273">
        <v>7.418367E8</v>
      </c>
      <c r="H174" s="278" t="s">
        <v>262</v>
      </c>
      <c r="I174" s="273">
        <v>3.596875</v>
      </c>
      <c r="J174" s="273">
        <v>3.71</v>
      </c>
      <c r="K174" s="273">
        <v>3.53875</v>
      </c>
      <c r="L174" s="273">
        <v>3.6075</v>
      </c>
      <c r="M174" s="273">
        <v>3.550136</v>
      </c>
      <c r="N174" s="273">
        <v>8.87544E8</v>
      </c>
      <c r="O174" s="273"/>
      <c r="P174" s="249">
        <f t="shared" si="31"/>
        <v>262059.398</v>
      </c>
      <c r="Q174" s="249">
        <f>(Q162+(Q173-Q162)*(1-$Q$3))*K174/K173</f>
        <v>120408.878</v>
      </c>
      <c r="R174" s="249">
        <f>R173*(1+($S$5/2/12))+(Q173-Q162)*($Q$3)</f>
        <v>430159.6982</v>
      </c>
      <c r="S174" s="249">
        <f t="shared" si="34"/>
        <v>-362007.2882</v>
      </c>
      <c r="T174" s="249">
        <f t="shared" si="35"/>
        <v>0</v>
      </c>
      <c r="U174" s="267">
        <f t="shared" si="21"/>
        <v>0.6188282584</v>
      </c>
      <c r="V174" s="277"/>
      <c r="W174" s="249">
        <f t="shared" si="22"/>
        <v>-362007.2882</v>
      </c>
      <c r="X174" s="252">
        <f t="shared" si="23"/>
        <v>1.91216895</v>
      </c>
      <c r="Y174" s="249">
        <f t="shared" si="24"/>
        <v>596394.8889</v>
      </c>
      <c r="Z174" s="249">
        <f t="shared" si="25"/>
        <v>234387.6007</v>
      </c>
      <c r="AA174" s="254">
        <f t="shared" si="26"/>
        <v>812627.9742</v>
      </c>
      <c r="AB174" s="253">
        <f t="shared" si="27"/>
        <v>0.8126279742</v>
      </c>
      <c r="AC174" s="270">
        <f t="shared" si="28"/>
        <v>450620.686</v>
      </c>
      <c r="AD174" s="252">
        <f t="shared" si="29"/>
        <v>0.450620686</v>
      </c>
      <c r="AE174" s="175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7"/>
    </row>
    <row r="175" ht="19.5" customHeight="1">
      <c r="A175" s="271" t="s">
        <v>263</v>
      </c>
      <c r="B175" s="272">
        <v>67.339996</v>
      </c>
      <c r="C175" s="273">
        <v>68.260002</v>
      </c>
      <c r="D175" s="273">
        <v>65.959999</v>
      </c>
      <c r="E175" s="273">
        <v>67.099998</v>
      </c>
      <c r="F175" s="273">
        <v>60.811634</v>
      </c>
      <c r="G175" s="273">
        <v>6.565621E8</v>
      </c>
      <c r="H175" s="278" t="s">
        <v>263</v>
      </c>
      <c r="I175" s="273">
        <v>3.66</v>
      </c>
      <c r="J175" s="273">
        <v>3.754375</v>
      </c>
      <c r="K175" s="273">
        <v>3.504375</v>
      </c>
      <c r="L175" s="273">
        <v>3.625</v>
      </c>
      <c r="M175" s="273">
        <v>3.567357</v>
      </c>
      <c r="N175" s="273">
        <v>7.831952E8</v>
      </c>
      <c r="O175" s="273"/>
      <c r="P175" s="249">
        <f t="shared" si="31"/>
        <v>261227.7188</v>
      </c>
      <c r="Q175" s="249">
        <f t="shared" ref="Q175:Q185" si="133">Q174*K175/K174</f>
        <v>119239.2404</v>
      </c>
      <c r="R175" s="249">
        <f t="shared" ref="R175:R185" si="134">R174*(1+$S$5/2/12)</f>
        <v>431055.8642</v>
      </c>
      <c r="S175" s="249">
        <f t="shared" si="34"/>
        <v>-365182.3185</v>
      </c>
      <c r="T175" s="249">
        <f t="shared" si="35"/>
        <v>0</v>
      </c>
      <c r="U175" s="267">
        <f t="shared" si="21"/>
        <v>0.6157635807</v>
      </c>
      <c r="V175" s="277"/>
      <c r="W175" s="249">
        <f t="shared" si="22"/>
        <v>-365182.3185</v>
      </c>
      <c r="X175" s="252">
        <f t="shared" si="23"/>
        <v>1.895720433</v>
      </c>
      <c r="Y175" s="249">
        <f t="shared" si="24"/>
        <v>596673.0328</v>
      </c>
      <c r="Z175" s="249">
        <f t="shared" si="25"/>
        <v>231490.7143</v>
      </c>
      <c r="AA175" s="254">
        <f t="shared" si="26"/>
        <v>811522.8234</v>
      </c>
      <c r="AB175" s="253">
        <f t="shared" si="27"/>
        <v>0.8115228234</v>
      </c>
      <c r="AC175" s="270">
        <f t="shared" si="28"/>
        <v>446340.5049</v>
      </c>
      <c r="AD175" s="252">
        <f t="shared" si="29"/>
        <v>0.4463405049</v>
      </c>
      <c r="AE175" s="175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7"/>
    </row>
    <row r="176" ht="19.5" customHeight="1">
      <c r="A176" s="271" t="s">
        <v>264</v>
      </c>
      <c r="B176" s="272">
        <v>66.870003</v>
      </c>
      <c r="C176" s="273">
        <v>69.059998</v>
      </c>
      <c r="D176" s="273">
        <v>66.540001</v>
      </c>
      <c r="E176" s="273">
        <v>68.970001</v>
      </c>
      <c r="F176" s="273">
        <v>62.506378</v>
      </c>
      <c r="G176" s="273">
        <v>5.579793E8</v>
      </c>
      <c r="H176" s="278" t="s">
        <v>264</v>
      </c>
      <c r="I176" s="273">
        <v>3.600625</v>
      </c>
      <c r="J176" s="273">
        <v>3.843125</v>
      </c>
      <c r="K176" s="273">
        <v>3.565</v>
      </c>
      <c r="L176" s="273">
        <v>3.836875</v>
      </c>
      <c r="M176" s="273">
        <v>3.775863</v>
      </c>
      <c r="N176" s="273">
        <v>6.32136E8</v>
      </c>
      <c r="O176" s="273"/>
      <c r="P176" s="249">
        <f t="shared" si="31"/>
        <v>263524.7564</v>
      </c>
      <c r="Q176" s="249">
        <f t="shared" si="133"/>
        <v>121302.0558</v>
      </c>
      <c r="R176" s="249">
        <f t="shared" si="134"/>
        <v>431953.8973</v>
      </c>
      <c r="S176" s="249">
        <f t="shared" si="34"/>
        <v>-368370.5782</v>
      </c>
      <c r="T176" s="249">
        <f t="shared" si="35"/>
        <v>0</v>
      </c>
      <c r="U176" s="267">
        <f t="shared" si="21"/>
        <v>0.619663102</v>
      </c>
      <c r="V176" s="277"/>
      <c r="W176" s="249">
        <f t="shared" si="22"/>
        <v>-368370.5782</v>
      </c>
      <c r="X176" s="252">
        <f t="shared" si="23"/>
        <v>1.887986432</v>
      </c>
      <c r="Y176" s="249">
        <f t="shared" si="24"/>
        <v>599143.0709</v>
      </c>
      <c r="Z176" s="249">
        <f t="shared" si="25"/>
        <v>230772.4927</v>
      </c>
      <c r="AA176" s="254">
        <f t="shared" si="26"/>
        <v>816780.7095</v>
      </c>
      <c r="AB176" s="253">
        <f t="shared" si="27"/>
        <v>0.8167807095</v>
      </c>
      <c r="AC176" s="270">
        <f t="shared" si="28"/>
        <v>448410.1313</v>
      </c>
      <c r="AD176" s="252">
        <f t="shared" si="29"/>
        <v>0.4484101313</v>
      </c>
      <c r="AE176" s="175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7"/>
    </row>
    <row r="177" ht="19.5" customHeight="1">
      <c r="A177" s="271" t="s">
        <v>265</v>
      </c>
      <c r="B177" s="272">
        <v>69.019997</v>
      </c>
      <c r="C177" s="273">
        <v>70.730003</v>
      </c>
      <c r="D177" s="273">
        <v>66.879997</v>
      </c>
      <c r="E177" s="273">
        <v>70.720001</v>
      </c>
      <c r="F177" s="273">
        <v>64.2407</v>
      </c>
      <c r="G177" s="273">
        <v>8.355377E8</v>
      </c>
      <c r="H177" s="278" t="s">
        <v>265</v>
      </c>
      <c r="I177" s="273">
        <v>3.84</v>
      </c>
      <c r="J177" s="273">
        <v>4.019375</v>
      </c>
      <c r="K177" s="273">
        <v>3.59625</v>
      </c>
      <c r="L177" s="273">
        <v>4.015625</v>
      </c>
      <c r="M177" s="273">
        <v>3.960384</v>
      </c>
      <c r="N177" s="273">
        <v>8.536224E8</v>
      </c>
      <c r="O177" s="273"/>
      <c r="P177" s="249">
        <f t="shared" si="31"/>
        <v>264871.2752</v>
      </c>
      <c r="Q177" s="249">
        <f t="shared" si="133"/>
        <v>122365.3628</v>
      </c>
      <c r="R177" s="249">
        <f t="shared" si="134"/>
        <v>432853.8012</v>
      </c>
      <c r="S177" s="249">
        <f t="shared" si="34"/>
        <v>-371572.1223</v>
      </c>
      <c r="T177" s="249">
        <f t="shared" si="35"/>
        <v>0</v>
      </c>
      <c r="U177" s="267">
        <f t="shared" si="21"/>
        <v>0.6213973196</v>
      </c>
      <c r="V177" s="277"/>
      <c r="W177" s="249">
        <f t="shared" si="22"/>
        <v>-371572.1223</v>
      </c>
      <c r="X177" s="252">
        <f t="shared" si="23"/>
        <v>1.877764866</v>
      </c>
      <c r="Y177" s="249">
        <f t="shared" si="24"/>
        <v>600949.5418</v>
      </c>
      <c r="Z177" s="249">
        <f t="shared" si="25"/>
        <v>229377.4196</v>
      </c>
      <c r="AA177" s="254">
        <f t="shared" si="26"/>
        <v>820090.4392</v>
      </c>
      <c r="AB177" s="253">
        <f t="shared" si="27"/>
        <v>0.8200904392</v>
      </c>
      <c r="AC177" s="270">
        <f t="shared" si="28"/>
        <v>448518.317</v>
      </c>
      <c r="AD177" s="252">
        <f t="shared" si="29"/>
        <v>0.448518317</v>
      </c>
      <c r="AE177" s="175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7"/>
    </row>
    <row r="178" ht="19.5" customHeight="1">
      <c r="A178" s="271" t="s">
        <v>266</v>
      </c>
      <c r="B178" s="272">
        <v>70.739998</v>
      </c>
      <c r="C178" s="273">
        <v>74.949997</v>
      </c>
      <c r="D178" s="273">
        <v>70.25</v>
      </c>
      <c r="E178" s="273">
        <v>73.25</v>
      </c>
      <c r="F178" s="273">
        <v>66.538933</v>
      </c>
      <c r="G178" s="273">
        <v>6.804142E8</v>
      </c>
      <c r="H178" s="278" t="s">
        <v>266</v>
      </c>
      <c r="I178" s="273">
        <v>4.019375</v>
      </c>
      <c r="J178" s="273">
        <v>4.5075</v>
      </c>
      <c r="K178" s="273">
        <v>3.965</v>
      </c>
      <c r="L178" s="273">
        <v>4.30125</v>
      </c>
      <c r="M178" s="273">
        <v>4.242079</v>
      </c>
      <c r="N178" s="273">
        <v>7.738592E8</v>
      </c>
      <c r="O178" s="273"/>
      <c r="P178" s="249">
        <f t="shared" si="31"/>
        <v>278217.8218</v>
      </c>
      <c r="Q178" s="249">
        <f t="shared" si="133"/>
        <v>134912.3847</v>
      </c>
      <c r="R178" s="249">
        <f t="shared" si="134"/>
        <v>433755.58</v>
      </c>
      <c r="S178" s="249">
        <f t="shared" si="34"/>
        <v>-374787.0061</v>
      </c>
      <c r="T178" s="249">
        <f t="shared" si="35"/>
        <v>0</v>
      </c>
      <c r="U178" s="267">
        <f t="shared" si="21"/>
        <v>0.6471269207</v>
      </c>
      <c r="V178" s="277"/>
      <c r="W178" s="249">
        <f t="shared" si="22"/>
        <v>-374787.0061</v>
      </c>
      <c r="X178" s="252">
        <f t="shared" si="23"/>
        <v>1.899674722</v>
      </c>
      <c r="Y178" s="249">
        <f t="shared" si="24"/>
        <v>611157.832</v>
      </c>
      <c r="Z178" s="249">
        <f t="shared" si="25"/>
        <v>236370.8259</v>
      </c>
      <c r="AA178" s="254">
        <f t="shared" si="26"/>
        <v>846885.7864</v>
      </c>
      <c r="AB178" s="253">
        <f t="shared" si="27"/>
        <v>0.8468857864</v>
      </c>
      <c r="AC178" s="270">
        <f t="shared" si="28"/>
        <v>472098.7803</v>
      </c>
      <c r="AD178" s="252">
        <f t="shared" si="29"/>
        <v>0.4720987803</v>
      </c>
      <c r="AE178" s="175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7"/>
    </row>
    <row r="179" ht="19.5" customHeight="1">
      <c r="A179" s="271" t="s">
        <v>267</v>
      </c>
      <c r="B179" s="272">
        <v>73.260002</v>
      </c>
      <c r="C179" s="273">
        <v>73.82</v>
      </c>
      <c r="D179" s="273">
        <v>69.150002</v>
      </c>
      <c r="E179" s="273">
        <v>71.269997</v>
      </c>
      <c r="F179" s="273">
        <v>64.740334</v>
      </c>
      <c r="G179" s="273">
        <v>7.485616E8</v>
      </c>
      <c r="H179" s="278" t="s">
        <v>267</v>
      </c>
      <c r="I179" s="273">
        <v>4.30875</v>
      </c>
      <c r="J179" s="273">
        <v>4.37</v>
      </c>
      <c r="K179" s="273">
        <v>3.84875</v>
      </c>
      <c r="L179" s="273">
        <v>4.07875</v>
      </c>
      <c r="M179" s="273">
        <v>4.022641</v>
      </c>
      <c r="N179" s="273">
        <v>8.854848E8</v>
      </c>
      <c r="O179" s="273"/>
      <c r="P179" s="249">
        <f t="shared" si="31"/>
        <v>273861.3941</v>
      </c>
      <c r="Q179" s="249">
        <f t="shared" si="133"/>
        <v>130956.8829</v>
      </c>
      <c r="R179" s="249">
        <f t="shared" si="134"/>
        <v>434659.2374</v>
      </c>
      <c r="S179" s="249">
        <f t="shared" si="34"/>
        <v>-378015.2853</v>
      </c>
      <c r="T179" s="249">
        <f t="shared" si="35"/>
        <v>0</v>
      </c>
      <c r="U179" s="267">
        <f t="shared" si="21"/>
        <v>0.6382245511</v>
      </c>
      <c r="V179" s="277"/>
      <c r="W179" s="249">
        <f t="shared" si="22"/>
        <v>-378015.2853</v>
      </c>
      <c r="X179" s="252">
        <f t="shared" si="23"/>
        <v>1.874317413</v>
      </c>
      <c r="Y179" s="249">
        <f t="shared" si="24"/>
        <v>608975.8438</v>
      </c>
      <c r="Z179" s="249">
        <f t="shared" si="25"/>
        <v>230960.5585</v>
      </c>
      <c r="AA179" s="254">
        <f t="shared" si="26"/>
        <v>839477.5143</v>
      </c>
      <c r="AB179" s="253">
        <f t="shared" si="27"/>
        <v>0.8394775143</v>
      </c>
      <c r="AC179" s="270">
        <f t="shared" si="28"/>
        <v>461462.229</v>
      </c>
      <c r="AD179" s="252">
        <f t="shared" si="29"/>
        <v>0.461462229</v>
      </c>
      <c r="AE179" s="175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7"/>
    </row>
    <row r="180" ht="19.5" customHeight="1">
      <c r="A180" s="271" t="s">
        <v>268</v>
      </c>
      <c r="B180" s="272">
        <v>71.75</v>
      </c>
      <c r="C180" s="273">
        <v>76.209999</v>
      </c>
      <c r="D180" s="273">
        <v>71.349998</v>
      </c>
      <c r="E180" s="273">
        <v>75.769997</v>
      </c>
      <c r="F180" s="273">
        <v>69.045784</v>
      </c>
      <c r="G180" s="273">
        <v>5.816957E8</v>
      </c>
      <c r="H180" s="278" t="s">
        <v>268</v>
      </c>
      <c r="I180" s="273">
        <v>4.141875</v>
      </c>
      <c r="J180" s="273">
        <v>4.66375</v>
      </c>
      <c r="K180" s="273">
        <v>4.09625</v>
      </c>
      <c r="L180" s="273">
        <v>4.61125</v>
      </c>
      <c r="M180" s="273">
        <v>4.547815</v>
      </c>
      <c r="N180" s="273">
        <v>5.136864E8</v>
      </c>
      <c r="O180" s="273"/>
      <c r="P180" s="249">
        <f t="shared" si="31"/>
        <v>282574.2495</v>
      </c>
      <c r="Q180" s="249">
        <f t="shared" si="133"/>
        <v>139378.2738</v>
      </c>
      <c r="R180" s="249">
        <f t="shared" si="134"/>
        <v>435564.7775</v>
      </c>
      <c r="S180" s="249">
        <f t="shared" si="34"/>
        <v>-381257.0157</v>
      </c>
      <c r="T180" s="249">
        <f t="shared" si="35"/>
        <v>0</v>
      </c>
      <c r="U180" s="267">
        <f t="shared" si="21"/>
        <v>0.6545999674</v>
      </c>
      <c r="V180" s="277"/>
      <c r="W180" s="249">
        <f t="shared" si="22"/>
        <v>-381257.0157</v>
      </c>
      <c r="X180" s="252">
        <f t="shared" si="23"/>
        <v>1.883608688</v>
      </c>
      <c r="Y180" s="249">
        <f t="shared" si="24"/>
        <v>615944.1611</v>
      </c>
      <c r="Z180" s="249">
        <f t="shared" si="25"/>
        <v>234687.1454</v>
      </c>
      <c r="AA180" s="254">
        <f t="shared" si="26"/>
        <v>857517.3008</v>
      </c>
      <c r="AB180" s="253">
        <f t="shared" si="27"/>
        <v>0.8575173008</v>
      </c>
      <c r="AC180" s="270">
        <f t="shared" si="28"/>
        <v>476260.2852</v>
      </c>
      <c r="AD180" s="252">
        <f t="shared" si="29"/>
        <v>0.4762602852</v>
      </c>
      <c r="AE180" s="175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7"/>
    </row>
    <row r="181" ht="19.5" customHeight="1">
      <c r="A181" s="271" t="s">
        <v>269</v>
      </c>
      <c r="B181" s="272">
        <v>76.290001</v>
      </c>
      <c r="C181" s="273">
        <v>77.279999</v>
      </c>
      <c r="D181" s="273">
        <v>74.959999</v>
      </c>
      <c r="E181" s="273">
        <v>75.470001</v>
      </c>
      <c r="F181" s="273">
        <v>68.772423</v>
      </c>
      <c r="G181" s="273">
        <v>5.292455E8</v>
      </c>
      <c r="H181" s="278" t="s">
        <v>269</v>
      </c>
      <c r="I181" s="273">
        <v>4.674375</v>
      </c>
      <c r="J181" s="273">
        <v>4.793125</v>
      </c>
      <c r="K181" s="273">
        <v>4.505</v>
      </c>
      <c r="L181" s="273">
        <v>4.563125</v>
      </c>
      <c r="M181" s="273">
        <v>4.500352</v>
      </c>
      <c r="N181" s="273">
        <v>6.56376E8</v>
      </c>
      <c r="O181" s="273"/>
      <c r="P181" s="249">
        <f t="shared" si="31"/>
        <v>296871.2832</v>
      </c>
      <c r="Q181" s="249">
        <f t="shared" si="133"/>
        <v>153286.3286</v>
      </c>
      <c r="R181" s="249">
        <f t="shared" si="134"/>
        <v>436472.2041</v>
      </c>
      <c r="S181" s="249">
        <f t="shared" si="34"/>
        <v>-384512.2532</v>
      </c>
      <c r="T181" s="249">
        <f t="shared" si="35"/>
        <v>0</v>
      </c>
      <c r="U181" s="267">
        <f t="shared" si="21"/>
        <v>0.6806041592</v>
      </c>
      <c r="V181" s="277"/>
      <c r="W181" s="249">
        <f t="shared" si="22"/>
        <v>-384512.2532</v>
      </c>
      <c r="X181" s="252">
        <f t="shared" si="23"/>
        <v>1.907204468</v>
      </c>
      <c r="Y181" s="249">
        <f t="shared" si="24"/>
        <v>626823.2142</v>
      </c>
      <c r="Z181" s="249">
        <f t="shared" si="25"/>
        <v>242310.961</v>
      </c>
      <c r="AA181" s="254">
        <f t="shared" si="26"/>
        <v>886629.8159</v>
      </c>
      <c r="AB181" s="253">
        <f t="shared" si="27"/>
        <v>0.8866298159</v>
      </c>
      <c r="AC181" s="270">
        <f t="shared" si="28"/>
        <v>502117.5627</v>
      </c>
      <c r="AD181" s="252">
        <f t="shared" si="29"/>
        <v>0.5021175627</v>
      </c>
      <c r="AE181" s="175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  <c r="AU181" s="176"/>
      <c r="AV181" s="176"/>
      <c r="AW181" s="177"/>
    </row>
    <row r="182" ht="19.5" customHeight="1">
      <c r="A182" s="271" t="s">
        <v>270</v>
      </c>
      <c r="B182" s="272">
        <v>76.089996</v>
      </c>
      <c r="C182" s="273">
        <v>79.690002</v>
      </c>
      <c r="D182" s="273">
        <v>75.540001</v>
      </c>
      <c r="E182" s="273">
        <v>78.879997</v>
      </c>
      <c r="F182" s="273">
        <v>71.879791</v>
      </c>
      <c r="G182" s="273">
        <v>5.039888E8</v>
      </c>
      <c r="H182" s="278" t="s">
        <v>270</v>
      </c>
      <c r="I182" s="273">
        <v>4.640625</v>
      </c>
      <c r="J182" s="273">
        <v>5.09375</v>
      </c>
      <c r="K182" s="273">
        <v>4.575</v>
      </c>
      <c r="L182" s="273">
        <v>4.999375</v>
      </c>
      <c r="M182" s="273">
        <v>4.9306</v>
      </c>
      <c r="N182" s="273">
        <v>5.019808E8</v>
      </c>
      <c r="O182" s="273"/>
      <c r="P182" s="249">
        <f t="shared" si="31"/>
        <v>299168.3208</v>
      </c>
      <c r="Q182" s="249">
        <f t="shared" si="133"/>
        <v>155668.1362</v>
      </c>
      <c r="R182" s="249">
        <f t="shared" si="134"/>
        <v>437381.5212</v>
      </c>
      <c r="S182" s="249">
        <f t="shared" si="34"/>
        <v>-387781.0543</v>
      </c>
      <c r="T182" s="249">
        <f t="shared" si="35"/>
        <v>0</v>
      </c>
      <c r="U182" s="267">
        <f t="shared" si="21"/>
        <v>0.6842549781</v>
      </c>
      <c r="V182" s="277"/>
      <c r="W182" s="249">
        <f t="shared" si="22"/>
        <v>-387781.0543</v>
      </c>
      <c r="X182" s="252">
        <f t="shared" si="23"/>
        <v>1.899396151</v>
      </c>
      <c r="Y182" s="249">
        <f t="shared" si="24"/>
        <v>629304.0849</v>
      </c>
      <c r="Z182" s="249">
        <f t="shared" si="25"/>
        <v>241523.0307</v>
      </c>
      <c r="AA182" s="254">
        <f t="shared" si="26"/>
        <v>892217.9782</v>
      </c>
      <c r="AB182" s="253">
        <f t="shared" si="27"/>
        <v>0.8922179782</v>
      </c>
      <c r="AC182" s="270">
        <f t="shared" si="28"/>
        <v>504436.9239</v>
      </c>
      <c r="AD182" s="252">
        <f t="shared" si="29"/>
        <v>0.5044369239</v>
      </c>
      <c r="AE182" s="175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  <c r="AU182" s="176"/>
      <c r="AV182" s="176"/>
      <c r="AW182" s="177"/>
    </row>
    <row r="183" ht="19.5" customHeight="1">
      <c r="A183" s="271" t="s">
        <v>271</v>
      </c>
      <c r="B183" s="272">
        <v>78.889999</v>
      </c>
      <c r="C183" s="273">
        <v>83.489998</v>
      </c>
      <c r="D183" s="273">
        <v>76.349998</v>
      </c>
      <c r="E183" s="273">
        <v>82.790001</v>
      </c>
      <c r="F183" s="273">
        <v>75.669327</v>
      </c>
      <c r="G183" s="273">
        <v>8.173537E8</v>
      </c>
      <c r="H183" s="278" t="s">
        <v>271</v>
      </c>
      <c r="I183" s="273">
        <v>5.01</v>
      </c>
      <c r="J183" s="273">
        <v>5.595</v>
      </c>
      <c r="K183" s="273">
        <v>4.68875</v>
      </c>
      <c r="L183" s="273">
        <v>5.5025</v>
      </c>
      <c r="M183" s="273">
        <v>5.426805</v>
      </c>
      <c r="N183" s="273">
        <v>9.615136E8</v>
      </c>
      <c r="O183" s="273"/>
      <c r="P183" s="249">
        <f t="shared" si="31"/>
        <v>302376.2297</v>
      </c>
      <c r="Q183" s="249">
        <f t="shared" si="133"/>
        <v>159538.5734</v>
      </c>
      <c r="R183" s="249">
        <f t="shared" si="134"/>
        <v>438292.7327</v>
      </c>
      <c r="S183" s="249">
        <f t="shared" si="34"/>
        <v>-391063.4753</v>
      </c>
      <c r="T183" s="249">
        <f t="shared" si="35"/>
        <v>0</v>
      </c>
      <c r="U183" s="267">
        <f t="shared" si="21"/>
        <v>0.6903445615</v>
      </c>
      <c r="V183" s="277"/>
      <c r="W183" s="249">
        <f t="shared" si="22"/>
        <v>-391063.4753</v>
      </c>
      <c r="X183" s="252">
        <f t="shared" si="23"/>
        <v>1.89398655</v>
      </c>
      <c r="Y183" s="249">
        <f t="shared" si="24"/>
        <v>632424.3842</v>
      </c>
      <c r="Z183" s="249">
        <f t="shared" si="25"/>
        <v>241360.9089</v>
      </c>
      <c r="AA183" s="254">
        <f t="shared" si="26"/>
        <v>900207.5359</v>
      </c>
      <c r="AB183" s="253">
        <f t="shared" si="27"/>
        <v>0.9002075359</v>
      </c>
      <c r="AC183" s="270">
        <f t="shared" si="28"/>
        <v>509144.0605</v>
      </c>
      <c r="AD183" s="252">
        <f t="shared" si="29"/>
        <v>0.5091440605</v>
      </c>
      <c r="AE183" s="175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7"/>
    </row>
    <row r="184" ht="19.5" customHeight="1">
      <c r="A184" s="271" t="s">
        <v>272</v>
      </c>
      <c r="B184" s="272">
        <v>83.07</v>
      </c>
      <c r="C184" s="273">
        <v>85.839996</v>
      </c>
      <c r="D184" s="273">
        <v>81.370003</v>
      </c>
      <c r="E184" s="273">
        <v>85.730003</v>
      </c>
      <c r="F184" s="273">
        <v>78.356483</v>
      </c>
      <c r="G184" s="273">
        <v>5.423394E8</v>
      </c>
      <c r="H184" s="278" t="s">
        <v>272</v>
      </c>
      <c r="I184" s="273">
        <v>5.535</v>
      </c>
      <c r="J184" s="273">
        <v>5.905625</v>
      </c>
      <c r="K184" s="273">
        <v>5.31375</v>
      </c>
      <c r="L184" s="273">
        <v>5.8825</v>
      </c>
      <c r="M184" s="273">
        <v>5.801578</v>
      </c>
      <c r="N184" s="273">
        <v>9.258976E8</v>
      </c>
      <c r="O184" s="273"/>
      <c r="P184" s="249">
        <f t="shared" si="31"/>
        <v>322257.4376</v>
      </c>
      <c r="Q184" s="249">
        <f t="shared" si="133"/>
        <v>180804.7122</v>
      </c>
      <c r="R184" s="249">
        <f t="shared" si="134"/>
        <v>439205.8426</v>
      </c>
      <c r="S184" s="249">
        <f t="shared" si="34"/>
        <v>-394359.5731</v>
      </c>
      <c r="T184" s="249">
        <f t="shared" si="35"/>
        <v>0</v>
      </c>
      <c r="U184" s="267">
        <f t="shared" si="21"/>
        <v>0.7257668387</v>
      </c>
      <c r="V184" s="277"/>
      <c r="W184" s="249">
        <f t="shared" si="22"/>
        <v>-394359.5731</v>
      </c>
      <c r="X184" s="252">
        <f t="shared" si="23"/>
        <v>1.93088575</v>
      </c>
      <c r="Y184" s="249">
        <f t="shared" si="24"/>
        <v>647217.8152</v>
      </c>
      <c r="Z184" s="249">
        <f t="shared" si="25"/>
        <v>252858.2421</v>
      </c>
      <c r="AA184" s="254">
        <f t="shared" si="26"/>
        <v>942267.9925</v>
      </c>
      <c r="AB184" s="253">
        <f t="shared" si="27"/>
        <v>0.9422679925</v>
      </c>
      <c r="AC184" s="270">
        <f t="shared" si="28"/>
        <v>547908.4193</v>
      </c>
      <c r="AD184" s="252">
        <f t="shared" si="29"/>
        <v>0.5479084193</v>
      </c>
      <c r="AE184" s="175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7"/>
    </row>
    <row r="185" ht="19.5" customHeight="1">
      <c r="A185" s="274" t="s">
        <v>273</v>
      </c>
      <c r="B185" s="275">
        <v>85.830002</v>
      </c>
      <c r="C185" s="276">
        <v>87.959999</v>
      </c>
      <c r="D185" s="276">
        <v>84.050003</v>
      </c>
      <c r="E185" s="276">
        <v>87.959999</v>
      </c>
      <c r="F185" s="276">
        <v>80.394691</v>
      </c>
      <c r="G185" s="276">
        <v>6.516492E8</v>
      </c>
      <c r="H185" s="279" t="s">
        <v>273</v>
      </c>
      <c r="I185" s="276">
        <v>5.90375</v>
      </c>
      <c r="J185" s="276">
        <v>6.225</v>
      </c>
      <c r="K185" s="276">
        <v>5.65125</v>
      </c>
      <c r="L185" s="276">
        <v>6.225</v>
      </c>
      <c r="M185" s="276">
        <v>6.139365</v>
      </c>
      <c r="N185" s="276">
        <v>8.507456E8</v>
      </c>
      <c r="O185" s="276"/>
      <c r="P185" s="249">
        <f t="shared" si="31"/>
        <v>332871.299</v>
      </c>
      <c r="Q185" s="249">
        <f t="shared" si="133"/>
        <v>192288.4272</v>
      </c>
      <c r="R185" s="249">
        <f t="shared" si="134"/>
        <v>440120.8548</v>
      </c>
      <c r="S185" s="249">
        <f t="shared" si="34"/>
        <v>-397669.4047</v>
      </c>
      <c r="T185" s="249">
        <f t="shared" si="35"/>
        <v>0</v>
      </c>
      <c r="U185" s="267">
        <f t="shared" si="21"/>
        <v>0.7432534825</v>
      </c>
      <c r="V185" s="252">
        <f>(E185-B174)/B174</f>
        <v>0.3181476854</v>
      </c>
      <c r="W185" s="249">
        <f t="shared" si="22"/>
        <v>-397669.4047</v>
      </c>
      <c r="X185" s="252">
        <f t="shared" si="23"/>
        <v>1.943805947</v>
      </c>
      <c r="Y185" s="249">
        <f t="shared" si="24"/>
        <v>655525.9299</v>
      </c>
      <c r="Z185" s="249">
        <f t="shared" si="25"/>
        <v>257856.5252</v>
      </c>
      <c r="AA185" s="254">
        <f t="shared" si="26"/>
        <v>965280.581</v>
      </c>
      <c r="AB185" s="253">
        <f t="shared" si="27"/>
        <v>0.965280581</v>
      </c>
      <c r="AC185" s="270">
        <f t="shared" si="28"/>
        <v>567611.1763</v>
      </c>
      <c r="AD185" s="252">
        <f t="shared" si="29"/>
        <v>0.5676111763</v>
      </c>
      <c r="AE185" s="175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7"/>
    </row>
    <row r="186" ht="19.5" customHeight="1">
      <c r="A186" s="271" t="s">
        <v>274</v>
      </c>
      <c r="B186" s="272">
        <v>87.550003</v>
      </c>
      <c r="C186" s="273">
        <v>89.0</v>
      </c>
      <c r="D186" s="273">
        <v>84.760002</v>
      </c>
      <c r="E186" s="273">
        <v>86.269997</v>
      </c>
      <c r="F186" s="273">
        <v>79.100487</v>
      </c>
      <c r="G186" s="273">
        <v>8.317327E8</v>
      </c>
      <c r="H186" s="278" t="s">
        <v>274</v>
      </c>
      <c r="I186" s="273">
        <v>6.17</v>
      </c>
      <c r="J186" s="273">
        <v>6.363125</v>
      </c>
      <c r="K186" s="273">
        <v>5.766875</v>
      </c>
      <c r="L186" s="273">
        <v>5.97125</v>
      </c>
      <c r="M186" s="273">
        <v>5.889106</v>
      </c>
      <c r="N186" s="273">
        <v>1.1935552E9</v>
      </c>
      <c r="O186" s="273"/>
      <c r="P186" s="249">
        <f t="shared" si="31"/>
        <v>335683.1762</v>
      </c>
      <c r="Q186" s="249">
        <f>(Q174+(Q185-Q174)*(1-$Q$3))*K186/K185</f>
        <v>159547.5578</v>
      </c>
      <c r="R186" s="249">
        <f>R185*(1+($S$5/2/12))+(Q185-Q174)*($Q$3)</f>
        <v>476977.5478</v>
      </c>
      <c r="S186" s="249">
        <f t="shared" si="34"/>
        <v>-400993.0272</v>
      </c>
      <c r="T186" s="249">
        <f t="shared" si="35"/>
        <v>0</v>
      </c>
      <c r="U186" s="267">
        <f t="shared" si="21"/>
        <v>0.6734959001</v>
      </c>
      <c r="V186" s="277"/>
      <c r="W186" s="249">
        <f t="shared" si="22"/>
        <v>-400993.0272</v>
      </c>
      <c r="X186" s="252">
        <f t="shared" si="23"/>
        <v>2.026620587</v>
      </c>
      <c r="Y186" s="249">
        <f t="shared" si="24"/>
        <v>692876.6693</v>
      </c>
      <c r="Z186" s="249">
        <f t="shared" si="25"/>
        <v>291883.642</v>
      </c>
      <c r="AA186" s="254">
        <f t="shared" si="26"/>
        <v>972208.2818</v>
      </c>
      <c r="AB186" s="253">
        <f t="shared" si="27"/>
        <v>0.9722082818</v>
      </c>
      <c r="AC186" s="270">
        <f t="shared" si="28"/>
        <v>571215.2546</v>
      </c>
      <c r="AD186" s="252">
        <f t="shared" si="29"/>
        <v>0.5712152546</v>
      </c>
      <c r="AE186" s="175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7"/>
    </row>
    <row r="187" ht="19.5" customHeight="1">
      <c r="A187" s="271" t="s">
        <v>275</v>
      </c>
      <c r="B187" s="272">
        <v>86.110001</v>
      </c>
      <c r="C187" s="273">
        <v>90.959999</v>
      </c>
      <c r="D187" s="273">
        <v>83.739998</v>
      </c>
      <c r="E187" s="273">
        <v>90.339996</v>
      </c>
      <c r="F187" s="273">
        <v>82.832245</v>
      </c>
      <c r="G187" s="273">
        <v>7.135587E8</v>
      </c>
      <c r="H187" s="278" t="s">
        <v>275</v>
      </c>
      <c r="I187" s="273">
        <v>5.953125</v>
      </c>
      <c r="J187" s="273">
        <v>6.67625</v>
      </c>
      <c r="K187" s="273">
        <v>5.620625</v>
      </c>
      <c r="L187" s="273">
        <v>6.58375</v>
      </c>
      <c r="M187" s="273">
        <v>6.493181</v>
      </c>
      <c r="N187" s="273">
        <v>9.816912E8</v>
      </c>
      <c r="O187" s="273"/>
      <c r="P187" s="249">
        <f t="shared" si="31"/>
        <v>331643.5564</v>
      </c>
      <c r="Q187" s="249">
        <f t="shared" ref="Q187:Q197" si="135">Q186*K187/K186</f>
        <v>155501.375</v>
      </c>
      <c r="R187" s="249">
        <f t="shared" ref="R187:R197" si="136">R186*(1+$S$5/2/12)</f>
        <v>477971.251</v>
      </c>
      <c r="S187" s="249">
        <f t="shared" si="34"/>
        <v>-404330.4982</v>
      </c>
      <c r="T187" s="249">
        <f t="shared" si="35"/>
        <v>0</v>
      </c>
      <c r="U187" s="267">
        <f t="shared" si="21"/>
        <v>0.6658745529</v>
      </c>
      <c r="V187" s="277"/>
      <c r="W187" s="249">
        <f t="shared" si="22"/>
        <v>-404330.4982</v>
      </c>
      <c r="X187" s="252">
        <f t="shared" si="23"/>
        <v>2.002358989</v>
      </c>
      <c r="Y187" s="249">
        <f t="shared" si="24"/>
        <v>691002.8905</v>
      </c>
      <c r="Z187" s="249">
        <f t="shared" si="25"/>
        <v>286672.3923</v>
      </c>
      <c r="AA187" s="254">
        <f t="shared" si="26"/>
        <v>965116.1825</v>
      </c>
      <c r="AB187" s="253">
        <f t="shared" si="27"/>
        <v>0.9651161825</v>
      </c>
      <c r="AC187" s="270">
        <f t="shared" si="28"/>
        <v>560785.6843</v>
      </c>
      <c r="AD187" s="252">
        <f t="shared" si="29"/>
        <v>0.5607856843</v>
      </c>
      <c r="AE187" s="175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7"/>
    </row>
    <row r="188" ht="19.5" customHeight="1">
      <c r="A188" s="271" t="s">
        <v>276</v>
      </c>
      <c r="B188" s="272">
        <v>89.489998</v>
      </c>
      <c r="C188" s="273">
        <v>91.360001</v>
      </c>
      <c r="D188" s="273">
        <v>86.400002</v>
      </c>
      <c r="E188" s="273">
        <v>87.669998</v>
      </c>
      <c r="F188" s="273">
        <v>80.717819</v>
      </c>
      <c r="G188" s="273">
        <v>8.093454E8</v>
      </c>
      <c r="H188" s="278" t="s">
        <v>276</v>
      </c>
      <c r="I188" s="273">
        <v>6.45875</v>
      </c>
      <c r="J188" s="273">
        <v>6.731875</v>
      </c>
      <c r="K188" s="273">
        <v>6.040625</v>
      </c>
      <c r="L188" s="273">
        <v>6.215625</v>
      </c>
      <c r="M188" s="273">
        <v>6.130119</v>
      </c>
      <c r="N188" s="273">
        <v>1.3196624E9</v>
      </c>
      <c r="O188" s="273"/>
      <c r="P188" s="249">
        <f t="shared" si="31"/>
        <v>342178.2257</v>
      </c>
      <c r="Q188" s="249">
        <f t="shared" si="135"/>
        <v>167121.182</v>
      </c>
      <c r="R188" s="249">
        <f t="shared" si="136"/>
        <v>478967.0245</v>
      </c>
      <c r="S188" s="249">
        <f t="shared" si="34"/>
        <v>-407681.8752</v>
      </c>
      <c r="T188" s="249">
        <f t="shared" si="35"/>
        <v>0</v>
      </c>
      <c r="U188" s="267">
        <f t="shared" si="21"/>
        <v>0.6844516495</v>
      </c>
      <c r="V188" s="277"/>
      <c r="W188" s="249">
        <f t="shared" si="22"/>
        <v>-407681.8752</v>
      </c>
      <c r="X188" s="252">
        <f t="shared" si="23"/>
        <v>2.0141814</v>
      </c>
      <c r="Y188" s="249">
        <f t="shared" si="24"/>
        <v>699333.1015</v>
      </c>
      <c r="Z188" s="249">
        <f t="shared" si="25"/>
        <v>291651.2263</v>
      </c>
      <c r="AA188" s="254">
        <f t="shared" si="26"/>
        <v>988266.4322</v>
      </c>
      <c r="AB188" s="253">
        <f t="shared" si="27"/>
        <v>0.9882664322</v>
      </c>
      <c r="AC188" s="270">
        <f t="shared" si="28"/>
        <v>580584.5569</v>
      </c>
      <c r="AD188" s="252">
        <f t="shared" si="29"/>
        <v>0.5805845569</v>
      </c>
      <c r="AE188" s="175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7"/>
    </row>
    <row r="189" ht="19.5" customHeight="1">
      <c r="A189" s="271" t="s">
        <v>277</v>
      </c>
      <c r="B189" s="272">
        <v>88.099998</v>
      </c>
      <c r="C189" s="273">
        <v>89.68</v>
      </c>
      <c r="D189" s="273">
        <v>83.279999</v>
      </c>
      <c r="E189" s="273">
        <v>87.389999</v>
      </c>
      <c r="F189" s="273">
        <v>80.64402</v>
      </c>
      <c r="G189" s="273">
        <v>1.1413982E9</v>
      </c>
      <c r="H189" s="278" t="s">
        <v>277</v>
      </c>
      <c r="I189" s="273">
        <v>6.275</v>
      </c>
      <c r="J189" s="273">
        <v>6.50125</v>
      </c>
      <c r="K189" s="273">
        <v>5.5875</v>
      </c>
      <c r="L189" s="273">
        <v>6.148125</v>
      </c>
      <c r="M189" s="273">
        <v>6.063548</v>
      </c>
      <c r="N189" s="273">
        <v>1.2642224E9</v>
      </c>
      <c r="O189" s="273"/>
      <c r="P189" s="249">
        <f t="shared" si="31"/>
        <v>329821.7782</v>
      </c>
      <c r="Q189" s="249">
        <f t="shared" si="135"/>
        <v>154584.9319</v>
      </c>
      <c r="R189" s="249">
        <f t="shared" si="136"/>
        <v>479964.8724</v>
      </c>
      <c r="S189" s="249">
        <f t="shared" si="34"/>
        <v>-411047.2164</v>
      </c>
      <c r="T189" s="249">
        <f t="shared" si="35"/>
        <v>0</v>
      </c>
      <c r="U189" s="267">
        <f t="shared" si="21"/>
        <v>0.6625989956</v>
      </c>
      <c r="V189" s="277"/>
      <c r="W189" s="249">
        <f t="shared" si="22"/>
        <v>-411047.2164</v>
      </c>
      <c r="X189" s="252">
        <f t="shared" si="23"/>
        <v>1.970057498</v>
      </c>
      <c r="Y189" s="249">
        <f t="shared" si="24"/>
        <v>691641.5223</v>
      </c>
      <c r="Z189" s="249">
        <f t="shared" si="25"/>
        <v>280594.3059</v>
      </c>
      <c r="AA189" s="254">
        <f t="shared" si="26"/>
        <v>964371.5826</v>
      </c>
      <c r="AB189" s="253">
        <f t="shared" si="27"/>
        <v>0.9643715826</v>
      </c>
      <c r="AC189" s="270">
        <f t="shared" si="28"/>
        <v>553324.3662</v>
      </c>
      <c r="AD189" s="252">
        <f t="shared" si="29"/>
        <v>0.5533243662</v>
      </c>
      <c r="AE189" s="175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7"/>
    </row>
    <row r="190" ht="19.5" customHeight="1">
      <c r="A190" s="271" t="s">
        <v>278</v>
      </c>
      <c r="B190" s="272">
        <v>87.529999</v>
      </c>
      <c r="C190" s="273">
        <v>91.449997</v>
      </c>
      <c r="D190" s="273">
        <v>85.529999</v>
      </c>
      <c r="E190" s="273">
        <v>91.309998</v>
      </c>
      <c r="F190" s="273">
        <v>84.261452</v>
      </c>
      <c r="G190" s="273">
        <v>7.891937E8</v>
      </c>
      <c r="H190" s="278" t="s">
        <v>278</v>
      </c>
      <c r="I190" s="273">
        <v>6.163125</v>
      </c>
      <c r="J190" s="273">
        <v>6.72125</v>
      </c>
      <c r="K190" s="273">
        <v>5.8875</v>
      </c>
      <c r="L190" s="273">
        <v>6.700625</v>
      </c>
      <c r="M190" s="273">
        <v>6.608448</v>
      </c>
      <c r="N190" s="273">
        <v>6.280752E8</v>
      </c>
      <c r="O190" s="273"/>
      <c r="P190" s="249">
        <f t="shared" si="31"/>
        <v>338732.6693</v>
      </c>
      <c r="Q190" s="249">
        <f t="shared" si="135"/>
        <v>162884.794</v>
      </c>
      <c r="R190" s="249">
        <f t="shared" si="136"/>
        <v>480964.7993</v>
      </c>
      <c r="S190" s="249">
        <f t="shared" si="34"/>
        <v>-414426.5798</v>
      </c>
      <c r="T190" s="249">
        <f t="shared" si="35"/>
        <v>0</v>
      </c>
      <c r="U190" s="267">
        <f t="shared" si="21"/>
        <v>0.6762815518</v>
      </c>
      <c r="V190" s="277"/>
      <c r="W190" s="249">
        <f t="shared" si="22"/>
        <v>-414426.5798</v>
      </c>
      <c r="X190" s="252">
        <f t="shared" si="23"/>
        <v>1.977907568</v>
      </c>
      <c r="Y190" s="249">
        <f t="shared" si="24"/>
        <v>698839.0758</v>
      </c>
      <c r="Z190" s="249">
        <f t="shared" si="25"/>
        <v>284412.496</v>
      </c>
      <c r="AA190" s="254">
        <f t="shared" si="26"/>
        <v>982582.2626</v>
      </c>
      <c r="AB190" s="253">
        <f t="shared" si="27"/>
        <v>0.9825822626</v>
      </c>
      <c r="AC190" s="270">
        <f t="shared" si="28"/>
        <v>568155.6828</v>
      </c>
      <c r="AD190" s="252">
        <f t="shared" si="29"/>
        <v>0.5681556828</v>
      </c>
      <c r="AE190" s="175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7"/>
    </row>
    <row r="191" ht="19.5" customHeight="1">
      <c r="A191" s="271" t="s">
        <v>279</v>
      </c>
      <c r="B191" s="272">
        <v>91.419998</v>
      </c>
      <c r="C191" s="273">
        <v>94.139999</v>
      </c>
      <c r="D191" s="273">
        <v>90.639999</v>
      </c>
      <c r="E191" s="273">
        <v>93.910004</v>
      </c>
      <c r="F191" s="273">
        <v>86.660728</v>
      </c>
      <c r="G191" s="273">
        <v>5.670129E8</v>
      </c>
      <c r="H191" s="278" t="s">
        <v>279</v>
      </c>
      <c r="I191" s="273">
        <v>6.715625</v>
      </c>
      <c r="J191" s="273">
        <v>7.139375</v>
      </c>
      <c r="K191" s="273">
        <v>6.601875</v>
      </c>
      <c r="L191" s="273">
        <v>7.10625</v>
      </c>
      <c r="M191" s="273">
        <v>7.008492</v>
      </c>
      <c r="N191" s="273">
        <v>3.869664E8</v>
      </c>
      <c r="O191" s="273"/>
      <c r="P191" s="249">
        <f t="shared" si="31"/>
        <v>358970.2931</v>
      </c>
      <c r="Q191" s="249">
        <f t="shared" si="135"/>
        <v>182648.8407</v>
      </c>
      <c r="R191" s="249">
        <f t="shared" si="136"/>
        <v>481966.8093</v>
      </c>
      <c r="S191" s="249">
        <f t="shared" si="34"/>
        <v>-417820.0239</v>
      </c>
      <c r="T191" s="249">
        <f t="shared" si="35"/>
        <v>0</v>
      </c>
      <c r="U191" s="267">
        <f t="shared" si="21"/>
        <v>0.7075790552</v>
      </c>
      <c r="V191" s="277"/>
      <c r="W191" s="249">
        <f t="shared" si="22"/>
        <v>-417820.0239</v>
      </c>
      <c r="X191" s="252">
        <f t="shared" si="23"/>
        <v>2.012677838</v>
      </c>
      <c r="Y191" s="249">
        <f t="shared" si="24"/>
        <v>713967.342</v>
      </c>
      <c r="Z191" s="249">
        <f t="shared" si="25"/>
        <v>296147.3182</v>
      </c>
      <c r="AA191" s="254">
        <f t="shared" si="26"/>
        <v>1023585.943</v>
      </c>
      <c r="AB191" s="253">
        <f t="shared" si="27"/>
        <v>1.023585943</v>
      </c>
      <c r="AC191" s="270">
        <f t="shared" si="28"/>
        <v>605765.9191</v>
      </c>
      <c r="AD191" s="252">
        <f t="shared" si="29"/>
        <v>0.6057659191</v>
      </c>
      <c r="AE191" s="175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7"/>
    </row>
    <row r="192" ht="19.5" customHeight="1">
      <c r="A192" s="271" t="s">
        <v>280</v>
      </c>
      <c r="B192" s="272">
        <v>94.239998</v>
      </c>
      <c r="C192" s="273">
        <v>97.510002</v>
      </c>
      <c r="D192" s="273">
        <v>93.629997</v>
      </c>
      <c r="E192" s="273">
        <v>95.019997</v>
      </c>
      <c r="F192" s="273">
        <v>87.920654</v>
      </c>
      <c r="G192" s="273">
        <v>6.615304E8</v>
      </c>
      <c r="H192" s="278" t="s">
        <v>280</v>
      </c>
      <c r="I192" s="273">
        <v>7.150625</v>
      </c>
      <c r="J192" s="273">
        <v>7.64625</v>
      </c>
      <c r="K192" s="273">
        <v>7.05625</v>
      </c>
      <c r="L192" s="273">
        <v>7.255</v>
      </c>
      <c r="M192" s="273">
        <v>7.166822</v>
      </c>
      <c r="N192" s="273">
        <v>4.590912E8</v>
      </c>
      <c r="O192" s="273"/>
      <c r="P192" s="249">
        <f t="shared" si="31"/>
        <v>370811.8693</v>
      </c>
      <c r="Q192" s="249">
        <f t="shared" si="135"/>
        <v>195219.6735</v>
      </c>
      <c r="R192" s="249">
        <f t="shared" si="136"/>
        <v>482970.9068</v>
      </c>
      <c r="S192" s="249">
        <f t="shared" si="34"/>
        <v>-421227.6073</v>
      </c>
      <c r="T192" s="249">
        <f t="shared" si="35"/>
        <v>0</v>
      </c>
      <c r="U192" s="267">
        <f t="shared" si="21"/>
        <v>0.7256905993</v>
      </c>
      <c r="V192" s="277"/>
      <c r="W192" s="249">
        <f t="shared" si="22"/>
        <v>-421227.6073</v>
      </c>
      <c r="X192" s="252">
        <f t="shared" si="23"/>
        <v>2.026891783</v>
      </c>
      <c r="Y192" s="249">
        <f t="shared" si="24"/>
        <v>723220.379</v>
      </c>
      <c r="Z192" s="249">
        <f t="shared" si="25"/>
        <v>301992.7717</v>
      </c>
      <c r="AA192" s="254">
        <f t="shared" si="26"/>
        <v>1049002.45</v>
      </c>
      <c r="AB192" s="253">
        <f t="shared" si="27"/>
        <v>1.04900245</v>
      </c>
      <c r="AC192" s="270">
        <f t="shared" si="28"/>
        <v>627774.8423</v>
      </c>
      <c r="AD192" s="252">
        <f t="shared" si="29"/>
        <v>0.6277748423</v>
      </c>
      <c r="AE192" s="175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7"/>
    </row>
    <row r="193" ht="19.5" customHeight="1">
      <c r="A193" s="271" t="s">
        <v>281</v>
      </c>
      <c r="B193" s="272">
        <v>94.82</v>
      </c>
      <c r="C193" s="273">
        <v>99.910004</v>
      </c>
      <c r="D193" s="273">
        <v>93.889999</v>
      </c>
      <c r="E193" s="273">
        <v>99.779999</v>
      </c>
      <c r="F193" s="273">
        <v>92.324989</v>
      </c>
      <c r="G193" s="273">
        <v>6.459047E8</v>
      </c>
      <c r="H193" s="278" t="s">
        <v>281</v>
      </c>
      <c r="I193" s="273">
        <v>7.2275</v>
      </c>
      <c r="J193" s="273">
        <v>7.991875</v>
      </c>
      <c r="K193" s="273">
        <v>7.080625</v>
      </c>
      <c r="L193" s="273">
        <v>7.99125</v>
      </c>
      <c r="M193" s="273">
        <v>7.894124</v>
      </c>
      <c r="N193" s="273">
        <v>3.72584E8</v>
      </c>
      <c r="O193" s="273"/>
      <c r="P193" s="249">
        <f t="shared" si="31"/>
        <v>371841.5802</v>
      </c>
      <c r="Q193" s="249">
        <f t="shared" si="135"/>
        <v>195894.0373</v>
      </c>
      <c r="R193" s="249">
        <f t="shared" si="136"/>
        <v>483977.0962</v>
      </c>
      <c r="S193" s="249">
        <f t="shared" si="34"/>
        <v>-424649.389</v>
      </c>
      <c r="T193" s="249">
        <f t="shared" si="35"/>
        <v>0</v>
      </c>
      <c r="U193" s="267">
        <f t="shared" si="21"/>
        <v>0.726081985</v>
      </c>
      <c r="V193" s="277"/>
      <c r="W193" s="249">
        <f t="shared" si="22"/>
        <v>-424649.389</v>
      </c>
      <c r="X193" s="252">
        <f t="shared" si="23"/>
        <v>2.015353604</v>
      </c>
      <c r="Y193" s="249">
        <f t="shared" si="24"/>
        <v>724907.1185</v>
      </c>
      <c r="Z193" s="249">
        <f t="shared" si="25"/>
        <v>300257.7295</v>
      </c>
      <c r="AA193" s="254">
        <f t="shared" si="26"/>
        <v>1051712.714</v>
      </c>
      <c r="AB193" s="253">
        <f t="shared" si="27"/>
        <v>1.051712714</v>
      </c>
      <c r="AC193" s="270">
        <f t="shared" si="28"/>
        <v>627063.3247</v>
      </c>
      <c r="AD193" s="252">
        <f t="shared" si="29"/>
        <v>0.6270633247</v>
      </c>
      <c r="AE193" s="175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7"/>
    </row>
    <row r="194" ht="19.5" customHeight="1">
      <c r="A194" s="271" t="s">
        <v>282</v>
      </c>
      <c r="B194" s="272">
        <v>100.019997</v>
      </c>
      <c r="C194" s="273">
        <v>100.559998</v>
      </c>
      <c r="D194" s="273">
        <v>97.699997</v>
      </c>
      <c r="E194" s="273">
        <v>98.790001</v>
      </c>
      <c r="F194" s="273">
        <v>91.408981</v>
      </c>
      <c r="G194" s="273">
        <v>7.559587E8</v>
      </c>
      <c r="H194" s="278" t="s">
        <v>282</v>
      </c>
      <c r="I194" s="273">
        <v>8.030625</v>
      </c>
      <c r="J194" s="273">
        <v>8.130625</v>
      </c>
      <c r="K194" s="273">
        <v>7.683125</v>
      </c>
      <c r="L194" s="273">
        <v>7.8575</v>
      </c>
      <c r="M194" s="273">
        <v>7.762</v>
      </c>
      <c r="N194" s="273">
        <v>5.165328E8</v>
      </c>
      <c r="O194" s="273"/>
      <c r="P194" s="249">
        <f t="shared" si="31"/>
        <v>386930.6812</v>
      </c>
      <c r="Q194" s="249">
        <f t="shared" si="135"/>
        <v>212562.9271</v>
      </c>
      <c r="R194" s="249">
        <f t="shared" si="136"/>
        <v>484985.3818</v>
      </c>
      <c r="S194" s="249">
        <f t="shared" si="34"/>
        <v>-428085.4281</v>
      </c>
      <c r="T194" s="249">
        <f t="shared" si="35"/>
        <v>0</v>
      </c>
      <c r="U194" s="267">
        <f t="shared" si="21"/>
        <v>0.7487987714</v>
      </c>
      <c r="V194" s="277"/>
      <c r="W194" s="249">
        <f t="shared" si="22"/>
        <v>-428085.4281</v>
      </c>
      <c r="X194" s="252">
        <f t="shared" si="23"/>
        <v>2.036780525</v>
      </c>
      <c r="Y194" s="249">
        <f t="shared" si="24"/>
        <v>736437.4433</v>
      </c>
      <c r="Z194" s="249">
        <f t="shared" si="25"/>
        <v>308352.0152</v>
      </c>
      <c r="AA194" s="254">
        <f t="shared" si="26"/>
        <v>1084478.99</v>
      </c>
      <c r="AB194" s="253">
        <f t="shared" si="27"/>
        <v>1.08447899</v>
      </c>
      <c r="AC194" s="270">
        <f t="shared" si="28"/>
        <v>656393.5619</v>
      </c>
      <c r="AD194" s="252">
        <f t="shared" si="29"/>
        <v>0.6563935619</v>
      </c>
      <c r="AE194" s="175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7"/>
    </row>
    <row r="195" ht="19.5" customHeight="1">
      <c r="A195" s="271" t="s">
        <v>283</v>
      </c>
      <c r="B195" s="272">
        <v>98.510002</v>
      </c>
      <c r="C195" s="273">
        <v>101.75</v>
      </c>
      <c r="D195" s="273">
        <v>90.239998</v>
      </c>
      <c r="E195" s="273">
        <v>101.400002</v>
      </c>
      <c r="F195" s="273">
        <v>94.047188</v>
      </c>
      <c r="G195" s="273">
        <v>1.2850375E9</v>
      </c>
      <c r="H195" s="278" t="s">
        <v>283</v>
      </c>
      <c r="I195" s="273">
        <v>7.8125</v>
      </c>
      <c r="J195" s="273">
        <v>8.284375</v>
      </c>
      <c r="K195" s="273">
        <v>6.528125</v>
      </c>
      <c r="L195" s="273">
        <v>8.22875</v>
      </c>
      <c r="M195" s="273">
        <v>8.128737</v>
      </c>
      <c r="N195" s="273">
        <v>1.031152E9</v>
      </c>
      <c r="O195" s="273"/>
      <c r="P195" s="249">
        <f t="shared" si="31"/>
        <v>357386.1307</v>
      </c>
      <c r="Q195" s="249">
        <f t="shared" si="135"/>
        <v>180608.4579</v>
      </c>
      <c r="R195" s="249">
        <f t="shared" si="136"/>
        <v>485995.768</v>
      </c>
      <c r="S195" s="249">
        <f t="shared" si="34"/>
        <v>-431535.7841</v>
      </c>
      <c r="T195" s="249">
        <f t="shared" si="35"/>
        <v>0</v>
      </c>
      <c r="U195" s="267">
        <f t="shared" si="21"/>
        <v>0.7017673964</v>
      </c>
      <c r="V195" s="277"/>
      <c r="W195" s="249">
        <f t="shared" si="22"/>
        <v>-431535.7841</v>
      </c>
      <c r="X195" s="252">
        <f t="shared" si="23"/>
        <v>1.954373032</v>
      </c>
      <c r="Y195" s="249">
        <f t="shared" si="24"/>
        <v>716726.2288</v>
      </c>
      <c r="Z195" s="249">
        <f t="shared" si="25"/>
        <v>285190.4447</v>
      </c>
      <c r="AA195" s="254">
        <f t="shared" si="26"/>
        <v>1023990.357</v>
      </c>
      <c r="AB195" s="253">
        <f t="shared" si="27"/>
        <v>1.023990357</v>
      </c>
      <c r="AC195" s="270">
        <f t="shared" si="28"/>
        <v>592454.5725</v>
      </c>
      <c r="AD195" s="252">
        <f t="shared" si="29"/>
        <v>0.5924545725</v>
      </c>
      <c r="AE195" s="175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7"/>
    </row>
    <row r="196" ht="19.5" customHeight="1">
      <c r="A196" s="271" t="s">
        <v>284</v>
      </c>
      <c r="B196" s="272">
        <v>101.580002</v>
      </c>
      <c r="C196" s="273">
        <v>106.25</v>
      </c>
      <c r="D196" s="273">
        <v>100.669998</v>
      </c>
      <c r="E196" s="273">
        <v>106.010002</v>
      </c>
      <c r="F196" s="273">
        <v>98.322922</v>
      </c>
      <c r="G196" s="273">
        <v>4.349901E8</v>
      </c>
      <c r="H196" s="278" t="s">
        <v>284</v>
      </c>
      <c r="I196" s="273">
        <v>8.245</v>
      </c>
      <c r="J196" s="273">
        <v>9.02625</v>
      </c>
      <c r="K196" s="273">
        <v>8.11</v>
      </c>
      <c r="L196" s="273">
        <v>8.985</v>
      </c>
      <c r="M196" s="273">
        <v>8.875795</v>
      </c>
      <c r="N196" s="273">
        <v>3.266832E8</v>
      </c>
      <c r="O196" s="273"/>
      <c r="P196" s="249">
        <f t="shared" si="31"/>
        <v>398693.0614</v>
      </c>
      <c r="Q196" s="249">
        <f t="shared" si="135"/>
        <v>224372.9392</v>
      </c>
      <c r="R196" s="249">
        <f t="shared" si="136"/>
        <v>487008.2592</v>
      </c>
      <c r="S196" s="249">
        <f t="shared" si="34"/>
        <v>-435000.5165</v>
      </c>
      <c r="T196" s="249">
        <f t="shared" si="35"/>
        <v>0</v>
      </c>
      <c r="U196" s="267">
        <f t="shared" si="21"/>
        <v>0.7634074318</v>
      </c>
      <c r="V196" s="277"/>
      <c r="W196" s="249">
        <f t="shared" si="22"/>
        <v>-435000.5165</v>
      </c>
      <c r="X196" s="252">
        <f t="shared" si="23"/>
        <v>2.036092572</v>
      </c>
      <c r="Y196" s="249">
        <f t="shared" si="24"/>
        <v>746613.0718</v>
      </c>
      <c r="Z196" s="249">
        <f t="shared" si="25"/>
        <v>311612.5553</v>
      </c>
      <c r="AA196" s="254">
        <f t="shared" si="26"/>
        <v>1110074.26</v>
      </c>
      <c r="AB196" s="253">
        <f t="shared" si="27"/>
        <v>1.11007426</v>
      </c>
      <c r="AC196" s="270">
        <f t="shared" si="28"/>
        <v>675073.7433</v>
      </c>
      <c r="AD196" s="252">
        <f t="shared" si="29"/>
        <v>0.6750737433</v>
      </c>
      <c r="AE196" s="175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7"/>
    </row>
    <row r="197" ht="19.5" customHeight="1">
      <c r="A197" s="274" t="s">
        <v>285</v>
      </c>
      <c r="B197" s="275">
        <v>105.720001</v>
      </c>
      <c r="C197" s="276">
        <v>105.919998</v>
      </c>
      <c r="D197" s="276">
        <v>99.919998</v>
      </c>
      <c r="E197" s="276">
        <v>103.25</v>
      </c>
      <c r="F197" s="276">
        <v>95.763062</v>
      </c>
      <c r="G197" s="276">
        <v>8.157022E8</v>
      </c>
      <c r="H197" s="279" t="s">
        <v>285</v>
      </c>
      <c r="I197" s="276">
        <v>8.93625</v>
      </c>
      <c r="J197" s="276">
        <v>8.96875</v>
      </c>
      <c r="K197" s="276">
        <v>7.96875</v>
      </c>
      <c r="L197" s="276">
        <v>8.54625</v>
      </c>
      <c r="M197" s="276">
        <v>8.44238</v>
      </c>
      <c r="N197" s="276">
        <v>4.611296E8</v>
      </c>
      <c r="O197" s="276"/>
      <c r="P197" s="249">
        <f t="shared" si="31"/>
        <v>395722.7644</v>
      </c>
      <c r="Q197" s="249">
        <f t="shared" si="135"/>
        <v>220465.0874</v>
      </c>
      <c r="R197" s="249">
        <f t="shared" si="136"/>
        <v>488022.8597</v>
      </c>
      <c r="S197" s="249">
        <f t="shared" si="34"/>
        <v>-438479.6853</v>
      </c>
      <c r="T197" s="249">
        <f t="shared" si="35"/>
        <v>0</v>
      </c>
      <c r="U197" s="267">
        <f t="shared" si="21"/>
        <v>0.7576931925</v>
      </c>
      <c r="V197" s="252">
        <f>(E197-B186)/B186</f>
        <v>0.179326059</v>
      </c>
      <c r="W197" s="249">
        <f t="shared" si="22"/>
        <v>-438479.6853</v>
      </c>
      <c r="X197" s="252">
        <f t="shared" si="23"/>
        <v>2.01547678</v>
      </c>
      <c r="Y197" s="249">
        <f t="shared" si="24"/>
        <v>745507.8804</v>
      </c>
      <c r="Z197" s="249">
        <f t="shared" si="25"/>
        <v>307028.1951</v>
      </c>
      <c r="AA197" s="254">
        <f t="shared" si="26"/>
        <v>1104210.712</v>
      </c>
      <c r="AB197" s="253">
        <f t="shared" si="27"/>
        <v>1.104210712</v>
      </c>
      <c r="AC197" s="270">
        <f t="shared" si="28"/>
        <v>665731.0262</v>
      </c>
      <c r="AD197" s="252">
        <f t="shared" si="29"/>
        <v>0.6657310262</v>
      </c>
      <c r="AE197" s="175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7"/>
    </row>
    <row r="198" ht="19.5" customHeight="1">
      <c r="A198" s="271" t="s">
        <v>286</v>
      </c>
      <c r="B198" s="272">
        <v>103.760002</v>
      </c>
      <c r="C198" s="273">
        <v>104.580002</v>
      </c>
      <c r="D198" s="273">
        <v>99.360001</v>
      </c>
      <c r="E198" s="273">
        <v>101.099998</v>
      </c>
      <c r="F198" s="273">
        <v>94.118324</v>
      </c>
      <c r="G198" s="273">
        <v>8.262916E8</v>
      </c>
      <c r="H198" s="278" t="s">
        <v>286</v>
      </c>
      <c r="I198" s="273">
        <v>8.63125</v>
      </c>
      <c r="J198" s="273">
        <v>8.75125</v>
      </c>
      <c r="K198" s="273">
        <v>7.908125</v>
      </c>
      <c r="L198" s="273">
        <v>8.174375</v>
      </c>
      <c r="M198" s="273">
        <v>8.079652</v>
      </c>
      <c r="N198" s="273">
        <v>5.83728E8</v>
      </c>
      <c r="O198" s="273"/>
      <c r="P198" s="249">
        <f t="shared" si="31"/>
        <v>393504.9545</v>
      </c>
      <c r="Q198" s="249">
        <f>(Q186+(Q197-Q186)*(1-$Q$3))*K198/K197</f>
        <v>188560.7843</v>
      </c>
      <c r="R198" s="249">
        <f>R197*(1+($S$5/2/12))+(Q197-Q186)*($Q$3)</f>
        <v>519498.3388</v>
      </c>
      <c r="S198" s="249">
        <f t="shared" si="34"/>
        <v>-441973.3507</v>
      </c>
      <c r="T198" s="249">
        <f t="shared" si="35"/>
        <v>0</v>
      </c>
      <c r="U198" s="267">
        <f t="shared" si="21"/>
        <v>0.6995748489</v>
      </c>
      <c r="V198" s="277"/>
      <c r="W198" s="249">
        <f t="shared" si="22"/>
        <v>-441973.3507</v>
      </c>
      <c r="X198" s="252">
        <f t="shared" si="23"/>
        <v>2.06574286</v>
      </c>
      <c r="Y198" s="249">
        <f t="shared" si="24"/>
        <v>774171.8734</v>
      </c>
      <c r="Z198" s="249">
        <f t="shared" si="25"/>
        <v>332198.5227</v>
      </c>
      <c r="AA198" s="254">
        <f t="shared" si="26"/>
        <v>1101564.078</v>
      </c>
      <c r="AB198" s="253">
        <f t="shared" si="27"/>
        <v>1.101564078</v>
      </c>
      <c r="AC198" s="270">
        <f t="shared" si="28"/>
        <v>659590.7269</v>
      </c>
      <c r="AD198" s="252">
        <f t="shared" si="29"/>
        <v>0.6595907269</v>
      </c>
      <c r="AE198" s="175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  <c r="AU198" s="176"/>
      <c r="AV198" s="176"/>
      <c r="AW198" s="177"/>
    </row>
    <row r="199" ht="19.5" customHeight="1">
      <c r="A199" s="271" t="s">
        <v>287</v>
      </c>
      <c r="B199" s="272">
        <v>101.330002</v>
      </c>
      <c r="C199" s="273">
        <v>108.940002</v>
      </c>
      <c r="D199" s="273">
        <v>99.75</v>
      </c>
      <c r="E199" s="273">
        <v>108.400002</v>
      </c>
      <c r="F199" s="273">
        <v>100.91423</v>
      </c>
      <c r="G199" s="273">
        <v>4.724565E8</v>
      </c>
      <c r="H199" s="278" t="s">
        <v>287</v>
      </c>
      <c r="I199" s="273">
        <v>8.204375</v>
      </c>
      <c r="J199" s="273">
        <v>9.47</v>
      </c>
      <c r="K199" s="273">
        <v>7.955625</v>
      </c>
      <c r="L199" s="273">
        <v>9.37875</v>
      </c>
      <c r="M199" s="273">
        <v>9.270071</v>
      </c>
      <c r="N199" s="273">
        <v>3.683216E8</v>
      </c>
      <c r="O199" s="273"/>
      <c r="P199" s="249">
        <f t="shared" si="31"/>
        <v>395049.505</v>
      </c>
      <c r="Q199" s="249">
        <f t="shared" ref="Q199:Q209" si="137">Q198*K199/K198</f>
        <v>189693.371</v>
      </c>
      <c r="R199" s="249">
        <f t="shared" ref="R199:R209" si="138">R198*(1+$S$5/2/12)</f>
        <v>520580.627</v>
      </c>
      <c r="S199" s="249">
        <f t="shared" si="34"/>
        <v>-445481.573</v>
      </c>
      <c r="T199" s="249">
        <f t="shared" si="35"/>
        <v>0</v>
      </c>
      <c r="U199" s="267">
        <f t="shared" si="21"/>
        <v>0.7006421603</v>
      </c>
      <c r="V199" s="277"/>
      <c r="W199" s="249">
        <f t="shared" si="22"/>
        <v>-445481.573</v>
      </c>
      <c r="X199" s="252">
        <f t="shared" si="23"/>
        <v>2.055371507</v>
      </c>
      <c r="Y199" s="249">
        <f t="shared" si="24"/>
        <v>776292.0554</v>
      </c>
      <c r="Z199" s="249">
        <f t="shared" si="25"/>
        <v>330810.4824</v>
      </c>
      <c r="AA199" s="254">
        <f t="shared" si="26"/>
        <v>1105323.503</v>
      </c>
      <c r="AB199" s="253">
        <f t="shared" si="27"/>
        <v>1.105323503</v>
      </c>
      <c r="AC199" s="270">
        <f t="shared" si="28"/>
        <v>659841.93</v>
      </c>
      <c r="AD199" s="252">
        <f t="shared" si="29"/>
        <v>0.65984193</v>
      </c>
      <c r="AE199" s="175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7"/>
    </row>
    <row r="200" ht="19.5" customHeight="1">
      <c r="A200" s="271" t="s">
        <v>288</v>
      </c>
      <c r="B200" s="272">
        <v>108.610001</v>
      </c>
      <c r="C200" s="273">
        <v>109.419998</v>
      </c>
      <c r="D200" s="273">
        <v>104.239998</v>
      </c>
      <c r="E200" s="273">
        <v>105.599998</v>
      </c>
      <c r="F200" s="273">
        <v>98.307579</v>
      </c>
      <c r="G200" s="273">
        <v>6.336356E8</v>
      </c>
      <c r="H200" s="278" t="s">
        <v>288</v>
      </c>
      <c r="I200" s="273">
        <v>9.410625</v>
      </c>
      <c r="J200" s="273">
        <v>9.5525</v>
      </c>
      <c r="K200" s="273">
        <v>8.685625</v>
      </c>
      <c r="L200" s="273">
        <v>8.909375</v>
      </c>
      <c r="M200" s="273">
        <v>8.806135</v>
      </c>
      <c r="N200" s="273">
        <v>4.663744E8</v>
      </c>
      <c r="O200" s="273"/>
      <c r="P200" s="249">
        <f t="shared" si="31"/>
        <v>412831.6752</v>
      </c>
      <c r="Q200" s="249">
        <f t="shared" si="137"/>
        <v>207099.4404</v>
      </c>
      <c r="R200" s="249">
        <f t="shared" si="138"/>
        <v>521665.17</v>
      </c>
      <c r="S200" s="249">
        <f t="shared" si="34"/>
        <v>-449004.4129</v>
      </c>
      <c r="T200" s="249">
        <f t="shared" si="35"/>
        <v>0</v>
      </c>
      <c r="U200" s="267">
        <f t="shared" si="21"/>
        <v>0.7244509872</v>
      </c>
      <c r="V200" s="277"/>
      <c r="W200" s="249">
        <f t="shared" si="22"/>
        <v>-449004.4129</v>
      </c>
      <c r="X200" s="252">
        <f t="shared" si="23"/>
        <v>2.081264278</v>
      </c>
      <c r="Y200" s="249">
        <f t="shared" si="24"/>
        <v>789780.7359</v>
      </c>
      <c r="Z200" s="249">
        <f t="shared" si="25"/>
        <v>340776.323</v>
      </c>
      <c r="AA200" s="254">
        <f t="shared" si="26"/>
        <v>1141596.286</v>
      </c>
      <c r="AB200" s="253">
        <f t="shared" si="27"/>
        <v>1.141596286</v>
      </c>
      <c r="AC200" s="270">
        <f t="shared" si="28"/>
        <v>692591.8728</v>
      </c>
      <c r="AD200" s="252">
        <f t="shared" si="29"/>
        <v>0.6925918728</v>
      </c>
      <c r="AE200" s="175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7"/>
    </row>
    <row r="201" ht="19.5" customHeight="1">
      <c r="A201" s="271" t="s">
        <v>289</v>
      </c>
      <c r="B201" s="272">
        <v>105.599998</v>
      </c>
      <c r="C201" s="273">
        <v>111.160004</v>
      </c>
      <c r="D201" s="273">
        <v>104.339996</v>
      </c>
      <c r="E201" s="273">
        <v>107.629997</v>
      </c>
      <c r="F201" s="273">
        <v>100.427818</v>
      </c>
      <c r="G201" s="273">
        <v>5.686993E8</v>
      </c>
      <c r="H201" s="278" t="s">
        <v>289</v>
      </c>
      <c r="I201" s="273">
        <v>8.90625</v>
      </c>
      <c r="J201" s="273">
        <v>9.8525</v>
      </c>
      <c r="K201" s="273">
        <v>8.6975</v>
      </c>
      <c r="L201" s="273">
        <v>9.22875</v>
      </c>
      <c r="M201" s="273">
        <v>9.126643</v>
      </c>
      <c r="N201" s="273">
        <v>4.135088E8</v>
      </c>
      <c r="O201" s="273"/>
      <c r="P201" s="249">
        <f t="shared" si="31"/>
        <v>413227.7069</v>
      </c>
      <c r="Q201" s="249">
        <f t="shared" si="137"/>
        <v>207382.5871</v>
      </c>
      <c r="R201" s="249">
        <f t="shared" si="138"/>
        <v>522751.9725</v>
      </c>
      <c r="S201" s="249">
        <f t="shared" si="34"/>
        <v>-452541.9312</v>
      </c>
      <c r="T201" s="249">
        <f t="shared" si="35"/>
        <v>0</v>
      </c>
      <c r="U201" s="267">
        <f t="shared" si="21"/>
        <v>0.7241736984</v>
      </c>
      <c r="V201" s="277"/>
      <c r="W201" s="249">
        <f t="shared" si="22"/>
        <v>-452541.9312</v>
      </c>
      <c r="X201" s="252">
        <f t="shared" si="23"/>
        <v>2.068271722</v>
      </c>
      <c r="Y201" s="249">
        <f t="shared" si="24"/>
        <v>791101.2884</v>
      </c>
      <c r="Z201" s="249">
        <f t="shared" si="25"/>
        <v>338559.3572</v>
      </c>
      <c r="AA201" s="254">
        <f t="shared" si="26"/>
        <v>1143362.266</v>
      </c>
      <c r="AB201" s="253">
        <f t="shared" si="27"/>
        <v>1.143362266</v>
      </c>
      <c r="AC201" s="270">
        <f t="shared" si="28"/>
        <v>690820.3352</v>
      </c>
      <c r="AD201" s="252">
        <f t="shared" si="29"/>
        <v>0.6908203352</v>
      </c>
      <c r="AE201" s="175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7"/>
    </row>
    <row r="202" ht="19.5" customHeight="1">
      <c r="A202" s="271" t="s">
        <v>290</v>
      </c>
      <c r="B202" s="272">
        <v>108.050003</v>
      </c>
      <c r="C202" s="273">
        <v>111.080002</v>
      </c>
      <c r="D202" s="273">
        <v>106.0</v>
      </c>
      <c r="E202" s="273">
        <v>110.050003</v>
      </c>
      <c r="F202" s="273">
        <v>102.685875</v>
      </c>
      <c r="G202" s="273">
        <v>5.182335E8</v>
      </c>
      <c r="H202" s="278" t="s">
        <v>290</v>
      </c>
      <c r="I202" s="273">
        <v>9.304375</v>
      </c>
      <c r="J202" s="273">
        <v>9.81125</v>
      </c>
      <c r="K202" s="273">
        <v>8.948125</v>
      </c>
      <c r="L202" s="273">
        <v>9.6375</v>
      </c>
      <c r="M202" s="273">
        <v>9.530869</v>
      </c>
      <c r="N202" s="273">
        <v>3.268368E8</v>
      </c>
      <c r="O202" s="273"/>
      <c r="P202" s="249">
        <f t="shared" si="31"/>
        <v>419801.9802</v>
      </c>
      <c r="Q202" s="249">
        <f t="shared" si="137"/>
        <v>213358.4722</v>
      </c>
      <c r="R202" s="249">
        <f t="shared" si="138"/>
        <v>523841.0391</v>
      </c>
      <c r="S202" s="249">
        <f t="shared" si="34"/>
        <v>-456094.1893</v>
      </c>
      <c r="T202" s="249">
        <f t="shared" si="35"/>
        <v>0</v>
      </c>
      <c r="U202" s="267">
        <f t="shared" si="21"/>
        <v>0.7316489485</v>
      </c>
      <c r="V202" s="277"/>
      <c r="W202" s="249">
        <f t="shared" si="22"/>
        <v>-456094.1893</v>
      </c>
      <c r="X202" s="252">
        <f t="shared" si="23"/>
        <v>2.06896523</v>
      </c>
      <c r="Y202" s="249">
        <f t="shared" si="24"/>
        <v>796748.7836</v>
      </c>
      <c r="Z202" s="249">
        <f t="shared" si="25"/>
        <v>340654.5943</v>
      </c>
      <c r="AA202" s="254">
        <f t="shared" si="26"/>
        <v>1157001.491</v>
      </c>
      <c r="AB202" s="253">
        <f t="shared" si="27"/>
        <v>1.157001491</v>
      </c>
      <c r="AC202" s="270">
        <f t="shared" si="28"/>
        <v>700907.3022</v>
      </c>
      <c r="AD202" s="252">
        <f t="shared" si="29"/>
        <v>0.7009073022</v>
      </c>
      <c r="AE202" s="175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  <c r="AU202" s="176"/>
      <c r="AV202" s="176"/>
      <c r="AW202" s="177"/>
    </row>
    <row r="203" ht="19.5" customHeight="1">
      <c r="A203" s="271" t="s">
        <v>291</v>
      </c>
      <c r="B203" s="272">
        <v>110.639999</v>
      </c>
      <c r="C203" s="273">
        <v>111.129997</v>
      </c>
      <c r="D203" s="273">
        <v>106.639999</v>
      </c>
      <c r="E203" s="273">
        <v>107.07</v>
      </c>
      <c r="F203" s="273">
        <v>99.905289</v>
      </c>
      <c r="G203" s="273">
        <v>5.770306E8</v>
      </c>
      <c r="H203" s="278" t="s">
        <v>291</v>
      </c>
      <c r="I203" s="273">
        <v>9.73125</v>
      </c>
      <c r="J203" s="273">
        <v>9.84875</v>
      </c>
      <c r="K203" s="273">
        <v>9.06625</v>
      </c>
      <c r="L203" s="273">
        <v>9.14375</v>
      </c>
      <c r="M203" s="273">
        <v>9.042585</v>
      </c>
      <c r="N203" s="273">
        <v>3.028272E8</v>
      </c>
      <c r="O203" s="273"/>
      <c r="P203" s="249">
        <f t="shared" si="31"/>
        <v>422336.6297</v>
      </c>
      <c r="Q203" s="249">
        <f t="shared" si="137"/>
        <v>216175.0365</v>
      </c>
      <c r="R203" s="249">
        <f t="shared" si="138"/>
        <v>524932.3746</v>
      </c>
      <c r="S203" s="249">
        <f t="shared" si="34"/>
        <v>-459661.2484</v>
      </c>
      <c r="T203" s="249">
        <f t="shared" si="35"/>
        <v>0</v>
      </c>
      <c r="U203" s="267">
        <f t="shared" si="21"/>
        <v>0.734617801</v>
      </c>
      <c r="V203" s="277"/>
      <c r="W203" s="249">
        <f t="shared" si="22"/>
        <v>-459661.2484</v>
      </c>
      <c r="X203" s="252">
        <f t="shared" si="23"/>
        <v>2.06079805</v>
      </c>
      <c r="Y203" s="249">
        <f t="shared" si="24"/>
        <v>799570.7204</v>
      </c>
      <c r="Z203" s="249">
        <f t="shared" si="25"/>
        <v>339909.4719</v>
      </c>
      <c r="AA203" s="254">
        <f t="shared" si="26"/>
        <v>1163444.041</v>
      </c>
      <c r="AB203" s="253">
        <f t="shared" si="27"/>
        <v>1.163444041</v>
      </c>
      <c r="AC203" s="270">
        <f t="shared" si="28"/>
        <v>703782.7924</v>
      </c>
      <c r="AD203" s="252">
        <f t="shared" si="29"/>
        <v>0.7037827924</v>
      </c>
      <c r="AE203" s="175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7"/>
    </row>
    <row r="204" ht="19.5" customHeight="1">
      <c r="A204" s="271" t="s">
        <v>292</v>
      </c>
      <c r="B204" s="272">
        <v>108.129997</v>
      </c>
      <c r="C204" s="273">
        <v>114.389999</v>
      </c>
      <c r="D204" s="273">
        <v>105.830002</v>
      </c>
      <c r="E204" s="273">
        <v>111.949997</v>
      </c>
      <c r="F204" s="273">
        <v>104.698997</v>
      </c>
      <c r="G204" s="273">
        <v>6.448857E8</v>
      </c>
      <c r="H204" s="278" t="s">
        <v>292</v>
      </c>
      <c r="I204" s="273">
        <v>9.32125</v>
      </c>
      <c r="J204" s="273">
        <v>10.4075</v>
      </c>
      <c r="K204" s="273">
        <v>8.9225</v>
      </c>
      <c r="L204" s="273">
        <v>9.95875</v>
      </c>
      <c r="M204" s="273">
        <v>9.848567</v>
      </c>
      <c r="N204" s="273">
        <v>3.287216E8</v>
      </c>
      <c r="O204" s="273"/>
      <c r="P204" s="249">
        <f t="shared" si="31"/>
        <v>419128.7208</v>
      </c>
      <c r="Q204" s="249">
        <f t="shared" si="137"/>
        <v>212747.4715</v>
      </c>
      <c r="R204" s="249">
        <f t="shared" si="138"/>
        <v>526025.9837</v>
      </c>
      <c r="S204" s="249">
        <f t="shared" si="34"/>
        <v>-463243.1703</v>
      </c>
      <c r="T204" s="249">
        <f t="shared" si="35"/>
        <v>0</v>
      </c>
      <c r="U204" s="267">
        <f t="shared" si="21"/>
        <v>0.7294430232</v>
      </c>
      <c r="V204" s="277"/>
      <c r="W204" s="249">
        <f t="shared" si="22"/>
        <v>-463243.1703</v>
      </c>
      <c r="X204" s="252">
        <f t="shared" si="23"/>
        <v>2.040299275</v>
      </c>
      <c r="Y204" s="249">
        <f t="shared" si="24"/>
        <v>798375.0489</v>
      </c>
      <c r="Z204" s="249">
        <f t="shared" si="25"/>
        <v>335131.8786</v>
      </c>
      <c r="AA204" s="254">
        <f t="shared" si="26"/>
        <v>1157902.176</v>
      </c>
      <c r="AB204" s="253">
        <f t="shared" si="27"/>
        <v>1.157902176</v>
      </c>
      <c r="AC204" s="270">
        <f t="shared" si="28"/>
        <v>694659.0057</v>
      </c>
      <c r="AD204" s="252">
        <f t="shared" si="29"/>
        <v>0.6946590057</v>
      </c>
      <c r="AE204" s="175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7"/>
    </row>
    <row r="205" ht="19.5" customHeight="1">
      <c r="A205" s="271" t="s">
        <v>293</v>
      </c>
      <c r="B205" s="272">
        <v>111.970001</v>
      </c>
      <c r="C205" s="273">
        <v>113.0</v>
      </c>
      <c r="D205" s="273">
        <v>84.739998</v>
      </c>
      <c r="E205" s="273">
        <v>104.309998</v>
      </c>
      <c r="F205" s="273">
        <v>97.553833</v>
      </c>
      <c r="G205" s="273">
        <v>1.0103048E9</v>
      </c>
      <c r="H205" s="278" t="s">
        <v>293</v>
      </c>
      <c r="I205" s="273">
        <v>9.96125</v>
      </c>
      <c r="J205" s="273">
        <v>10.14125</v>
      </c>
      <c r="K205" s="273">
        <v>6.875</v>
      </c>
      <c r="L205" s="273">
        <v>8.56375</v>
      </c>
      <c r="M205" s="273">
        <v>8.469001</v>
      </c>
      <c r="N205" s="273">
        <v>4.280792E8</v>
      </c>
      <c r="O205" s="273"/>
      <c r="P205" s="249">
        <f t="shared" si="31"/>
        <v>335603.9525</v>
      </c>
      <c r="Q205" s="249">
        <f t="shared" si="137"/>
        <v>163927.0234</v>
      </c>
      <c r="R205" s="249">
        <f t="shared" si="138"/>
        <v>527121.8711</v>
      </c>
      <c r="S205" s="249">
        <f t="shared" si="34"/>
        <v>-466840.0168</v>
      </c>
      <c r="T205" s="249">
        <f t="shared" si="35"/>
        <v>0</v>
      </c>
      <c r="U205" s="267">
        <f t="shared" si="21"/>
        <v>0.6462340228</v>
      </c>
      <c r="V205" s="277"/>
      <c r="W205" s="249">
        <f t="shared" si="22"/>
        <v>-466840.0168</v>
      </c>
      <c r="X205" s="252">
        <f t="shared" si="23"/>
        <v>1.848011722</v>
      </c>
      <c r="Y205" s="249">
        <f t="shared" si="24"/>
        <v>740959.763</v>
      </c>
      <c r="Z205" s="249">
        <f t="shared" si="25"/>
        <v>274119.7462</v>
      </c>
      <c r="AA205" s="254">
        <f t="shared" si="26"/>
        <v>1026652.847</v>
      </c>
      <c r="AB205" s="253">
        <f t="shared" si="27"/>
        <v>1.026652847</v>
      </c>
      <c r="AC205" s="270">
        <f t="shared" si="28"/>
        <v>559812.8302</v>
      </c>
      <c r="AD205" s="252">
        <f t="shared" si="29"/>
        <v>0.5598128302</v>
      </c>
      <c r="AE205" s="175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7"/>
    </row>
    <row r="206" ht="19.5" customHeight="1">
      <c r="A206" s="271" t="s">
        <v>294</v>
      </c>
      <c r="B206" s="272">
        <v>101.709999</v>
      </c>
      <c r="C206" s="273">
        <v>108.730003</v>
      </c>
      <c r="D206" s="273">
        <v>98.75</v>
      </c>
      <c r="E206" s="273">
        <v>101.760002</v>
      </c>
      <c r="F206" s="273">
        <v>95.169006</v>
      </c>
      <c r="G206" s="273">
        <v>8.812015E8</v>
      </c>
      <c r="H206" s="278" t="s">
        <v>294</v>
      </c>
      <c r="I206" s="273">
        <v>8.145</v>
      </c>
      <c r="J206" s="273">
        <v>9.265</v>
      </c>
      <c r="K206" s="273">
        <v>7.66875</v>
      </c>
      <c r="L206" s="273">
        <v>8.13125</v>
      </c>
      <c r="M206" s="273">
        <v>8.041286</v>
      </c>
      <c r="N206" s="273">
        <v>3.535144E8</v>
      </c>
      <c r="O206" s="273"/>
      <c r="P206" s="249">
        <f t="shared" si="31"/>
        <v>391089.1089</v>
      </c>
      <c r="Q206" s="249">
        <f t="shared" si="137"/>
        <v>182853.1434</v>
      </c>
      <c r="R206" s="249">
        <f t="shared" si="138"/>
        <v>528220.0417</v>
      </c>
      <c r="S206" s="249">
        <f t="shared" si="34"/>
        <v>-470451.8502</v>
      </c>
      <c r="T206" s="249">
        <f t="shared" si="35"/>
        <v>0</v>
      </c>
      <c r="U206" s="267">
        <f t="shared" si="21"/>
        <v>0.6866460592</v>
      </c>
      <c r="V206" s="277"/>
      <c r="W206" s="249">
        <f t="shared" si="22"/>
        <v>-470451.8502</v>
      </c>
      <c r="X206" s="252">
        <f t="shared" si="23"/>
        <v>1.954098278</v>
      </c>
      <c r="Y206" s="249">
        <f t="shared" si="24"/>
        <v>780853.6163</v>
      </c>
      <c r="Z206" s="249">
        <f t="shared" si="25"/>
        <v>310401.766</v>
      </c>
      <c r="AA206" s="254">
        <f t="shared" si="26"/>
        <v>1102162.294</v>
      </c>
      <c r="AB206" s="253">
        <f t="shared" si="27"/>
        <v>1.102162294</v>
      </c>
      <c r="AC206" s="270">
        <f t="shared" si="28"/>
        <v>631710.4438</v>
      </c>
      <c r="AD206" s="252">
        <f t="shared" si="29"/>
        <v>0.6317104438</v>
      </c>
      <c r="AE206" s="175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7"/>
    </row>
    <row r="207" ht="19.5" customHeight="1">
      <c r="A207" s="271" t="s">
        <v>295</v>
      </c>
      <c r="B207" s="272">
        <v>101.940002</v>
      </c>
      <c r="C207" s="273">
        <v>114.080002</v>
      </c>
      <c r="D207" s="273">
        <v>100.480003</v>
      </c>
      <c r="E207" s="273">
        <v>113.330002</v>
      </c>
      <c r="F207" s="273">
        <v>106.24749</v>
      </c>
      <c r="G207" s="273">
        <v>7.406272E8</v>
      </c>
      <c r="H207" s="278" t="s">
        <v>295</v>
      </c>
      <c r="I207" s="273">
        <v>8.16125</v>
      </c>
      <c r="J207" s="273">
        <v>10.19875</v>
      </c>
      <c r="K207" s="273">
        <v>7.93375</v>
      </c>
      <c r="L207" s="273">
        <v>10.0675</v>
      </c>
      <c r="M207" s="273">
        <v>9.956113</v>
      </c>
      <c r="N207" s="273">
        <v>3.188688E8</v>
      </c>
      <c r="O207" s="273"/>
      <c r="P207" s="249">
        <f t="shared" si="31"/>
        <v>397940.6059</v>
      </c>
      <c r="Q207" s="249">
        <f t="shared" si="137"/>
        <v>189171.785</v>
      </c>
      <c r="R207" s="249">
        <f t="shared" si="138"/>
        <v>529320.5001</v>
      </c>
      <c r="S207" s="249">
        <f t="shared" si="34"/>
        <v>-474078.7329</v>
      </c>
      <c r="T207" s="249">
        <f t="shared" si="35"/>
        <v>0</v>
      </c>
      <c r="U207" s="267">
        <f t="shared" si="21"/>
        <v>0.6953254264</v>
      </c>
      <c r="V207" s="277"/>
      <c r="W207" s="249">
        <f t="shared" si="22"/>
        <v>-474078.7329</v>
      </c>
      <c r="X207" s="252">
        <f t="shared" si="23"/>
        <v>1.955922174</v>
      </c>
      <c r="Y207" s="249">
        <f t="shared" si="24"/>
        <v>786706.1043</v>
      </c>
      <c r="Z207" s="249">
        <f t="shared" si="25"/>
        <v>312627.3713</v>
      </c>
      <c r="AA207" s="254">
        <f t="shared" si="26"/>
        <v>1116432.891</v>
      </c>
      <c r="AB207" s="253">
        <f t="shared" si="27"/>
        <v>1.116432891</v>
      </c>
      <c r="AC207" s="270">
        <f t="shared" si="28"/>
        <v>642354.1582</v>
      </c>
      <c r="AD207" s="252">
        <f t="shared" si="29"/>
        <v>0.6423541582</v>
      </c>
      <c r="AE207" s="175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7"/>
    </row>
    <row r="208" ht="19.5" customHeight="1">
      <c r="A208" s="271" t="s">
        <v>296</v>
      </c>
      <c r="B208" s="272">
        <v>113.629997</v>
      </c>
      <c r="C208" s="273">
        <v>115.470001</v>
      </c>
      <c r="D208" s="273">
        <v>109.480003</v>
      </c>
      <c r="E208" s="273">
        <v>114.019997</v>
      </c>
      <c r="F208" s="273">
        <v>106.894386</v>
      </c>
      <c r="G208" s="273">
        <v>5.434133E8</v>
      </c>
      <c r="H208" s="278" t="s">
        <v>296</v>
      </c>
      <c r="I208" s="273">
        <v>10.12125</v>
      </c>
      <c r="J208" s="273">
        <v>10.4425</v>
      </c>
      <c r="K208" s="273">
        <v>9.38375</v>
      </c>
      <c r="L208" s="273">
        <v>10.16375</v>
      </c>
      <c r="M208" s="273">
        <v>10.051297</v>
      </c>
      <c r="N208" s="273">
        <v>1.950984E8</v>
      </c>
      <c r="O208" s="273"/>
      <c r="P208" s="249">
        <f t="shared" si="31"/>
        <v>433584.1703</v>
      </c>
      <c r="Q208" s="249">
        <f t="shared" si="137"/>
        <v>223745.4845</v>
      </c>
      <c r="R208" s="249">
        <f t="shared" si="138"/>
        <v>530423.2512</v>
      </c>
      <c r="S208" s="249">
        <f t="shared" si="34"/>
        <v>-477720.7277</v>
      </c>
      <c r="T208" s="249">
        <f t="shared" si="35"/>
        <v>0</v>
      </c>
      <c r="U208" s="267">
        <f t="shared" si="21"/>
        <v>0.7418000284</v>
      </c>
      <c r="V208" s="277"/>
      <c r="W208" s="249">
        <f t="shared" si="22"/>
        <v>-477720.7277</v>
      </c>
      <c r="X208" s="252">
        <f t="shared" si="23"/>
        <v>2.017930907</v>
      </c>
      <c r="Y208" s="249">
        <f t="shared" si="24"/>
        <v>812715.2403</v>
      </c>
      <c r="Z208" s="249">
        <f t="shared" si="25"/>
        <v>334994.5127</v>
      </c>
      <c r="AA208" s="254">
        <f t="shared" si="26"/>
        <v>1187752.906</v>
      </c>
      <c r="AB208" s="253">
        <f t="shared" si="27"/>
        <v>1.187752906</v>
      </c>
      <c r="AC208" s="270">
        <f t="shared" si="28"/>
        <v>710032.1783</v>
      </c>
      <c r="AD208" s="252">
        <f t="shared" si="29"/>
        <v>0.7100321783</v>
      </c>
      <c r="AE208" s="175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7"/>
    </row>
    <row r="209" ht="19.5" customHeight="1">
      <c r="A209" s="274" t="s">
        <v>297</v>
      </c>
      <c r="B209" s="275">
        <v>114.480003</v>
      </c>
      <c r="C209" s="276">
        <v>115.75</v>
      </c>
      <c r="D209" s="276">
        <v>109.379997</v>
      </c>
      <c r="E209" s="276">
        <v>111.860001</v>
      </c>
      <c r="F209" s="276">
        <v>104.86937</v>
      </c>
      <c r="G209" s="276">
        <v>7.574975E8</v>
      </c>
      <c r="H209" s="279" t="s">
        <v>297</v>
      </c>
      <c r="I209" s="276">
        <v>10.24125</v>
      </c>
      <c r="J209" s="276">
        <v>10.47125</v>
      </c>
      <c r="K209" s="276">
        <v>9.33</v>
      </c>
      <c r="L209" s="276">
        <v>9.795</v>
      </c>
      <c r="M209" s="276">
        <v>9.686628</v>
      </c>
      <c r="N209" s="276">
        <v>2.490936E8</v>
      </c>
      <c r="O209" s="276"/>
      <c r="P209" s="249">
        <f t="shared" si="31"/>
        <v>433188.1069</v>
      </c>
      <c r="Q209" s="249">
        <f t="shared" si="137"/>
        <v>222463.8733</v>
      </c>
      <c r="R209" s="249">
        <f t="shared" si="138"/>
        <v>531528.2996</v>
      </c>
      <c r="S209" s="249">
        <f t="shared" si="34"/>
        <v>-481377.8974</v>
      </c>
      <c r="T209" s="249">
        <f t="shared" si="35"/>
        <v>0</v>
      </c>
      <c r="U209" s="267">
        <f t="shared" si="21"/>
        <v>0.7396651279</v>
      </c>
      <c r="V209" s="252">
        <f>(E209-B198)/B198</f>
        <v>0.0780647537</v>
      </c>
      <c r="W209" s="249">
        <f t="shared" si="22"/>
        <v>-481377.8974</v>
      </c>
      <c r="X209" s="252">
        <f t="shared" si="23"/>
        <v>2.004072916</v>
      </c>
      <c r="Y209" s="249">
        <f t="shared" si="24"/>
        <v>813498.8425</v>
      </c>
      <c r="Z209" s="249">
        <f t="shared" si="25"/>
        <v>332120.9451</v>
      </c>
      <c r="AA209" s="254">
        <f t="shared" si="26"/>
        <v>1187180.28</v>
      </c>
      <c r="AB209" s="253">
        <f t="shared" si="27"/>
        <v>1.18718028</v>
      </c>
      <c r="AC209" s="270">
        <f t="shared" si="28"/>
        <v>705802.3824</v>
      </c>
      <c r="AD209" s="252">
        <f t="shared" si="29"/>
        <v>0.7058023824</v>
      </c>
      <c r="AE209" s="175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7"/>
    </row>
    <row r="210" ht="19.5" customHeight="1">
      <c r="A210" s="271" t="s">
        <v>298</v>
      </c>
      <c r="B210" s="272">
        <v>109.449997</v>
      </c>
      <c r="C210" s="273">
        <v>110.18</v>
      </c>
      <c r="D210" s="273">
        <v>97.25</v>
      </c>
      <c r="E210" s="273">
        <v>104.129997</v>
      </c>
      <c r="F210" s="273">
        <v>97.920593</v>
      </c>
      <c r="G210" s="273">
        <v>1.0773082E9</v>
      </c>
      <c r="H210" s="278" t="s">
        <v>298</v>
      </c>
      <c r="I210" s="273">
        <v>9.3575</v>
      </c>
      <c r="J210" s="273">
        <v>9.4925</v>
      </c>
      <c r="K210" s="273">
        <v>7.35</v>
      </c>
      <c r="L210" s="273">
        <v>8.415</v>
      </c>
      <c r="M210" s="273">
        <v>8.32685</v>
      </c>
      <c r="N210" s="273">
        <v>3.941464E8</v>
      </c>
      <c r="O210" s="273"/>
      <c r="P210" s="249">
        <f t="shared" si="31"/>
        <v>385148.5149</v>
      </c>
      <c r="Q210" s="249">
        <f>(Q198+(Q209-Q198)*(1-$Q$3))*K210/K209</f>
        <v>161898.7799</v>
      </c>
      <c r="R210" s="249">
        <f>R209*(1+($S$5/2/12))+(Q209-Q198)*($Q$3)</f>
        <v>549587.1947</v>
      </c>
      <c r="S210" s="249">
        <f t="shared" si="34"/>
        <v>-485050.3053</v>
      </c>
      <c r="T210" s="249">
        <f t="shared" si="35"/>
        <v>0</v>
      </c>
      <c r="U210" s="267">
        <f t="shared" si="21"/>
        <v>0.6464743554</v>
      </c>
      <c r="V210" s="277"/>
      <c r="W210" s="249">
        <f t="shared" si="22"/>
        <v>-485050.3053</v>
      </c>
      <c r="X210" s="252">
        <f t="shared" si="23"/>
        <v>1.927090241</v>
      </c>
      <c r="Y210" s="249">
        <f t="shared" si="24"/>
        <v>797207.6673</v>
      </c>
      <c r="Z210" s="249">
        <f t="shared" si="25"/>
        <v>312157.362</v>
      </c>
      <c r="AA210" s="254">
        <f t="shared" si="26"/>
        <v>1096634.489</v>
      </c>
      <c r="AB210" s="253">
        <f t="shared" si="27"/>
        <v>1.096634489</v>
      </c>
      <c r="AC210" s="270">
        <f t="shared" si="28"/>
        <v>611584.1842</v>
      </c>
      <c r="AD210" s="252">
        <f t="shared" si="29"/>
        <v>0.6115841842</v>
      </c>
      <c r="AE210" s="175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7"/>
    </row>
    <row r="211" ht="19.5" customHeight="1">
      <c r="A211" s="271" t="s">
        <v>299</v>
      </c>
      <c r="B211" s="272">
        <v>103.629997</v>
      </c>
      <c r="C211" s="273">
        <v>104.800003</v>
      </c>
      <c r="D211" s="273">
        <v>94.839996</v>
      </c>
      <c r="E211" s="273">
        <v>102.5</v>
      </c>
      <c r="F211" s="273">
        <v>96.387787</v>
      </c>
      <c r="G211" s="273">
        <v>9.422596E8</v>
      </c>
      <c r="H211" s="278" t="s">
        <v>299</v>
      </c>
      <c r="I211" s="273">
        <v>8.32875</v>
      </c>
      <c r="J211" s="273">
        <v>8.5225</v>
      </c>
      <c r="K211" s="273">
        <v>6.95375</v>
      </c>
      <c r="L211" s="273">
        <v>8.11</v>
      </c>
      <c r="M211" s="273">
        <v>8.025043</v>
      </c>
      <c r="N211" s="273">
        <v>4.445416E8</v>
      </c>
      <c r="O211" s="273"/>
      <c r="P211" s="249">
        <f t="shared" si="31"/>
        <v>375603.9446</v>
      </c>
      <c r="Q211" s="249">
        <f t="shared" ref="Q211:Q221" si="139">Q210*K211/K210</f>
        <v>153170.5634</v>
      </c>
      <c r="R211" s="249">
        <f t="shared" ref="R211:R221" si="140">R210*(1+$S$5/2/12)</f>
        <v>550732.168</v>
      </c>
      <c r="S211" s="249">
        <f t="shared" si="34"/>
        <v>-488738.0149</v>
      </c>
      <c r="T211" s="249">
        <f t="shared" si="35"/>
        <v>0</v>
      </c>
      <c r="U211" s="267">
        <f t="shared" si="21"/>
        <v>0.6317191792</v>
      </c>
      <c r="V211" s="277"/>
      <c r="W211" s="249">
        <f t="shared" si="22"/>
        <v>-488738.0149</v>
      </c>
      <c r="X211" s="252">
        <f t="shared" si="23"/>
        <v>1.895363332</v>
      </c>
      <c r="Y211" s="249">
        <f t="shared" si="24"/>
        <v>791625.6425</v>
      </c>
      <c r="Z211" s="249">
        <f t="shared" si="25"/>
        <v>302887.6276</v>
      </c>
      <c r="AA211" s="254">
        <f t="shared" si="26"/>
        <v>1079506.676</v>
      </c>
      <c r="AB211" s="253">
        <f t="shared" si="27"/>
        <v>1.079506676</v>
      </c>
      <c r="AC211" s="270">
        <f t="shared" si="28"/>
        <v>590768.6611</v>
      </c>
      <c r="AD211" s="252">
        <f t="shared" si="29"/>
        <v>0.5907686611</v>
      </c>
      <c r="AE211" s="175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7"/>
    </row>
    <row r="212" ht="19.5" customHeight="1">
      <c r="A212" s="271" t="s">
        <v>300</v>
      </c>
      <c r="B212" s="272">
        <v>103.480003</v>
      </c>
      <c r="C212" s="273">
        <v>110.040001</v>
      </c>
      <c r="D212" s="273">
        <v>103.160004</v>
      </c>
      <c r="E212" s="273">
        <v>109.199997</v>
      </c>
      <c r="F212" s="273">
        <v>102.688255</v>
      </c>
      <c r="G212" s="273">
        <v>6.016051E8</v>
      </c>
      <c r="H212" s="278" t="s">
        <v>300</v>
      </c>
      <c r="I212" s="273">
        <v>8.25625</v>
      </c>
      <c r="J212" s="273">
        <v>9.3625</v>
      </c>
      <c r="K212" s="273">
        <v>8.215</v>
      </c>
      <c r="L212" s="273">
        <v>9.225</v>
      </c>
      <c r="M212" s="273">
        <v>9.128366</v>
      </c>
      <c r="N212" s="273">
        <v>3.035736E8</v>
      </c>
      <c r="O212" s="273"/>
      <c r="P212" s="249">
        <f t="shared" si="31"/>
        <v>408554.4713</v>
      </c>
      <c r="Q212" s="249">
        <f t="shared" si="139"/>
        <v>180952.1737</v>
      </c>
      <c r="R212" s="249">
        <f t="shared" si="140"/>
        <v>551879.5267</v>
      </c>
      <c r="S212" s="249">
        <f t="shared" si="34"/>
        <v>-492441.0899</v>
      </c>
      <c r="T212" s="249">
        <f t="shared" si="35"/>
        <v>0</v>
      </c>
      <c r="U212" s="267">
        <f t="shared" si="21"/>
        <v>0.6750202849</v>
      </c>
      <c r="V212" s="277"/>
      <c r="W212" s="249">
        <f t="shared" si="22"/>
        <v>-492441.0899</v>
      </c>
      <c r="X212" s="252">
        <f t="shared" si="23"/>
        <v>1.950353083</v>
      </c>
      <c r="Y212" s="249">
        <f t="shared" si="24"/>
        <v>815792.4755</v>
      </c>
      <c r="Z212" s="249">
        <f t="shared" si="25"/>
        <v>323351.3856</v>
      </c>
      <c r="AA212" s="254">
        <f t="shared" si="26"/>
        <v>1141386.172</v>
      </c>
      <c r="AB212" s="253">
        <f t="shared" si="27"/>
        <v>1.141386172</v>
      </c>
      <c r="AC212" s="270">
        <f t="shared" si="28"/>
        <v>648945.0818</v>
      </c>
      <c r="AD212" s="252">
        <f t="shared" si="29"/>
        <v>0.6489450818</v>
      </c>
      <c r="AE212" s="175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7"/>
    </row>
    <row r="213" ht="19.5" customHeight="1">
      <c r="A213" s="271" t="s">
        <v>301</v>
      </c>
      <c r="B213" s="272">
        <v>108.540001</v>
      </c>
      <c r="C213" s="273">
        <v>111.440002</v>
      </c>
      <c r="D213" s="273">
        <v>104.879997</v>
      </c>
      <c r="E213" s="273">
        <v>105.720001</v>
      </c>
      <c r="F213" s="273">
        <v>99.71067</v>
      </c>
      <c r="G213" s="273">
        <v>5.592538E8</v>
      </c>
      <c r="H213" s="278" t="s">
        <v>301</v>
      </c>
      <c r="I213" s="273">
        <v>9.11</v>
      </c>
      <c r="J213" s="273">
        <v>9.61</v>
      </c>
      <c r="K213" s="273">
        <v>8.48875</v>
      </c>
      <c r="L213" s="273">
        <v>8.62</v>
      </c>
      <c r="M213" s="273">
        <v>8.529703</v>
      </c>
      <c r="N213" s="273">
        <v>2.323536E8</v>
      </c>
      <c r="O213" s="273"/>
      <c r="P213" s="249">
        <f t="shared" si="31"/>
        <v>415366.3248</v>
      </c>
      <c r="Q213" s="249">
        <f t="shared" si="139"/>
        <v>186982.0773</v>
      </c>
      <c r="R213" s="249">
        <f t="shared" si="140"/>
        <v>553029.2757</v>
      </c>
      <c r="S213" s="249">
        <f t="shared" si="34"/>
        <v>-496159.5945</v>
      </c>
      <c r="T213" s="249">
        <f t="shared" si="35"/>
        <v>0</v>
      </c>
      <c r="U213" s="267">
        <f t="shared" si="21"/>
        <v>0.6831796169</v>
      </c>
      <c r="V213" s="277"/>
      <c r="W213" s="249">
        <f t="shared" si="22"/>
        <v>-496159.5945</v>
      </c>
      <c r="X213" s="252">
        <f t="shared" si="23"/>
        <v>1.951782473</v>
      </c>
      <c r="Y213" s="249">
        <f t="shared" si="24"/>
        <v>821664.532</v>
      </c>
      <c r="Z213" s="249">
        <f t="shared" si="25"/>
        <v>325504.9375</v>
      </c>
      <c r="AA213" s="254">
        <f t="shared" si="26"/>
        <v>1155377.678</v>
      </c>
      <c r="AB213" s="253">
        <f t="shared" si="27"/>
        <v>1.155377678</v>
      </c>
      <c r="AC213" s="270">
        <f t="shared" si="28"/>
        <v>659218.0833</v>
      </c>
      <c r="AD213" s="252">
        <f t="shared" si="29"/>
        <v>0.6592180833</v>
      </c>
      <c r="AE213" s="175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7"/>
    </row>
    <row r="214" ht="19.5" customHeight="1">
      <c r="A214" s="271" t="s">
        <v>302</v>
      </c>
      <c r="B214" s="272">
        <v>105.989998</v>
      </c>
      <c r="C214" s="273">
        <v>110.510002</v>
      </c>
      <c r="D214" s="273">
        <v>104.400002</v>
      </c>
      <c r="E214" s="273">
        <v>110.339996</v>
      </c>
      <c r="F214" s="273">
        <v>104.068062</v>
      </c>
      <c r="G214" s="273">
        <v>5.364827E8</v>
      </c>
      <c r="H214" s="278" t="s">
        <v>302</v>
      </c>
      <c r="I214" s="273">
        <v>8.65375</v>
      </c>
      <c r="J214" s="273">
        <v>9.39375</v>
      </c>
      <c r="K214" s="273">
        <v>8.4025</v>
      </c>
      <c r="L214" s="273">
        <v>9.3675</v>
      </c>
      <c r="M214" s="273">
        <v>9.269373</v>
      </c>
      <c r="N214" s="273">
        <v>1.860816E8</v>
      </c>
      <c r="O214" s="273"/>
      <c r="P214" s="249">
        <f t="shared" si="31"/>
        <v>413465.3545</v>
      </c>
      <c r="Q214" s="249">
        <f t="shared" si="139"/>
        <v>185082.2447</v>
      </c>
      <c r="R214" s="249">
        <f t="shared" si="140"/>
        <v>554181.42</v>
      </c>
      <c r="S214" s="249">
        <f t="shared" si="34"/>
        <v>-499893.5928</v>
      </c>
      <c r="T214" s="249">
        <f t="shared" si="35"/>
        <v>0</v>
      </c>
      <c r="U214" s="267">
        <f t="shared" si="21"/>
        <v>0.6798040396</v>
      </c>
      <c r="V214" s="277"/>
      <c r="W214" s="249">
        <f t="shared" si="22"/>
        <v>-499893.5928</v>
      </c>
      <c r="X214" s="252">
        <f t="shared" si="23"/>
        <v>1.935705495</v>
      </c>
      <c r="Y214" s="249">
        <f t="shared" si="24"/>
        <v>821439.9114</v>
      </c>
      <c r="Z214" s="249">
        <f t="shared" si="25"/>
        <v>321546.3186</v>
      </c>
      <c r="AA214" s="254">
        <f t="shared" si="26"/>
        <v>1152729.019</v>
      </c>
      <c r="AB214" s="253">
        <f t="shared" si="27"/>
        <v>1.152729019</v>
      </c>
      <c r="AC214" s="270">
        <f t="shared" si="28"/>
        <v>652835.4264</v>
      </c>
      <c r="AD214" s="252">
        <f t="shared" si="29"/>
        <v>0.6528354264</v>
      </c>
      <c r="AE214" s="175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7"/>
    </row>
    <row r="215" ht="19.5" customHeight="1">
      <c r="A215" s="271" t="s">
        <v>303</v>
      </c>
      <c r="B215" s="272">
        <v>110.0</v>
      </c>
      <c r="C215" s="273">
        <v>110.75</v>
      </c>
      <c r="D215" s="273">
        <v>101.75</v>
      </c>
      <c r="E215" s="273">
        <v>107.540001</v>
      </c>
      <c r="F215" s="273">
        <v>101.427223</v>
      </c>
      <c r="G215" s="273">
        <v>5.779263E8</v>
      </c>
      <c r="H215" s="278" t="s">
        <v>303</v>
      </c>
      <c r="I215" s="273">
        <v>9.30375</v>
      </c>
      <c r="J215" s="273">
        <v>9.43125</v>
      </c>
      <c r="K215" s="273">
        <v>7.9725</v>
      </c>
      <c r="L215" s="273">
        <v>8.895</v>
      </c>
      <c r="M215" s="273">
        <v>8.801822</v>
      </c>
      <c r="N215" s="273">
        <v>2.15028E8</v>
      </c>
      <c r="O215" s="273"/>
      <c r="P215" s="249">
        <f t="shared" si="31"/>
        <v>402970.297</v>
      </c>
      <c r="Q215" s="249">
        <f t="shared" si="139"/>
        <v>175610.6154</v>
      </c>
      <c r="R215" s="249">
        <f t="shared" si="140"/>
        <v>555335.9647</v>
      </c>
      <c r="S215" s="249">
        <f t="shared" si="34"/>
        <v>-503643.1494</v>
      </c>
      <c r="T215" s="249">
        <f t="shared" si="35"/>
        <v>0</v>
      </c>
      <c r="U215" s="267">
        <f t="shared" si="21"/>
        <v>0.6651206477</v>
      </c>
      <c r="V215" s="277"/>
      <c r="W215" s="249">
        <f t="shared" si="22"/>
        <v>-503643.1494</v>
      </c>
      <c r="X215" s="252">
        <f t="shared" si="23"/>
        <v>1.902748529</v>
      </c>
      <c r="Y215" s="249">
        <f t="shared" si="24"/>
        <v>815201.734</v>
      </c>
      <c r="Z215" s="249">
        <f t="shared" si="25"/>
        <v>311558.5846</v>
      </c>
      <c r="AA215" s="254">
        <f t="shared" si="26"/>
        <v>1133916.877</v>
      </c>
      <c r="AB215" s="253">
        <f t="shared" si="27"/>
        <v>1.133916877</v>
      </c>
      <c r="AC215" s="270">
        <f t="shared" si="28"/>
        <v>630273.7276</v>
      </c>
      <c r="AD215" s="252">
        <f t="shared" si="29"/>
        <v>0.6302737276</v>
      </c>
      <c r="AE215" s="175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7"/>
    </row>
    <row r="216" ht="19.5" customHeight="1">
      <c r="A216" s="271" t="s">
        <v>304</v>
      </c>
      <c r="B216" s="272">
        <v>107.489998</v>
      </c>
      <c r="C216" s="273">
        <v>115.540001</v>
      </c>
      <c r="D216" s="273">
        <v>106.57</v>
      </c>
      <c r="E216" s="273">
        <v>115.230003</v>
      </c>
      <c r="F216" s="273">
        <v>108.969566</v>
      </c>
      <c r="G216" s="273">
        <v>4.210726E8</v>
      </c>
      <c r="H216" s="278" t="s">
        <v>304</v>
      </c>
      <c r="I216" s="273">
        <v>8.8925</v>
      </c>
      <c r="J216" s="273">
        <v>10.24875</v>
      </c>
      <c r="K216" s="273">
        <v>8.735</v>
      </c>
      <c r="L216" s="273">
        <v>10.19375</v>
      </c>
      <c r="M216" s="273">
        <v>10.092622</v>
      </c>
      <c r="N216" s="273">
        <v>1.512384E8</v>
      </c>
      <c r="O216" s="273"/>
      <c r="P216" s="249">
        <f t="shared" si="31"/>
        <v>422059.4059</v>
      </c>
      <c r="Q216" s="249">
        <f t="shared" si="139"/>
        <v>192406.2371</v>
      </c>
      <c r="R216" s="249">
        <f t="shared" si="140"/>
        <v>556492.9146</v>
      </c>
      <c r="S216" s="249">
        <f t="shared" si="34"/>
        <v>-507408.3292</v>
      </c>
      <c r="T216" s="249">
        <f t="shared" si="35"/>
        <v>0</v>
      </c>
      <c r="U216" s="267">
        <f t="shared" si="21"/>
        <v>0.6890695447</v>
      </c>
      <c r="V216" s="277"/>
      <c r="W216" s="249">
        <f t="shared" si="22"/>
        <v>-507408.3292</v>
      </c>
      <c r="X216" s="252">
        <f t="shared" si="23"/>
        <v>1.928530267</v>
      </c>
      <c r="Y216" s="249">
        <f t="shared" si="24"/>
        <v>829674.7822</v>
      </c>
      <c r="Z216" s="249">
        <f t="shared" si="25"/>
        <v>322266.453</v>
      </c>
      <c r="AA216" s="254">
        <f t="shared" si="26"/>
        <v>1170958.558</v>
      </c>
      <c r="AB216" s="253">
        <f t="shared" si="27"/>
        <v>1.170958558</v>
      </c>
      <c r="AC216" s="270">
        <f t="shared" si="28"/>
        <v>663550.2284</v>
      </c>
      <c r="AD216" s="252">
        <f t="shared" si="29"/>
        <v>0.6635502284</v>
      </c>
      <c r="AE216" s="175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7"/>
    </row>
    <row r="217" ht="19.5" customHeight="1">
      <c r="A217" s="271" t="s">
        <v>305</v>
      </c>
      <c r="B217" s="272">
        <v>115.309998</v>
      </c>
      <c r="C217" s="273">
        <v>118.010002</v>
      </c>
      <c r="D217" s="273">
        <v>114.220001</v>
      </c>
      <c r="E217" s="273">
        <v>116.440002</v>
      </c>
      <c r="F217" s="273">
        <v>110.113861</v>
      </c>
      <c r="G217" s="273">
        <v>3.692699E8</v>
      </c>
      <c r="H217" s="278" t="s">
        <v>305</v>
      </c>
      <c r="I217" s="273">
        <v>10.20875</v>
      </c>
      <c r="J217" s="273">
        <v>10.68125</v>
      </c>
      <c r="K217" s="273">
        <v>10.01375</v>
      </c>
      <c r="L217" s="273">
        <v>10.38875</v>
      </c>
      <c r="M217" s="273">
        <v>10.285686</v>
      </c>
      <c r="N217" s="273">
        <v>1.53288E8</v>
      </c>
      <c r="O217" s="273"/>
      <c r="P217" s="249">
        <f t="shared" si="31"/>
        <v>452356.4396</v>
      </c>
      <c r="Q217" s="249">
        <f t="shared" si="139"/>
        <v>220573.3207</v>
      </c>
      <c r="R217" s="249">
        <f t="shared" si="140"/>
        <v>557652.2748</v>
      </c>
      <c r="S217" s="249">
        <f t="shared" si="34"/>
        <v>-511189.1973</v>
      </c>
      <c r="T217" s="249">
        <f t="shared" si="35"/>
        <v>0</v>
      </c>
      <c r="U217" s="267">
        <f t="shared" si="21"/>
        <v>0.7260816878</v>
      </c>
      <c r="V217" s="277"/>
      <c r="W217" s="249">
        <f t="shared" si="22"/>
        <v>-511189.1973</v>
      </c>
      <c r="X217" s="252">
        <f t="shared" si="23"/>
        <v>1.975802149</v>
      </c>
      <c r="Y217" s="249">
        <f t="shared" si="24"/>
        <v>851995.6916</v>
      </c>
      <c r="Z217" s="249">
        <f t="shared" si="25"/>
        <v>340806.4943</v>
      </c>
      <c r="AA217" s="254">
        <f t="shared" si="26"/>
        <v>1230582.035</v>
      </c>
      <c r="AB217" s="253">
        <f t="shared" si="27"/>
        <v>1.230582035</v>
      </c>
      <c r="AC217" s="270">
        <f t="shared" si="28"/>
        <v>719392.8379</v>
      </c>
      <c r="AD217" s="252">
        <f t="shared" si="29"/>
        <v>0.7193928379</v>
      </c>
      <c r="AE217" s="175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7"/>
    </row>
    <row r="218" ht="19.5" customHeight="1">
      <c r="A218" s="271" t="s">
        <v>306</v>
      </c>
      <c r="B218" s="272">
        <v>116.480003</v>
      </c>
      <c r="C218" s="273">
        <v>119.220001</v>
      </c>
      <c r="D218" s="273">
        <v>113.629997</v>
      </c>
      <c r="E218" s="273">
        <v>118.720001</v>
      </c>
      <c r="F218" s="273">
        <v>112.269974</v>
      </c>
      <c r="G218" s="273">
        <v>5.407566E8</v>
      </c>
      <c r="H218" s="278" t="s">
        <v>306</v>
      </c>
      <c r="I218" s="273">
        <v>10.4025</v>
      </c>
      <c r="J218" s="273">
        <v>10.92375</v>
      </c>
      <c r="K218" s="273">
        <v>9.885</v>
      </c>
      <c r="L218" s="273">
        <v>10.8175</v>
      </c>
      <c r="M218" s="273">
        <v>10.710185</v>
      </c>
      <c r="N218" s="273">
        <v>2.0234E8</v>
      </c>
      <c r="O218" s="273"/>
      <c r="P218" s="249">
        <f t="shared" si="31"/>
        <v>450019.7901</v>
      </c>
      <c r="Q218" s="249">
        <f t="shared" si="139"/>
        <v>217737.3387</v>
      </c>
      <c r="R218" s="249">
        <f t="shared" si="140"/>
        <v>558814.0504</v>
      </c>
      <c r="S218" s="249">
        <f t="shared" si="34"/>
        <v>-514985.8189</v>
      </c>
      <c r="T218" s="249">
        <f t="shared" si="35"/>
        <v>0</v>
      </c>
      <c r="U218" s="267">
        <f t="shared" si="21"/>
        <v>0.7219266868</v>
      </c>
      <c r="V218" s="277"/>
      <c r="W218" s="249">
        <f t="shared" si="22"/>
        <v>-514985.8189</v>
      </c>
      <c r="X218" s="252">
        <f t="shared" si="23"/>
        <v>1.958954603</v>
      </c>
      <c r="Y218" s="249">
        <f t="shared" si="24"/>
        <v>851475.3415</v>
      </c>
      <c r="Z218" s="249">
        <f t="shared" si="25"/>
        <v>336489.5226</v>
      </c>
      <c r="AA218" s="254">
        <f t="shared" si="26"/>
        <v>1226571.179</v>
      </c>
      <c r="AB218" s="253">
        <f t="shared" si="27"/>
        <v>1.226571179</v>
      </c>
      <c r="AC218" s="270">
        <f t="shared" si="28"/>
        <v>711585.3603</v>
      </c>
      <c r="AD218" s="252">
        <f t="shared" si="29"/>
        <v>0.7115853603</v>
      </c>
      <c r="AE218" s="175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7"/>
    </row>
    <row r="219" ht="19.5" customHeight="1">
      <c r="A219" s="271" t="s">
        <v>307</v>
      </c>
      <c r="B219" s="272">
        <v>118.57</v>
      </c>
      <c r="C219" s="273">
        <v>119.660004</v>
      </c>
      <c r="D219" s="273">
        <v>115.940002</v>
      </c>
      <c r="E219" s="273">
        <v>116.989998</v>
      </c>
      <c r="F219" s="273">
        <v>110.911156</v>
      </c>
      <c r="G219" s="273">
        <v>4.069418E8</v>
      </c>
      <c r="H219" s="278" t="s">
        <v>307</v>
      </c>
      <c r="I219" s="273">
        <v>10.7875</v>
      </c>
      <c r="J219" s="273">
        <v>10.98</v>
      </c>
      <c r="K219" s="273">
        <v>10.31625</v>
      </c>
      <c r="L219" s="273">
        <v>10.48625</v>
      </c>
      <c r="M219" s="273">
        <v>10.382219</v>
      </c>
      <c r="N219" s="273">
        <v>1.57292E8</v>
      </c>
      <c r="O219" s="273"/>
      <c r="P219" s="249">
        <f t="shared" si="31"/>
        <v>459168.3248</v>
      </c>
      <c r="Q219" s="249">
        <f t="shared" si="139"/>
        <v>227236.5018</v>
      </c>
      <c r="R219" s="249">
        <f t="shared" si="140"/>
        <v>559978.2463</v>
      </c>
      <c r="S219" s="249">
        <f t="shared" si="34"/>
        <v>-518798.2598</v>
      </c>
      <c r="T219" s="249">
        <f t="shared" si="35"/>
        <v>0</v>
      </c>
      <c r="U219" s="267">
        <f t="shared" si="21"/>
        <v>0.7330341275</v>
      </c>
      <c r="V219" s="277"/>
      <c r="W219" s="249">
        <f t="shared" si="22"/>
        <v>-518798.2598</v>
      </c>
      <c r="X219" s="252">
        <f t="shared" si="23"/>
        <v>1.964437143</v>
      </c>
      <c r="Y219" s="249">
        <f t="shared" si="24"/>
        <v>858996.9438</v>
      </c>
      <c r="Z219" s="249">
        <f t="shared" si="25"/>
        <v>340198.684</v>
      </c>
      <c r="AA219" s="254">
        <f t="shared" si="26"/>
        <v>1246383.073</v>
      </c>
      <c r="AB219" s="253">
        <f t="shared" si="27"/>
        <v>1.246383073</v>
      </c>
      <c r="AC219" s="270">
        <f t="shared" si="28"/>
        <v>727584.8131</v>
      </c>
      <c r="AD219" s="252">
        <f t="shared" si="29"/>
        <v>0.7275848131</v>
      </c>
      <c r="AE219" s="175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7"/>
    </row>
    <row r="220" ht="19.5" customHeight="1">
      <c r="A220" s="271" t="s">
        <v>308</v>
      </c>
      <c r="B220" s="272">
        <v>117.190002</v>
      </c>
      <c r="C220" s="273">
        <v>119.510002</v>
      </c>
      <c r="D220" s="273">
        <v>113.449997</v>
      </c>
      <c r="E220" s="273">
        <v>117.5</v>
      </c>
      <c r="F220" s="273">
        <v>111.394638</v>
      </c>
      <c r="G220" s="273">
        <v>5.981188E8</v>
      </c>
      <c r="H220" s="278" t="s">
        <v>308</v>
      </c>
      <c r="I220" s="273">
        <v>10.525</v>
      </c>
      <c r="J220" s="273">
        <v>10.91625</v>
      </c>
      <c r="K220" s="273">
        <v>9.86</v>
      </c>
      <c r="L220" s="273">
        <v>10.54625</v>
      </c>
      <c r="M220" s="273">
        <v>10.441625</v>
      </c>
      <c r="N220" s="273">
        <v>1.861656E8</v>
      </c>
      <c r="O220" s="273"/>
      <c r="P220" s="249">
        <f t="shared" si="31"/>
        <v>449306.9188</v>
      </c>
      <c r="Q220" s="249">
        <f t="shared" si="139"/>
        <v>217186.6626</v>
      </c>
      <c r="R220" s="249">
        <f t="shared" si="140"/>
        <v>561144.8677</v>
      </c>
      <c r="S220" s="249">
        <f t="shared" si="34"/>
        <v>-522626.5859</v>
      </c>
      <c r="T220" s="249">
        <f t="shared" si="35"/>
        <v>0</v>
      </c>
      <c r="U220" s="267">
        <f t="shared" si="21"/>
        <v>0.7198212508</v>
      </c>
      <c r="V220" s="277"/>
      <c r="W220" s="249">
        <f t="shared" si="22"/>
        <v>-522626.5859</v>
      </c>
      <c r="X220" s="252">
        <f t="shared" si="23"/>
        <v>1.93341061</v>
      </c>
      <c r="Y220" s="249">
        <f t="shared" si="24"/>
        <v>853213.9162</v>
      </c>
      <c r="Z220" s="249">
        <f t="shared" si="25"/>
        <v>330587.3302</v>
      </c>
      <c r="AA220" s="254">
        <f t="shared" si="26"/>
        <v>1227638.449</v>
      </c>
      <c r="AB220" s="253">
        <f t="shared" si="27"/>
        <v>1.227638449</v>
      </c>
      <c r="AC220" s="270">
        <f t="shared" si="28"/>
        <v>705011.8632</v>
      </c>
      <c r="AD220" s="252">
        <f t="shared" si="29"/>
        <v>0.7050118632</v>
      </c>
      <c r="AE220" s="175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177"/>
    </row>
    <row r="221" ht="19.5" customHeight="1">
      <c r="A221" s="274" t="s">
        <v>309</v>
      </c>
      <c r="B221" s="275">
        <v>117.459999</v>
      </c>
      <c r="C221" s="276">
        <v>121.519997</v>
      </c>
      <c r="D221" s="276">
        <v>115.220001</v>
      </c>
      <c r="E221" s="276">
        <v>118.480003</v>
      </c>
      <c r="F221" s="276">
        <v>112.323723</v>
      </c>
      <c r="G221" s="276">
        <v>4.984143E8</v>
      </c>
      <c r="H221" s="279" t="s">
        <v>309</v>
      </c>
      <c r="I221" s="276">
        <v>10.54625</v>
      </c>
      <c r="J221" s="276">
        <v>11.31875</v>
      </c>
      <c r="K221" s="276">
        <v>10.14125</v>
      </c>
      <c r="L221" s="276">
        <v>10.765</v>
      </c>
      <c r="M221" s="276">
        <v>10.658204</v>
      </c>
      <c r="N221" s="276">
        <v>1.538632E8</v>
      </c>
      <c r="O221" s="276"/>
      <c r="P221" s="249">
        <f t="shared" si="31"/>
        <v>456316.8356</v>
      </c>
      <c r="Q221" s="249">
        <f t="shared" si="139"/>
        <v>223381.769</v>
      </c>
      <c r="R221" s="249">
        <f t="shared" si="140"/>
        <v>562313.9195</v>
      </c>
      <c r="S221" s="249">
        <f t="shared" si="34"/>
        <v>-526470.8633</v>
      </c>
      <c r="T221" s="249">
        <f t="shared" si="35"/>
        <v>0</v>
      </c>
      <c r="U221" s="267">
        <f t="shared" si="21"/>
        <v>0.7271105211</v>
      </c>
      <c r="V221" s="252">
        <f>(E221-B210)/B210</f>
        <v>0.0825034833</v>
      </c>
      <c r="W221" s="249">
        <f t="shared" si="22"/>
        <v>-526470.8633</v>
      </c>
      <c r="X221" s="252">
        <f t="shared" si="23"/>
        <v>1.934828356</v>
      </c>
      <c r="Y221" s="249">
        <f t="shared" si="24"/>
        <v>859243.1477</v>
      </c>
      <c r="Z221" s="249">
        <f t="shared" si="25"/>
        <v>332772.2843</v>
      </c>
      <c r="AA221" s="254">
        <f t="shared" si="26"/>
        <v>1242012.524</v>
      </c>
      <c r="AB221" s="253">
        <f t="shared" si="27"/>
        <v>1.242012524</v>
      </c>
      <c r="AC221" s="270">
        <f t="shared" si="28"/>
        <v>715541.6608</v>
      </c>
      <c r="AD221" s="252">
        <f t="shared" si="29"/>
        <v>0.7155416608</v>
      </c>
      <c r="AE221" s="175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176"/>
      <c r="AT221" s="176"/>
      <c r="AU221" s="176"/>
      <c r="AV221" s="176"/>
      <c r="AW221" s="177"/>
    </row>
    <row r="222" ht="19.5" customHeight="1">
      <c r="A222" s="271" t="s">
        <v>310</v>
      </c>
      <c r="B222" s="272">
        <v>119.269997</v>
      </c>
      <c r="C222" s="273">
        <v>125.919998</v>
      </c>
      <c r="D222" s="273">
        <v>118.889999</v>
      </c>
      <c r="E222" s="273">
        <v>124.57</v>
      </c>
      <c r="F222" s="273">
        <v>118.446533</v>
      </c>
      <c r="G222" s="273">
        <v>3.662546E8</v>
      </c>
      <c r="H222" s="278" t="s">
        <v>310</v>
      </c>
      <c r="I222" s="273">
        <v>10.90875</v>
      </c>
      <c r="J222" s="273">
        <v>12.12875</v>
      </c>
      <c r="K222" s="273">
        <v>10.83375</v>
      </c>
      <c r="L222" s="273">
        <v>11.87125</v>
      </c>
      <c r="M222" s="273">
        <v>11.761251</v>
      </c>
      <c r="N222" s="273">
        <v>1.295288E8</v>
      </c>
      <c r="O222" s="273"/>
      <c r="P222" s="249">
        <f t="shared" si="31"/>
        <v>470851.4812</v>
      </c>
      <c r="Q222" s="249">
        <f>(Q210+(Q221-Q210)*(1-$Q$3))*K222/K221</f>
        <v>205794.8057</v>
      </c>
      <c r="R222" s="249">
        <f>R221*(1+($S$5/2/12))+(Q221-Q210)*($Q$3)</f>
        <v>594226.9013</v>
      </c>
      <c r="S222" s="249">
        <f t="shared" si="34"/>
        <v>-530331.1586</v>
      </c>
      <c r="T222" s="249">
        <f t="shared" si="35"/>
        <v>0</v>
      </c>
      <c r="U222" s="267">
        <f t="shared" si="21"/>
        <v>0.6943581002</v>
      </c>
      <c r="V222" s="277"/>
      <c r="W222" s="249">
        <f t="shared" si="22"/>
        <v>-530331.1586</v>
      </c>
      <c r="X222" s="252">
        <f t="shared" si="23"/>
        <v>2.008326996</v>
      </c>
      <c r="Y222" s="249">
        <f t="shared" si="24"/>
        <v>900053.8621</v>
      </c>
      <c r="Z222" s="249">
        <f t="shared" si="25"/>
        <v>369722.7035</v>
      </c>
      <c r="AA222" s="254">
        <f t="shared" si="26"/>
        <v>1270873.188</v>
      </c>
      <c r="AB222" s="253">
        <f t="shared" si="27"/>
        <v>1.270873188</v>
      </c>
      <c r="AC222" s="270">
        <f t="shared" si="28"/>
        <v>740542.0296</v>
      </c>
      <c r="AD222" s="252">
        <f t="shared" si="29"/>
        <v>0.7405420296</v>
      </c>
      <c r="AE222" s="175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176"/>
      <c r="AT222" s="176"/>
      <c r="AU222" s="176"/>
      <c r="AV222" s="176"/>
      <c r="AW222" s="177"/>
    </row>
    <row r="223" ht="19.5" customHeight="1">
      <c r="A223" s="271" t="s">
        <v>311</v>
      </c>
      <c r="B223" s="272">
        <v>125.449997</v>
      </c>
      <c r="C223" s="273">
        <v>130.699997</v>
      </c>
      <c r="D223" s="273">
        <v>124.860001</v>
      </c>
      <c r="E223" s="273">
        <v>130.020004</v>
      </c>
      <c r="F223" s="273">
        <v>123.628624</v>
      </c>
      <c r="G223" s="273">
        <v>3.074376E8</v>
      </c>
      <c r="H223" s="278" t="s">
        <v>311</v>
      </c>
      <c r="I223" s="273">
        <v>12.02875</v>
      </c>
      <c r="J223" s="273">
        <v>13.04625</v>
      </c>
      <c r="K223" s="273">
        <v>11.9225</v>
      </c>
      <c r="L223" s="273">
        <v>12.91125</v>
      </c>
      <c r="M223" s="273">
        <v>12.791615</v>
      </c>
      <c r="N223" s="273">
        <v>1.395168E8</v>
      </c>
      <c r="O223" s="273"/>
      <c r="P223" s="249">
        <f t="shared" si="31"/>
        <v>494495.0535</v>
      </c>
      <c r="Q223" s="249">
        <f t="shared" ref="Q223:Q233" si="141">Q222*K223/K222</f>
        <v>226476.3882</v>
      </c>
      <c r="R223" s="249">
        <f t="shared" ref="R223:R233" si="142">R222*(1+$S$5/2/12)</f>
        <v>595464.8741</v>
      </c>
      <c r="S223" s="249">
        <f t="shared" si="34"/>
        <v>-534207.5384</v>
      </c>
      <c r="T223" s="249">
        <f t="shared" si="35"/>
        <v>0</v>
      </c>
      <c r="U223" s="267">
        <f t="shared" si="21"/>
        <v>0.719706543</v>
      </c>
      <c r="V223" s="277"/>
      <c r="W223" s="249">
        <f t="shared" si="22"/>
        <v>-534207.5384</v>
      </c>
      <c r="X223" s="252">
        <f t="shared" si="23"/>
        <v>2.040330488</v>
      </c>
      <c r="Y223" s="249">
        <f t="shared" si="24"/>
        <v>917792.8165</v>
      </c>
      <c r="Z223" s="249">
        <f t="shared" si="25"/>
        <v>383585.2781</v>
      </c>
      <c r="AA223" s="254">
        <f t="shared" si="26"/>
        <v>1316436.316</v>
      </c>
      <c r="AB223" s="253">
        <f t="shared" si="27"/>
        <v>1.316436316</v>
      </c>
      <c r="AC223" s="270">
        <f t="shared" si="28"/>
        <v>782228.7773</v>
      </c>
      <c r="AD223" s="252">
        <f t="shared" si="29"/>
        <v>0.7822287773</v>
      </c>
      <c r="AE223" s="175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176"/>
      <c r="AT223" s="176"/>
      <c r="AU223" s="176"/>
      <c r="AV223" s="176"/>
      <c r="AW223" s="177"/>
    </row>
    <row r="224" ht="19.5" customHeight="1">
      <c r="A224" s="271" t="s">
        <v>312</v>
      </c>
      <c r="B224" s="272">
        <v>130.850006</v>
      </c>
      <c r="C224" s="273">
        <v>132.740005</v>
      </c>
      <c r="D224" s="273">
        <v>129.399994</v>
      </c>
      <c r="E224" s="273">
        <v>132.380005</v>
      </c>
      <c r="F224" s="273">
        <v>125.872597</v>
      </c>
      <c r="G224" s="273">
        <v>4.429635E8</v>
      </c>
      <c r="H224" s="278" t="s">
        <v>312</v>
      </c>
      <c r="I224" s="273">
        <v>13.07</v>
      </c>
      <c r="J224" s="273">
        <v>13.4775</v>
      </c>
      <c r="K224" s="273">
        <v>12.815</v>
      </c>
      <c r="L224" s="273">
        <v>13.4075</v>
      </c>
      <c r="M224" s="273">
        <v>13.283266</v>
      </c>
      <c r="N224" s="273">
        <v>1.309488E8</v>
      </c>
      <c r="O224" s="273"/>
      <c r="P224" s="249">
        <f t="shared" si="31"/>
        <v>512475.2238</v>
      </c>
      <c r="Q224" s="249">
        <f t="shared" si="141"/>
        <v>243430.0621</v>
      </c>
      <c r="R224" s="249">
        <f t="shared" si="142"/>
        <v>596705.4259</v>
      </c>
      <c r="S224" s="249">
        <f t="shared" si="34"/>
        <v>-538100.0698</v>
      </c>
      <c r="T224" s="249">
        <f t="shared" si="35"/>
        <v>0</v>
      </c>
      <c r="U224" s="267">
        <f t="shared" si="21"/>
        <v>0.7388196317</v>
      </c>
      <c r="V224" s="277"/>
      <c r="W224" s="249">
        <f t="shared" si="22"/>
        <v>-538100.0698</v>
      </c>
      <c r="X224" s="252">
        <f t="shared" si="23"/>
        <v>2.061290663</v>
      </c>
      <c r="Y224" s="249">
        <f t="shared" si="24"/>
        <v>931569.8655</v>
      </c>
      <c r="Z224" s="249">
        <f t="shared" si="25"/>
        <v>393469.7956</v>
      </c>
      <c r="AA224" s="254">
        <f t="shared" si="26"/>
        <v>1352610.712</v>
      </c>
      <c r="AB224" s="253">
        <f t="shared" si="27"/>
        <v>1.352610712</v>
      </c>
      <c r="AC224" s="270">
        <f t="shared" si="28"/>
        <v>814510.6419</v>
      </c>
      <c r="AD224" s="252">
        <f t="shared" si="29"/>
        <v>0.8145106419</v>
      </c>
      <c r="AE224" s="175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7"/>
    </row>
    <row r="225" ht="19.5" customHeight="1">
      <c r="A225" s="271" t="s">
        <v>313</v>
      </c>
      <c r="B225" s="272">
        <v>132.490005</v>
      </c>
      <c r="C225" s="273">
        <v>136.339996</v>
      </c>
      <c r="D225" s="273">
        <v>130.380005</v>
      </c>
      <c r="E225" s="273">
        <v>135.990005</v>
      </c>
      <c r="F225" s="273">
        <v>129.574097</v>
      </c>
      <c r="G225" s="273">
        <v>3.882481E8</v>
      </c>
      <c r="H225" s="278" t="s">
        <v>313</v>
      </c>
      <c r="I225" s="273">
        <v>13.42875</v>
      </c>
      <c r="J225" s="273">
        <v>14.19375</v>
      </c>
      <c r="K225" s="273">
        <v>12.995</v>
      </c>
      <c r="L225" s="273">
        <v>14.12125</v>
      </c>
      <c r="M225" s="273">
        <v>13.992979</v>
      </c>
      <c r="N225" s="273">
        <v>1.0924E8</v>
      </c>
      <c r="O225" s="273"/>
      <c r="P225" s="249">
        <f t="shared" si="31"/>
        <v>516356.4554</v>
      </c>
      <c r="Q225" s="249">
        <f t="shared" si="141"/>
        <v>246849.2904</v>
      </c>
      <c r="R225" s="249">
        <f t="shared" si="142"/>
        <v>597948.5622</v>
      </c>
      <c r="S225" s="249">
        <f t="shared" si="34"/>
        <v>-542008.8201</v>
      </c>
      <c r="T225" s="249">
        <f t="shared" si="35"/>
        <v>0</v>
      </c>
      <c r="U225" s="267">
        <f t="shared" si="21"/>
        <v>0.7420577008</v>
      </c>
      <c r="V225" s="277"/>
      <c r="W225" s="249">
        <f t="shared" si="22"/>
        <v>-542008.8201</v>
      </c>
      <c r="X225" s="252">
        <f t="shared" si="23"/>
        <v>2.055879861</v>
      </c>
      <c r="Y225" s="249">
        <f t="shared" si="24"/>
        <v>935480.1385</v>
      </c>
      <c r="Z225" s="249">
        <f t="shared" si="25"/>
        <v>393471.3184</v>
      </c>
      <c r="AA225" s="254">
        <f t="shared" si="26"/>
        <v>1361154.308</v>
      </c>
      <c r="AB225" s="253">
        <f t="shared" si="27"/>
        <v>1.361154308</v>
      </c>
      <c r="AC225" s="270">
        <f t="shared" si="28"/>
        <v>819145.4879</v>
      </c>
      <c r="AD225" s="252">
        <f t="shared" si="29"/>
        <v>0.8191454879</v>
      </c>
      <c r="AE225" s="175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7"/>
    </row>
    <row r="226" ht="19.5" customHeight="1">
      <c r="A226" s="271" t="s">
        <v>314</v>
      </c>
      <c r="B226" s="272">
        <v>136.440002</v>
      </c>
      <c r="C226" s="273">
        <v>141.839996</v>
      </c>
      <c r="D226" s="273">
        <v>135.869995</v>
      </c>
      <c r="E226" s="273">
        <v>141.289993</v>
      </c>
      <c r="F226" s="273">
        <v>134.624054</v>
      </c>
      <c r="G226" s="273">
        <v>5.324897E8</v>
      </c>
      <c r="H226" s="278" t="s">
        <v>314</v>
      </c>
      <c r="I226" s="273">
        <v>14.21375</v>
      </c>
      <c r="J226" s="273">
        <v>15.3175</v>
      </c>
      <c r="K226" s="273">
        <v>14.07125</v>
      </c>
      <c r="L226" s="273">
        <v>15.1975</v>
      </c>
      <c r="M226" s="273">
        <v>15.059453</v>
      </c>
      <c r="N226" s="273">
        <v>1.168984E8</v>
      </c>
      <c r="O226" s="273"/>
      <c r="P226" s="249">
        <f t="shared" si="31"/>
        <v>538098.9901</v>
      </c>
      <c r="Q226" s="249">
        <f t="shared" si="141"/>
        <v>267293.4265</v>
      </c>
      <c r="R226" s="249">
        <f t="shared" si="142"/>
        <v>599194.2884</v>
      </c>
      <c r="S226" s="249">
        <f t="shared" si="34"/>
        <v>-545933.8569</v>
      </c>
      <c r="T226" s="249">
        <f t="shared" si="35"/>
        <v>0</v>
      </c>
      <c r="U226" s="267">
        <f t="shared" si="21"/>
        <v>0.7637021192</v>
      </c>
      <c r="V226" s="277"/>
      <c r="W226" s="249">
        <f t="shared" si="22"/>
        <v>-545933.8569</v>
      </c>
      <c r="X226" s="252">
        <f t="shared" si="23"/>
        <v>2.083207085</v>
      </c>
      <c r="Y226" s="249">
        <f t="shared" si="24"/>
        <v>951895.8099</v>
      </c>
      <c r="Z226" s="249">
        <f t="shared" si="25"/>
        <v>405961.953</v>
      </c>
      <c r="AA226" s="254">
        <f t="shared" si="26"/>
        <v>1404586.705</v>
      </c>
      <c r="AB226" s="253">
        <f t="shared" si="27"/>
        <v>1.404586705</v>
      </c>
      <c r="AC226" s="270">
        <f t="shared" si="28"/>
        <v>858652.8481</v>
      </c>
      <c r="AD226" s="252">
        <f t="shared" si="29"/>
        <v>0.8586528481</v>
      </c>
      <c r="AE226" s="175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7"/>
    </row>
    <row r="227" ht="19.5" customHeight="1">
      <c r="A227" s="271" t="s">
        <v>315</v>
      </c>
      <c r="B227" s="272">
        <v>141.580002</v>
      </c>
      <c r="C227" s="273">
        <v>143.899994</v>
      </c>
      <c r="D227" s="273">
        <v>136.25</v>
      </c>
      <c r="E227" s="273">
        <v>137.639999</v>
      </c>
      <c r="F227" s="273">
        <v>131.146271</v>
      </c>
      <c r="G227" s="273">
        <v>1.0460032E9</v>
      </c>
      <c r="H227" s="278" t="s">
        <v>315</v>
      </c>
      <c r="I227" s="273">
        <v>15.265</v>
      </c>
      <c r="J227" s="273">
        <v>15.75875</v>
      </c>
      <c r="K227" s="273">
        <v>14.14875</v>
      </c>
      <c r="L227" s="273">
        <v>14.415</v>
      </c>
      <c r="M227" s="273">
        <v>14.284061</v>
      </c>
      <c r="N227" s="273">
        <v>2.258592E8</v>
      </c>
      <c r="O227" s="273"/>
      <c r="P227" s="249">
        <f t="shared" si="31"/>
        <v>539603.9604</v>
      </c>
      <c r="Q227" s="249">
        <f t="shared" si="141"/>
        <v>268765.5943</v>
      </c>
      <c r="R227" s="249">
        <f t="shared" si="142"/>
        <v>600442.6098</v>
      </c>
      <c r="S227" s="249">
        <f t="shared" si="34"/>
        <v>-549875.248</v>
      </c>
      <c r="T227" s="249">
        <f t="shared" si="35"/>
        <v>0</v>
      </c>
      <c r="U227" s="267">
        <f t="shared" si="21"/>
        <v>0.764569739</v>
      </c>
      <c r="V227" s="277"/>
      <c r="W227" s="249">
        <f t="shared" si="22"/>
        <v>-549875.248</v>
      </c>
      <c r="X227" s="252">
        <f t="shared" si="23"/>
        <v>2.073282212</v>
      </c>
      <c r="Y227" s="249">
        <f t="shared" si="24"/>
        <v>954147.6777</v>
      </c>
      <c r="Z227" s="249">
        <f t="shared" si="25"/>
        <v>404272.4297</v>
      </c>
      <c r="AA227" s="254">
        <f t="shared" si="26"/>
        <v>1408812.164</v>
      </c>
      <c r="AB227" s="253">
        <f t="shared" si="27"/>
        <v>1.408812164</v>
      </c>
      <c r="AC227" s="270">
        <f t="shared" si="28"/>
        <v>858936.9165</v>
      </c>
      <c r="AD227" s="252">
        <f t="shared" si="29"/>
        <v>0.8589369165</v>
      </c>
      <c r="AE227" s="175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7"/>
    </row>
    <row r="228" ht="19.5" customHeight="1">
      <c r="A228" s="271" t="s">
        <v>316</v>
      </c>
      <c r="B228" s="272">
        <v>138.270004</v>
      </c>
      <c r="C228" s="273">
        <v>145.960007</v>
      </c>
      <c r="D228" s="273">
        <v>135.800003</v>
      </c>
      <c r="E228" s="273">
        <v>143.229996</v>
      </c>
      <c r="F228" s="273">
        <v>136.844269</v>
      </c>
      <c r="G228" s="273">
        <v>7.050023E8</v>
      </c>
      <c r="H228" s="278" t="s">
        <v>316</v>
      </c>
      <c r="I228" s="273">
        <v>14.56625</v>
      </c>
      <c r="J228" s="273">
        <v>16.202499</v>
      </c>
      <c r="K228" s="273">
        <v>14.05125</v>
      </c>
      <c r="L228" s="273">
        <v>15.5975</v>
      </c>
      <c r="M228" s="273">
        <v>15.456731</v>
      </c>
      <c r="N228" s="273">
        <v>1.152524E8</v>
      </c>
      <c r="O228" s="273"/>
      <c r="P228" s="249">
        <f t="shared" si="31"/>
        <v>537821.7941</v>
      </c>
      <c r="Q228" s="249">
        <f t="shared" si="141"/>
        <v>266913.5123</v>
      </c>
      <c r="R228" s="249">
        <f t="shared" si="142"/>
        <v>601693.5319</v>
      </c>
      <c r="S228" s="249">
        <f t="shared" si="34"/>
        <v>-553833.0615</v>
      </c>
      <c r="T228" s="249">
        <f t="shared" si="35"/>
        <v>0</v>
      </c>
      <c r="U228" s="267">
        <f t="shared" si="21"/>
        <v>0.7619644801</v>
      </c>
      <c r="V228" s="277"/>
      <c r="W228" s="249">
        <f t="shared" si="22"/>
        <v>-553833.0615</v>
      </c>
      <c r="X228" s="252">
        <f t="shared" si="23"/>
        <v>2.057506865</v>
      </c>
      <c r="Y228" s="249">
        <f t="shared" si="24"/>
        <v>954101.0465</v>
      </c>
      <c r="Z228" s="249">
        <f t="shared" si="25"/>
        <v>400267.985</v>
      </c>
      <c r="AA228" s="254">
        <f t="shared" si="26"/>
        <v>1406428.838</v>
      </c>
      <c r="AB228" s="253">
        <f t="shared" si="27"/>
        <v>1.406428838</v>
      </c>
      <c r="AC228" s="270">
        <f t="shared" si="28"/>
        <v>852595.7767</v>
      </c>
      <c r="AD228" s="252">
        <f t="shared" si="29"/>
        <v>0.8525957767</v>
      </c>
      <c r="AE228" s="175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7"/>
    </row>
    <row r="229" ht="19.5" customHeight="1">
      <c r="A229" s="271" t="s">
        <v>317</v>
      </c>
      <c r="B229" s="272">
        <v>143.720001</v>
      </c>
      <c r="C229" s="273">
        <v>146.210007</v>
      </c>
      <c r="D229" s="273">
        <v>140.179993</v>
      </c>
      <c r="E229" s="273">
        <v>146.199997</v>
      </c>
      <c r="F229" s="273">
        <v>139.681915</v>
      </c>
      <c r="G229" s="273">
        <v>8.107719E8</v>
      </c>
      <c r="H229" s="278" t="s">
        <v>317</v>
      </c>
      <c r="I229" s="273">
        <v>15.695</v>
      </c>
      <c r="J229" s="273">
        <v>16.192499</v>
      </c>
      <c r="K229" s="273">
        <v>14.9025</v>
      </c>
      <c r="L229" s="273">
        <v>16.155001</v>
      </c>
      <c r="M229" s="273">
        <v>16.009197</v>
      </c>
      <c r="N229" s="273">
        <v>1.393044E8</v>
      </c>
      <c r="O229" s="273"/>
      <c r="P229" s="249">
        <f t="shared" si="31"/>
        <v>555168.2891</v>
      </c>
      <c r="Q229" s="249">
        <f t="shared" si="141"/>
        <v>283083.6129</v>
      </c>
      <c r="R229" s="249">
        <f t="shared" si="142"/>
        <v>602947.0601</v>
      </c>
      <c r="S229" s="249">
        <f t="shared" si="34"/>
        <v>-557807.3659</v>
      </c>
      <c r="T229" s="249">
        <f t="shared" si="35"/>
        <v>0</v>
      </c>
      <c r="U229" s="267">
        <f t="shared" si="21"/>
        <v>0.7780573984</v>
      </c>
      <c r="V229" s="277"/>
      <c r="W229" s="249">
        <f t="shared" si="22"/>
        <v>-557807.3659</v>
      </c>
      <c r="X229" s="252">
        <f t="shared" si="23"/>
        <v>2.076192284</v>
      </c>
      <c r="Y229" s="249">
        <f t="shared" si="24"/>
        <v>967446.9801</v>
      </c>
      <c r="Z229" s="249">
        <f t="shared" si="25"/>
        <v>409639.6141</v>
      </c>
      <c r="AA229" s="254">
        <f t="shared" si="26"/>
        <v>1441198.962</v>
      </c>
      <c r="AB229" s="253">
        <f t="shared" si="27"/>
        <v>1.441198962</v>
      </c>
      <c r="AC229" s="270">
        <f t="shared" si="28"/>
        <v>883391.5962</v>
      </c>
      <c r="AD229" s="252">
        <f t="shared" si="29"/>
        <v>0.8833915962</v>
      </c>
      <c r="AE229" s="175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7"/>
    </row>
    <row r="230" ht="19.5" customHeight="1">
      <c r="A230" s="271" t="s">
        <v>318</v>
      </c>
      <c r="B230" s="272">
        <v>146.389999</v>
      </c>
      <c r="C230" s="273">
        <v>146.589996</v>
      </c>
      <c r="D230" s="273">
        <v>142.100006</v>
      </c>
      <c r="E230" s="273">
        <v>145.449997</v>
      </c>
      <c r="F230" s="273">
        <v>138.965317</v>
      </c>
      <c r="G230" s="273">
        <v>6.31562E8</v>
      </c>
      <c r="H230" s="278" t="s">
        <v>318</v>
      </c>
      <c r="I230" s="273">
        <v>16.235001</v>
      </c>
      <c r="J230" s="273">
        <v>16.2775</v>
      </c>
      <c r="K230" s="273">
        <v>15.3325</v>
      </c>
      <c r="L230" s="273">
        <v>16.055</v>
      </c>
      <c r="M230" s="273">
        <v>15.910101</v>
      </c>
      <c r="N230" s="273">
        <v>8.72872E7</v>
      </c>
      <c r="O230" s="273"/>
      <c r="P230" s="249">
        <f t="shared" si="31"/>
        <v>562772.301</v>
      </c>
      <c r="Q230" s="249">
        <f t="shared" si="141"/>
        <v>291251.7695</v>
      </c>
      <c r="R230" s="249">
        <f t="shared" si="142"/>
        <v>604203.1998</v>
      </c>
      <c r="S230" s="249">
        <f t="shared" si="34"/>
        <v>-561798.2299</v>
      </c>
      <c r="T230" s="249">
        <f t="shared" si="35"/>
        <v>0</v>
      </c>
      <c r="U230" s="267">
        <f t="shared" si="21"/>
        <v>0.7853891251</v>
      </c>
      <c r="V230" s="277"/>
      <c r="W230" s="249">
        <f t="shared" si="22"/>
        <v>-561798.2299</v>
      </c>
      <c r="X230" s="252">
        <f t="shared" si="23"/>
        <v>2.077214627</v>
      </c>
      <c r="Y230" s="249">
        <f t="shared" si="24"/>
        <v>973975.6825</v>
      </c>
      <c r="Z230" s="249">
        <f t="shared" si="25"/>
        <v>412177.4526</v>
      </c>
      <c r="AA230" s="254">
        <f t="shared" si="26"/>
        <v>1458227.27</v>
      </c>
      <c r="AB230" s="253">
        <f t="shared" si="27"/>
        <v>1.45822727</v>
      </c>
      <c r="AC230" s="270">
        <f t="shared" si="28"/>
        <v>896429.0404</v>
      </c>
      <c r="AD230" s="252">
        <f t="shared" si="29"/>
        <v>0.8964290404</v>
      </c>
      <c r="AE230" s="175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7"/>
    </row>
    <row r="231" ht="19.5" customHeight="1">
      <c r="A231" s="271" t="s">
        <v>319</v>
      </c>
      <c r="B231" s="272">
        <v>145.669998</v>
      </c>
      <c r="C231" s="273">
        <v>152.369995</v>
      </c>
      <c r="D231" s="273">
        <v>144.929993</v>
      </c>
      <c r="E231" s="273">
        <v>152.149994</v>
      </c>
      <c r="F231" s="273">
        <v>145.684814</v>
      </c>
      <c r="G231" s="273">
        <v>5.490946E8</v>
      </c>
      <c r="H231" s="278" t="s">
        <v>319</v>
      </c>
      <c r="I231" s="273">
        <v>16.1075</v>
      </c>
      <c r="J231" s="273">
        <v>17.57</v>
      </c>
      <c r="K231" s="273">
        <v>15.945</v>
      </c>
      <c r="L231" s="273">
        <v>17.52</v>
      </c>
      <c r="M231" s="273">
        <v>17.361881</v>
      </c>
      <c r="N231" s="273">
        <v>7.9744E7</v>
      </c>
      <c r="O231" s="273"/>
      <c r="P231" s="249">
        <f t="shared" si="31"/>
        <v>573980.1703</v>
      </c>
      <c r="Q231" s="249">
        <f t="shared" si="141"/>
        <v>302886.6437</v>
      </c>
      <c r="R231" s="249">
        <f t="shared" si="142"/>
        <v>605461.9565</v>
      </c>
      <c r="S231" s="249">
        <f t="shared" si="34"/>
        <v>-565805.7226</v>
      </c>
      <c r="T231" s="249">
        <f t="shared" si="35"/>
        <v>0</v>
      </c>
      <c r="U231" s="267">
        <f t="shared" si="21"/>
        <v>0.7958784052</v>
      </c>
      <c r="V231" s="277"/>
      <c r="W231" s="249">
        <f t="shared" si="22"/>
        <v>-565805.7226</v>
      </c>
      <c r="X231" s="252">
        <f t="shared" si="23"/>
        <v>2.084535521</v>
      </c>
      <c r="Y231" s="249">
        <f t="shared" si="24"/>
        <v>983029.5974</v>
      </c>
      <c r="Z231" s="249">
        <f t="shared" si="25"/>
        <v>417223.8748</v>
      </c>
      <c r="AA231" s="254">
        <f t="shared" si="26"/>
        <v>1482328.771</v>
      </c>
      <c r="AB231" s="253">
        <f t="shared" si="27"/>
        <v>1.482328771</v>
      </c>
      <c r="AC231" s="270">
        <f t="shared" si="28"/>
        <v>916523.0479</v>
      </c>
      <c r="AD231" s="252">
        <f t="shared" si="29"/>
        <v>0.9165230479</v>
      </c>
      <c r="AE231" s="175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7"/>
    </row>
    <row r="232" ht="19.5" customHeight="1">
      <c r="A232" s="271" t="s">
        <v>320</v>
      </c>
      <c r="B232" s="272">
        <v>152.759995</v>
      </c>
      <c r="C232" s="273">
        <v>156.690002</v>
      </c>
      <c r="D232" s="273">
        <v>150.770004</v>
      </c>
      <c r="E232" s="273">
        <v>155.149994</v>
      </c>
      <c r="F232" s="273">
        <v>148.557297</v>
      </c>
      <c r="G232" s="273">
        <v>5.841984E8</v>
      </c>
      <c r="H232" s="278" t="s">
        <v>320</v>
      </c>
      <c r="I232" s="273">
        <v>17.65</v>
      </c>
      <c r="J232" s="273">
        <v>18.535</v>
      </c>
      <c r="K232" s="273">
        <v>17.205</v>
      </c>
      <c r="L232" s="273">
        <v>18.17</v>
      </c>
      <c r="M232" s="273">
        <v>18.006014</v>
      </c>
      <c r="N232" s="273">
        <v>8.29024E7</v>
      </c>
      <c r="O232" s="273"/>
      <c r="P232" s="249">
        <f t="shared" si="31"/>
        <v>597108.9267</v>
      </c>
      <c r="Q232" s="249">
        <f t="shared" si="141"/>
        <v>326821.2421</v>
      </c>
      <c r="R232" s="249">
        <f t="shared" si="142"/>
        <v>606723.3355</v>
      </c>
      <c r="S232" s="249">
        <f t="shared" si="34"/>
        <v>-569829.9131</v>
      </c>
      <c r="T232" s="249">
        <f t="shared" si="35"/>
        <v>0</v>
      </c>
      <c r="U232" s="267">
        <f t="shared" si="21"/>
        <v>0.8171355616</v>
      </c>
      <c r="V232" s="277"/>
      <c r="W232" s="249">
        <f t="shared" si="22"/>
        <v>-569829.9131</v>
      </c>
      <c r="X232" s="252">
        <f t="shared" si="23"/>
        <v>2.112616826</v>
      </c>
      <c r="Y232" s="249">
        <f t="shared" si="24"/>
        <v>1000430.651</v>
      </c>
      <c r="Z232" s="249">
        <f t="shared" si="25"/>
        <v>430600.7378</v>
      </c>
      <c r="AA232" s="254">
        <f t="shared" si="26"/>
        <v>1530653.504</v>
      </c>
      <c r="AB232" s="253">
        <f t="shared" si="27"/>
        <v>1.530653504</v>
      </c>
      <c r="AC232" s="285">
        <f t="shared" si="28"/>
        <v>960823.5913</v>
      </c>
      <c r="AD232" s="252">
        <f t="shared" si="29"/>
        <v>0.9608235913</v>
      </c>
      <c r="AE232" s="175"/>
      <c r="AF232" s="176"/>
      <c r="AG232" s="176"/>
      <c r="AH232" s="176"/>
      <c r="AI232" s="176"/>
      <c r="AJ232" s="176"/>
      <c r="AK232" s="176"/>
      <c r="AL232" s="176"/>
      <c r="AM232" s="176"/>
      <c r="AN232" s="176"/>
      <c r="AO232" s="176"/>
      <c r="AP232" s="176"/>
      <c r="AQ232" s="176"/>
      <c r="AR232" s="176"/>
      <c r="AS232" s="176"/>
      <c r="AT232" s="176"/>
      <c r="AU232" s="176"/>
      <c r="AV232" s="176"/>
      <c r="AW232" s="177"/>
    </row>
    <row r="233" ht="19.5" customHeight="1">
      <c r="A233" s="274" t="s">
        <v>321</v>
      </c>
      <c r="B233" s="275">
        <v>154.199997</v>
      </c>
      <c r="C233" s="276">
        <v>158.770004</v>
      </c>
      <c r="D233" s="276">
        <v>152.059998</v>
      </c>
      <c r="E233" s="276">
        <v>155.759995</v>
      </c>
      <c r="F233" s="276">
        <v>149.141373</v>
      </c>
      <c r="G233" s="276">
        <v>6.223839E8</v>
      </c>
      <c r="H233" s="279" t="s">
        <v>321</v>
      </c>
      <c r="I233" s="276">
        <v>17.934999</v>
      </c>
      <c r="J233" s="276">
        <v>19.0725</v>
      </c>
      <c r="K233" s="276">
        <v>17.440001</v>
      </c>
      <c r="L233" s="276">
        <v>18.3325</v>
      </c>
      <c r="M233" s="276">
        <v>18.167048</v>
      </c>
      <c r="N233" s="276">
        <v>9.40588E7</v>
      </c>
      <c r="O233" s="276"/>
      <c r="P233" s="249">
        <f t="shared" si="31"/>
        <v>602217.8139</v>
      </c>
      <c r="Q233" s="249">
        <f t="shared" si="141"/>
        <v>331285.2537</v>
      </c>
      <c r="R233" s="249">
        <f t="shared" si="142"/>
        <v>607987.3425</v>
      </c>
      <c r="S233" s="249">
        <f t="shared" si="34"/>
        <v>-573870.871</v>
      </c>
      <c r="T233" s="249">
        <f t="shared" si="35"/>
        <v>0</v>
      </c>
      <c r="U233" s="267">
        <f t="shared" si="21"/>
        <v>0.8204970417</v>
      </c>
      <c r="V233" s="252">
        <f>(E233-B222)/B222</f>
        <v>0.3059444866</v>
      </c>
      <c r="W233" s="249">
        <f t="shared" si="22"/>
        <v>-573870.871</v>
      </c>
      <c r="X233" s="252">
        <f t="shared" si="23"/>
        <v>2.108845766</v>
      </c>
      <c r="Y233" s="249">
        <f t="shared" si="24"/>
        <v>1005220.318</v>
      </c>
      <c r="Z233" s="249">
        <f t="shared" si="25"/>
        <v>431349.4474</v>
      </c>
      <c r="AA233" s="254">
        <f t="shared" si="26"/>
        <v>1541490.41</v>
      </c>
      <c r="AB233" s="253">
        <f t="shared" si="27"/>
        <v>1.54149041</v>
      </c>
      <c r="AC233" s="270">
        <f t="shared" si="28"/>
        <v>967619.539</v>
      </c>
      <c r="AD233" s="252">
        <f t="shared" si="29"/>
        <v>0.967619539</v>
      </c>
      <c r="AE233" s="175"/>
      <c r="AF233" s="176"/>
      <c r="AG233" s="176"/>
      <c r="AH233" s="176"/>
      <c r="AI233" s="176"/>
      <c r="AJ233" s="176"/>
      <c r="AK233" s="176"/>
      <c r="AL233" s="176"/>
      <c r="AM233" s="176"/>
      <c r="AN233" s="176"/>
      <c r="AO233" s="176"/>
      <c r="AP233" s="176"/>
      <c r="AQ233" s="176"/>
      <c r="AR233" s="176"/>
      <c r="AS233" s="176"/>
      <c r="AT233" s="176"/>
      <c r="AU233" s="176"/>
      <c r="AV233" s="176"/>
      <c r="AW233" s="177"/>
    </row>
    <row r="234" ht="19.5" customHeight="1">
      <c r="A234" s="271" t="s">
        <v>322</v>
      </c>
      <c r="B234" s="272">
        <v>156.559998</v>
      </c>
      <c r="C234" s="273">
        <v>170.949997</v>
      </c>
      <c r="D234" s="273">
        <v>156.169998</v>
      </c>
      <c r="E234" s="273">
        <v>169.399994</v>
      </c>
      <c r="F234" s="273">
        <v>162.541</v>
      </c>
      <c r="G234" s="273">
        <v>6.983949E8</v>
      </c>
      <c r="H234" s="278" t="s">
        <v>322</v>
      </c>
      <c r="I234" s="273">
        <v>18.514999</v>
      </c>
      <c r="J234" s="273">
        <v>22.002501</v>
      </c>
      <c r="K234" s="273">
        <v>18.434999</v>
      </c>
      <c r="L234" s="273">
        <v>21.602501</v>
      </c>
      <c r="M234" s="273">
        <v>21.407537</v>
      </c>
      <c r="N234" s="273">
        <v>1.2376E8</v>
      </c>
      <c r="O234" s="273"/>
      <c r="P234" s="249">
        <f t="shared" si="31"/>
        <v>618495.0416</v>
      </c>
      <c r="Q234" s="249">
        <f>(Q222+(Q233-Q222)*(1-$Q$3))*K234/K233</f>
        <v>283860.9458</v>
      </c>
      <c r="R234" s="249">
        <f>R233*(1+($S$5/2/12))+(Q233-Q222)*($Q$3)</f>
        <v>671999.2068</v>
      </c>
      <c r="S234" s="249">
        <f t="shared" si="34"/>
        <v>-577928.6663</v>
      </c>
      <c r="T234" s="249">
        <f t="shared" si="35"/>
        <v>0</v>
      </c>
      <c r="U234" s="267">
        <f t="shared" si="21"/>
        <v>0.7534620761</v>
      </c>
      <c r="V234" s="277"/>
      <c r="W234" s="249">
        <f t="shared" si="22"/>
        <v>-577928.6663</v>
      </c>
      <c r="X234" s="252">
        <f t="shared" si="23"/>
        <v>2.232964592</v>
      </c>
      <c r="Y234" s="249">
        <f t="shared" si="24"/>
        <v>1078065.768</v>
      </c>
      <c r="Z234" s="249">
        <f t="shared" si="25"/>
        <v>500137.1013</v>
      </c>
      <c r="AA234" s="254">
        <f t="shared" si="26"/>
        <v>1574355.194</v>
      </c>
      <c r="AB234" s="253">
        <f t="shared" si="27"/>
        <v>1.574355194</v>
      </c>
      <c r="AC234" s="270">
        <f t="shared" si="28"/>
        <v>996426.5278</v>
      </c>
      <c r="AD234" s="252">
        <f t="shared" si="29"/>
        <v>0.9964265278</v>
      </c>
      <c r="AE234" s="175"/>
      <c r="AF234" s="176"/>
      <c r="AG234" s="176"/>
      <c r="AH234" s="176"/>
      <c r="AI234" s="176"/>
      <c r="AJ234" s="176"/>
      <c r="AK234" s="176"/>
      <c r="AL234" s="176"/>
      <c r="AM234" s="176"/>
      <c r="AN234" s="176"/>
      <c r="AO234" s="176"/>
      <c r="AP234" s="176"/>
      <c r="AQ234" s="176"/>
      <c r="AR234" s="176"/>
      <c r="AS234" s="176"/>
      <c r="AT234" s="176"/>
      <c r="AU234" s="176"/>
      <c r="AV234" s="176"/>
      <c r="AW234" s="177"/>
    </row>
    <row r="235" ht="19.5" customHeight="1">
      <c r="A235" s="271" t="s">
        <v>323</v>
      </c>
      <c r="B235" s="272">
        <v>168.100006</v>
      </c>
      <c r="C235" s="273">
        <v>170.729996</v>
      </c>
      <c r="D235" s="273">
        <v>150.130005</v>
      </c>
      <c r="E235" s="273">
        <v>167.210007</v>
      </c>
      <c r="F235" s="273">
        <v>160.439682</v>
      </c>
      <c r="G235" s="273">
        <v>1.1798412E9</v>
      </c>
      <c r="H235" s="278" t="s">
        <v>323</v>
      </c>
      <c r="I235" s="273">
        <v>21.280001</v>
      </c>
      <c r="J235" s="273">
        <v>21.76</v>
      </c>
      <c r="K235" s="273">
        <v>16.870001</v>
      </c>
      <c r="L235" s="273">
        <v>20.862499</v>
      </c>
      <c r="M235" s="273">
        <v>20.674213</v>
      </c>
      <c r="N235" s="273">
        <v>2.0399E8</v>
      </c>
      <c r="O235" s="273"/>
      <c r="P235" s="249">
        <f t="shared" si="31"/>
        <v>594574.2772</v>
      </c>
      <c r="Q235" s="249">
        <f t="shared" ref="Q235:Q245" si="143">Q234*K235/K234</f>
        <v>259763.2058</v>
      </c>
      <c r="R235" s="249">
        <f t="shared" ref="R235:R245" si="144">R234*(1+$S$5/2/12)</f>
        <v>673399.2051</v>
      </c>
      <c r="S235" s="249">
        <f t="shared" si="34"/>
        <v>-582003.3691</v>
      </c>
      <c r="T235" s="249">
        <f t="shared" si="35"/>
        <v>0</v>
      </c>
      <c r="U235" s="267">
        <f t="shared" si="21"/>
        <v>0.729249155</v>
      </c>
      <c r="V235" s="277"/>
      <c r="W235" s="249">
        <f t="shared" si="22"/>
        <v>-582003.3691</v>
      </c>
      <c r="X235" s="252">
        <f t="shared" si="23"/>
        <v>2.178635983</v>
      </c>
      <c r="Y235" s="249">
        <f t="shared" si="24"/>
        <v>1062665.231</v>
      </c>
      <c r="Z235" s="249">
        <f t="shared" si="25"/>
        <v>480661.8619</v>
      </c>
      <c r="AA235" s="254">
        <f t="shared" si="26"/>
        <v>1527736.688</v>
      </c>
      <c r="AB235" s="253">
        <f t="shared" si="27"/>
        <v>1.527736688</v>
      </c>
      <c r="AC235" s="270">
        <f t="shared" si="28"/>
        <v>945733.3191</v>
      </c>
      <c r="AD235" s="252">
        <f t="shared" si="29"/>
        <v>0.9457333191</v>
      </c>
      <c r="AE235" s="175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7"/>
    </row>
    <row r="236" ht="19.5" customHeight="1">
      <c r="A236" s="271" t="s">
        <v>324</v>
      </c>
      <c r="B236" s="272">
        <v>167.300003</v>
      </c>
      <c r="C236" s="273">
        <v>175.210007</v>
      </c>
      <c r="D236" s="273">
        <v>156.039993</v>
      </c>
      <c r="E236" s="273">
        <v>160.130005</v>
      </c>
      <c r="F236" s="273">
        <v>153.646378</v>
      </c>
      <c r="G236" s="273">
        <v>1.0853067E9</v>
      </c>
      <c r="H236" s="278" t="s">
        <v>324</v>
      </c>
      <c r="I236" s="273">
        <v>20.8925</v>
      </c>
      <c r="J236" s="273">
        <v>22.870001</v>
      </c>
      <c r="K236" s="273">
        <v>18.09</v>
      </c>
      <c r="L236" s="273">
        <v>19.049999</v>
      </c>
      <c r="M236" s="273">
        <v>18.878073</v>
      </c>
      <c r="N236" s="273">
        <v>2.062544E8</v>
      </c>
      <c r="O236" s="273"/>
      <c r="P236" s="249">
        <f t="shared" si="31"/>
        <v>617980.1703</v>
      </c>
      <c r="Q236" s="249">
        <f t="shared" si="143"/>
        <v>278548.6731</v>
      </c>
      <c r="R236" s="249">
        <f t="shared" si="144"/>
        <v>674802.1201</v>
      </c>
      <c r="S236" s="249">
        <f t="shared" si="34"/>
        <v>-586095.0498</v>
      </c>
      <c r="T236" s="249">
        <f t="shared" si="35"/>
        <v>0</v>
      </c>
      <c r="U236" s="267">
        <f t="shared" si="21"/>
        <v>0.7478230518</v>
      </c>
      <c r="V236" s="277"/>
      <c r="W236" s="249">
        <f t="shared" si="22"/>
        <v>-586095.0498</v>
      </c>
      <c r="X236" s="252">
        <f t="shared" si="23"/>
        <v>2.205755348</v>
      </c>
      <c r="Y236" s="249">
        <f t="shared" si="24"/>
        <v>1080396.155</v>
      </c>
      <c r="Z236" s="249">
        <f t="shared" si="25"/>
        <v>494301.1047</v>
      </c>
      <c r="AA236" s="254">
        <f t="shared" si="26"/>
        <v>1571330.964</v>
      </c>
      <c r="AB236" s="253">
        <f t="shared" si="27"/>
        <v>1.571330964</v>
      </c>
      <c r="AC236" s="270">
        <f t="shared" si="28"/>
        <v>985235.9137</v>
      </c>
      <c r="AD236" s="252">
        <f t="shared" si="29"/>
        <v>0.9852359137</v>
      </c>
      <c r="AE236" s="175"/>
      <c r="AF236" s="176"/>
      <c r="AG236" s="176"/>
      <c r="AH236" s="176"/>
      <c r="AI236" s="176"/>
      <c r="AJ236" s="176"/>
      <c r="AK236" s="176"/>
      <c r="AL236" s="176"/>
      <c r="AM236" s="176"/>
      <c r="AN236" s="176"/>
      <c r="AO236" s="176"/>
      <c r="AP236" s="176"/>
      <c r="AQ236" s="176"/>
      <c r="AR236" s="176"/>
      <c r="AS236" s="176"/>
      <c r="AT236" s="176"/>
      <c r="AU236" s="176"/>
      <c r="AV236" s="176"/>
      <c r="AW236" s="177"/>
    </row>
    <row r="237" ht="19.5" customHeight="1">
      <c r="A237" s="271" t="s">
        <v>325</v>
      </c>
      <c r="B237" s="272">
        <v>158.990005</v>
      </c>
      <c r="C237" s="273">
        <v>167.0</v>
      </c>
      <c r="D237" s="273">
        <v>153.880005</v>
      </c>
      <c r="E237" s="273">
        <v>160.940002</v>
      </c>
      <c r="F237" s="273">
        <v>154.674103</v>
      </c>
      <c r="G237" s="273">
        <v>9.873805E8</v>
      </c>
      <c r="H237" s="278" t="s">
        <v>325</v>
      </c>
      <c r="I237" s="273">
        <v>18.772499</v>
      </c>
      <c r="J237" s="273">
        <v>20.622499</v>
      </c>
      <c r="K237" s="273">
        <v>17.555</v>
      </c>
      <c r="L237" s="273">
        <v>19.1</v>
      </c>
      <c r="M237" s="273">
        <v>18.92762</v>
      </c>
      <c r="N237" s="273">
        <v>1.744092E8</v>
      </c>
      <c r="O237" s="273"/>
      <c r="P237" s="249">
        <f t="shared" si="31"/>
        <v>609425.7624</v>
      </c>
      <c r="Q237" s="249">
        <f t="shared" si="143"/>
        <v>270310.777</v>
      </c>
      <c r="R237" s="249">
        <f t="shared" si="144"/>
        <v>676207.9579</v>
      </c>
      <c r="S237" s="249">
        <f t="shared" si="34"/>
        <v>-590203.7792</v>
      </c>
      <c r="T237" s="249">
        <f t="shared" si="35"/>
        <v>0</v>
      </c>
      <c r="U237" s="267">
        <f t="shared" si="21"/>
        <v>0.739131324</v>
      </c>
      <c r="V237" s="277"/>
      <c r="W237" s="249">
        <f t="shared" si="22"/>
        <v>-590203.7792</v>
      </c>
      <c r="X237" s="252">
        <f t="shared" si="23"/>
        <v>2.178287848</v>
      </c>
      <c r="Y237" s="249">
        <f t="shared" si="24"/>
        <v>1075757.673</v>
      </c>
      <c r="Z237" s="249">
        <f t="shared" si="25"/>
        <v>485553.894</v>
      </c>
      <c r="AA237" s="254">
        <f t="shared" si="26"/>
        <v>1555944.497</v>
      </c>
      <c r="AB237" s="253">
        <f t="shared" si="27"/>
        <v>1.555944497</v>
      </c>
      <c r="AC237" s="270">
        <f t="shared" si="28"/>
        <v>965740.7181</v>
      </c>
      <c r="AD237" s="252">
        <f t="shared" si="29"/>
        <v>0.9657407181</v>
      </c>
      <c r="AE237" s="175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6"/>
      <c r="AT237" s="176"/>
      <c r="AU237" s="176"/>
      <c r="AV237" s="176"/>
      <c r="AW237" s="177"/>
    </row>
    <row r="238" ht="19.5" customHeight="1">
      <c r="A238" s="271" t="s">
        <v>326</v>
      </c>
      <c r="B238" s="272">
        <v>160.520004</v>
      </c>
      <c r="C238" s="273">
        <v>171.199997</v>
      </c>
      <c r="D238" s="273">
        <v>159.220001</v>
      </c>
      <c r="E238" s="273">
        <v>170.070007</v>
      </c>
      <c r="F238" s="273">
        <v>163.448654</v>
      </c>
      <c r="G238" s="273">
        <v>6.87987E8</v>
      </c>
      <c r="H238" s="278" t="s">
        <v>326</v>
      </c>
      <c r="I238" s="273">
        <v>19.01</v>
      </c>
      <c r="J238" s="273">
        <v>21.532499</v>
      </c>
      <c r="K238" s="273">
        <v>18.684999</v>
      </c>
      <c r="L238" s="273">
        <v>21.252501</v>
      </c>
      <c r="M238" s="273">
        <v>21.060694</v>
      </c>
      <c r="N238" s="273">
        <v>1.287104E8</v>
      </c>
      <c r="O238" s="273"/>
      <c r="P238" s="249">
        <f t="shared" si="31"/>
        <v>630574.2614</v>
      </c>
      <c r="Q238" s="249">
        <f t="shared" si="143"/>
        <v>287710.43</v>
      </c>
      <c r="R238" s="249">
        <f t="shared" si="144"/>
        <v>677616.7245</v>
      </c>
      <c r="S238" s="249">
        <f t="shared" si="34"/>
        <v>-594329.6283</v>
      </c>
      <c r="T238" s="249">
        <f t="shared" si="35"/>
        <v>0</v>
      </c>
      <c r="U238" s="267">
        <f t="shared" si="21"/>
        <v>0.7556827191</v>
      </c>
      <c r="V238" s="277"/>
      <c r="W238" s="249">
        <f t="shared" si="22"/>
        <v>-594329.6283</v>
      </c>
      <c r="X238" s="252">
        <f t="shared" si="23"/>
        <v>2.20112026</v>
      </c>
      <c r="Y238" s="249">
        <f t="shared" si="24"/>
        <v>1091914.038</v>
      </c>
      <c r="Z238" s="249">
        <f t="shared" si="25"/>
        <v>497584.4102</v>
      </c>
      <c r="AA238" s="254">
        <f t="shared" si="26"/>
        <v>1595901.416</v>
      </c>
      <c r="AB238" s="253">
        <f t="shared" si="27"/>
        <v>1.595901416</v>
      </c>
      <c r="AC238" s="270">
        <f t="shared" si="28"/>
        <v>1001571.788</v>
      </c>
      <c r="AD238" s="252">
        <f t="shared" si="29"/>
        <v>1.001571788</v>
      </c>
      <c r="AE238" s="175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6"/>
      <c r="AT238" s="176"/>
      <c r="AU238" s="176"/>
      <c r="AV238" s="176"/>
      <c r="AW238" s="177"/>
    </row>
    <row r="239" ht="19.5" customHeight="1">
      <c r="A239" s="271" t="s">
        <v>327</v>
      </c>
      <c r="B239" s="272">
        <v>170.919998</v>
      </c>
      <c r="C239" s="273">
        <v>177.979996</v>
      </c>
      <c r="D239" s="273">
        <v>169.169998</v>
      </c>
      <c r="E239" s="273">
        <v>171.649994</v>
      </c>
      <c r="F239" s="273">
        <v>164.967102</v>
      </c>
      <c r="G239" s="273">
        <v>7.843385E8</v>
      </c>
      <c r="H239" s="278" t="s">
        <v>327</v>
      </c>
      <c r="I239" s="273">
        <v>21.459999</v>
      </c>
      <c r="J239" s="273">
        <v>23.3225</v>
      </c>
      <c r="K239" s="273">
        <v>21.040001</v>
      </c>
      <c r="L239" s="273">
        <v>21.615</v>
      </c>
      <c r="M239" s="273">
        <v>21.419918</v>
      </c>
      <c r="N239" s="273">
        <v>1.172916E8</v>
      </c>
      <c r="O239" s="273"/>
      <c r="P239" s="249">
        <f t="shared" si="31"/>
        <v>669980.1901</v>
      </c>
      <c r="Q239" s="249">
        <f t="shared" si="143"/>
        <v>323972.6014</v>
      </c>
      <c r="R239" s="249">
        <f t="shared" si="144"/>
        <v>679028.426</v>
      </c>
      <c r="S239" s="249">
        <f t="shared" si="34"/>
        <v>-598472.6684</v>
      </c>
      <c r="T239" s="249">
        <f t="shared" si="35"/>
        <v>0</v>
      </c>
      <c r="U239" s="267">
        <f t="shared" si="21"/>
        <v>0.7877705853</v>
      </c>
      <c r="V239" s="277"/>
      <c r="W239" s="249">
        <f t="shared" si="22"/>
        <v>-598472.6684</v>
      </c>
      <c r="X239" s="252">
        <f t="shared" si="23"/>
        <v>2.254085587</v>
      </c>
      <c r="Y239" s="249">
        <f t="shared" si="24"/>
        <v>1120853.422</v>
      </c>
      <c r="Z239" s="249">
        <f t="shared" si="25"/>
        <v>522380.7536</v>
      </c>
      <c r="AA239" s="254">
        <f t="shared" si="26"/>
        <v>1672981.218</v>
      </c>
      <c r="AB239" s="253">
        <f t="shared" si="27"/>
        <v>1.672981218</v>
      </c>
      <c r="AC239" s="270">
        <f t="shared" si="28"/>
        <v>1074508.549</v>
      </c>
      <c r="AD239" s="252">
        <f t="shared" si="29"/>
        <v>1.074508549</v>
      </c>
      <c r="AE239" s="175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6"/>
      <c r="AT239" s="176"/>
      <c r="AU239" s="176"/>
      <c r="AV239" s="176"/>
      <c r="AW239" s="177"/>
    </row>
    <row r="240" ht="19.5" customHeight="1">
      <c r="A240" s="271" t="s">
        <v>328</v>
      </c>
      <c r="B240" s="272">
        <v>170.039993</v>
      </c>
      <c r="C240" s="273">
        <v>182.929993</v>
      </c>
      <c r="D240" s="273">
        <v>169.669998</v>
      </c>
      <c r="E240" s="273">
        <v>176.449997</v>
      </c>
      <c r="F240" s="273">
        <v>169.943237</v>
      </c>
      <c r="G240" s="273">
        <v>7.080105E8</v>
      </c>
      <c r="H240" s="278" t="s">
        <v>328</v>
      </c>
      <c r="I240" s="273">
        <v>21.247499</v>
      </c>
      <c r="J240" s="273">
        <v>24.5075</v>
      </c>
      <c r="K240" s="273">
        <v>21.157499</v>
      </c>
      <c r="L240" s="273">
        <v>22.705</v>
      </c>
      <c r="M240" s="273">
        <v>22.500082</v>
      </c>
      <c r="N240" s="273">
        <v>1.054764E8</v>
      </c>
      <c r="O240" s="273"/>
      <c r="P240" s="249">
        <f t="shared" si="31"/>
        <v>671960.3881</v>
      </c>
      <c r="Q240" s="249">
        <f t="shared" si="143"/>
        <v>325781.8282</v>
      </c>
      <c r="R240" s="249">
        <f t="shared" si="144"/>
        <v>680443.0685</v>
      </c>
      <c r="S240" s="249">
        <f t="shared" si="34"/>
        <v>-602632.9712</v>
      </c>
      <c r="T240" s="249">
        <f t="shared" si="35"/>
        <v>0</v>
      </c>
      <c r="U240" s="267">
        <f t="shared" si="21"/>
        <v>0.7886638361</v>
      </c>
      <c r="V240" s="277"/>
      <c r="W240" s="249">
        <f t="shared" si="22"/>
        <v>-602632.9712</v>
      </c>
      <c r="X240" s="252">
        <f t="shared" si="23"/>
        <v>2.244157757</v>
      </c>
      <c r="Y240" s="249">
        <f t="shared" si="24"/>
        <v>1123597.617</v>
      </c>
      <c r="Z240" s="249">
        <f t="shared" si="25"/>
        <v>520964.6463</v>
      </c>
      <c r="AA240" s="254">
        <f t="shared" si="26"/>
        <v>1678185.285</v>
      </c>
      <c r="AB240" s="253">
        <f t="shared" si="27"/>
        <v>1.678185285</v>
      </c>
      <c r="AC240" s="270">
        <f t="shared" si="28"/>
        <v>1075552.314</v>
      </c>
      <c r="AD240" s="252">
        <f t="shared" si="29"/>
        <v>1.075552314</v>
      </c>
      <c r="AE240" s="175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7"/>
    </row>
    <row r="241" ht="19.5" customHeight="1">
      <c r="A241" s="271" t="s">
        <v>329</v>
      </c>
      <c r="B241" s="272">
        <v>176.860001</v>
      </c>
      <c r="C241" s="273">
        <v>187.520004</v>
      </c>
      <c r="D241" s="273">
        <v>175.789993</v>
      </c>
      <c r="E241" s="273">
        <v>186.649994</v>
      </c>
      <c r="F241" s="273">
        <v>179.767044</v>
      </c>
      <c r="G241" s="273">
        <v>6.67523E8</v>
      </c>
      <c r="H241" s="278" t="s">
        <v>329</v>
      </c>
      <c r="I241" s="273">
        <v>22.889999</v>
      </c>
      <c r="J241" s="273">
        <v>25.627501</v>
      </c>
      <c r="K241" s="273">
        <v>22.6</v>
      </c>
      <c r="L241" s="273">
        <v>25.379999</v>
      </c>
      <c r="M241" s="273">
        <v>25.150936</v>
      </c>
      <c r="N241" s="273">
        <v>9.92216E7</v>
      </c>
      <c r="O241" s="273"/>
      <c r="P241" s="249">
        <f t="shared" si="31"/>
        <v>696197.9921</v>
      </c>
      <c r="Q241" s="249">
        <f t="shared" si="143"/>
        <v>347993.3671</v>
      </c>
      <c r="R241" s="249">
        <f t="shared" si="144"/>
        <v>681860.6583</v>
      </c>
      <c r="S241" s="249">
        <f t="shared" si="34"/>
        <v>-606810.6086</v>
      </c>
      <c r="T241" s="249">
        <f t="shared" si="35"/>
        <v>0</v>
      </c>
      <c r="U241" s="267">
        <f t="shared" si="21"/>
        <v>0.8065717095</v>
      </c>
      <c r="V241" s="277"/>
      <c r="W241" s="249">
        <f t="shared" si="22"/>
        <v>-606810.6086</v>
      </c>
      <c r="X241" s="252">
        <f t="shared" si="23"/>
        <v>2.270986418</v>
      </c>
      <c r="Y241" s="249">
        <f t="shared" si="24"/>
        <v>1141924.826</v>
      </c>
      <c r="Z241" s="249">
        <f t="shared" si="25"/>
        <v>535114.2178</v>
      </c>
      <c r="AA241" s="254">
        <f t="shared" si="26"/>
        <v>1726052.017</v>
      </c>
      <c r="AB241" s="253">
        <f t="shared" si="27"/>
        <v>1.726052017</v>
      </c>
      <c r="AC241" s="270">
        <f t="shared" si="28"/>
        <v>1119241.409</v>
      </c>
      <c r="AD241" s="252">
        <f t="shared" si="29"/>
        <v>1.119241409</v>
      </c>
      <c r="AE241" s="175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7"/>
    </row>
    <row r="242" ht="19.5" customHeight="1">
      <c r="A242" s="271" t="s">
        <v>330</v>
      </c>
      <c r="B242" s="272">
        <v>186.080002</v>
      </c>
      <c r="C242" s="273">
        <v>186.490005</v>
      </c>
      <c r="D242" s="273">
        <v>180.440002</v>
      </c>
      <c r="E242" s="273">
        <v>185.789993</v>
      </c>
      <c r="F242" s="273">
        <v>178.938828</v>
      </c>
      <c r="G242" s="273">
        <v>6.455344E8</v>
      </c>
      <c r="H242" s="278" t="s">
        <v>330</v>
      </c>
      <c r="I242" s="273">
        <v>25.24</v>
      </c>
      <c r="J242" s="273">
        <v>25.344999</v>
      </c>
      <c r="K242" s="273">
        <v>23.7075</v>
      </c>
      <c r="L242" s="273">
        <v>25.17</v>
      </c>
      <c r="M242" s="273">
        <v>24.942839</v>
      </c>
      <c r="N242" s="273">
        <v>8.13508E7</v>
      </c>
      <c r="O242" s="273"/>
      <c r="P242" s="249">
        <f t="shared" si="31"/>
        <v>714613.8693</v>
      </c>
      <c r="Q242" s="249">
        <f t="shared" si="143"/>
        <v>365046.5819</v>
      </c>
      <c r="R242" s="249">
        <f t="shared" si="144"/>
        <v>683281.2013</v>
      </c>
      <c r="S242" s="249">
        <f t="shared" si="34"/>
        <v>-611005.6528</v>
      </c>
      <c r="T242" s="249">
        <f t="shared" si="35"/>
        <v>0</v>
      </c>
      <c r="U242" s="267">
        <f t="shared" si="21"/>
        <v>0.8194865843</v>
      </c>
      <c r="V242" s="277"/>
      <c r="W242" s="249">
        <f t="shared" si="22"/>
        <v>-611005.6528</v>
      </c>
      <c r="X242" s="252">
        <f t="shared" si="23"/>
        <v>2.287859473</v>
      </c>
      <c r="Y242" s="249">
        <f t="shared" si="24"/>
        <v>1156179.662</v>
      </c>
      <c r="Z242" s="249">
        <f t="shared" si="25"/>
        <v>545174.009</v>
      </c>
      <c r="AA242" s="254">
        <f t="shared" si="26"/>
        <v>1762941.653</v>
      </c>
      <c r="AB242" s="253">
        <f t="shared" si="27"/>
        <v>1.762941653</v>
      </c>
      <c r="AC242" s="270">
        <f t="shared" si="28"/>
        <v>1151936</v>
      </c>
      <c r="AD242" s="252">
        <f t="shared" si="29"/>
        <v>1.151936</v>
      </c>
      <c r="AE242" s="175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7"/>
    </row>
    <row r="243" ht="19.5" customHeight="1">
      <c r="A243" s="271" t="s">
        <v>331</v>
      </c>
      <c r="B243" s="272">
        <v>186.869995</v>
      </c>
      <c r="C243" s="273">
        <v>187.529999</v>
      </c>
      <c r="D243" s="273">
        <v>160.089996</v>
      </c>
      <c r="E243" s="273">
        <v>169.820007</v>
      </c>
      <c r="F243" s="273">
        <v>163.85199</v>
      </c>
      <c r="G243" s="273">
        <v>1.8170706E9</v>
      </c>
      <c r="H243" s="278" t="s">
        <v>331</v>
      </c>
      <c r="I243" s="273">
        <v>25.442499</v>
      </c>
      <c r="J243" s="273">
        <v>25.625</v>
      </c>
      <c r="K243" s="273">
        <v>18.4275</v>
      </c>
      <c r="L243" s="273">
        <v>20.702499</v>
      </c>
      <c r="M243" s="273">
        <v>20.515654</v>
      </c>
      <c r="N243" s="273">
        <v>2.35472E8</v>
      </c>
      <c r="O243" s="273"/>
      <c r="P243" s="249">
        <f t="shared" si="31"/>
        <v>634019.7861</v>
      </c>
      <c r="Q243" s="249">
        <f t="shared" si="143"/>
        <v>283745.4767</v>
      </c>
      <c r="R243" s="249">
        <f t="shared" si="144"/>
        <v>684704.7038</v>
      </c>
      <c r="S243" s="249">
        <f t="shared" si="34"/>
        <v>-615218.1763</v>
      </c>
      <c r="T243" s="249">
        <f t="shared" si="35"/>
        <v>0</v>
      </c>
      <c r="U243" s="267">
        <f t="shared" si="21"/>
        <v>0.7497867445</v>
      </c>
      <c r="V243" s="277"/>
      <c r="W243" s="249">
        <f t="shared" si="22"/>
        <v>-615218.1763</v>
      </c>
      <c r="X243" s="252">
        <f t="shared" si="23"/>
        <v>2.143507037</v>
      </c>
      <c r="Y243" s="249">
        <f t="shared" si="24"/>
        <v>1101130.366</v>
      </c>
      <c r="Z243" s="249">
        <f t="shared" si="25"/>
        <v>485912.1896</v>
      </c>
      <c r="AA243" s="254">
        <f t="shared" si="26"/>
        <v>1602469.967</v>
      </c>
      <c r="AB243" s="253">
        <f t="shared" si="27"/>
        <v>1.602469967</v>
      </c>
      <c r="AC243" s="270">
        <f t="shared" si="28"/>
        <v>987251.7903</v>
      </c>
      <c r="AD243" s="252">
        <f t="shared" si="29"/>
        <v>0.9872517903</v>
      </c>
      <c r="AE243" s="175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7"/>
    </row>
    <row r="244" ht="19.5" customHeight="1">
      <c r="A244" s="271" t="s">
        <v>332</v>
      </c>
      <c r="B244" s="272">
        <v>170.070007</v>
      </c>
      <c r="C244" s="273">
        <v>175.580002</v>
      </c>
      <c r="D244" s="273">
        <v>157.130005</v>
      </c>
      <c r="E244" s="273">
        <v>169.369995</v>
      </c>
      <c r="F244" s="273">
        <v>163.417831</v>
      </c>
      <c r="G244" s="273">
        <v>1.1521215E9</v>
      </c>
      <c r="H244" s="278" t="s">
        <v>332</v>
      </c>
      <c r="I244" s="273">
        <v>20.805</v>
      </c>
      <c r="J244" s="273">
        <v>22.115</v>
      </c>
      <c r="K244" s="273">
        <v>17.625</v>
      </c>
      <c r="L244" s="273">
        <v>20.459999</v>
      </c>
      <c r="M244" s="273">
        <v>20.275343</v>
      </c>
      <c r="N244" s="273">
        <v>1.49764E8</v>
      </c>
      <c r="O244" s="273"/>
      <c r="P244" s="249">
        <f t="shared" si="31"/>
        <v>622297.0495</v>
      </c>
      <c r="Q244" s="249">
        <f t="shared" si="143"/>
        <v>271388.6326</v>
      </c>
      <c r="R244" s="249">
        <f t="shared" si="144"/>
        <v>686131.1719</v>
      </c>
      <c r="S244" s="249">
        <f t="shared" si="34"/>
        <v>-619448.252</v>
      </c>
      <c r="T244" s="249">
        <f t="shared" si="35"/>
        <v>0</v>
      </c>
      <c r="U244" s="267">
        <f t="shared" si="21"/>
        <v>0.7374742912</v>
      </c>
      <c r="V244" s="277"/>
      <c r="W244" s="249">
        <f t="shared" si="22"/>
        <v>-619448.252</v>
      </c>
      <c r="X244" s="252">
        <f t="shared" si="23"/>
        <v>2.112247822</v>
      </c>
      <c r="Y244" s="249">
        <f t="shared" si="24"/>
        <v>1094293.86</v>
      </c>
      <c r="Z244" s="249">
        <f t="shared" si="25"/>
        <v>474845.6077</v>
      </c>
      <c r="AA244" s="254">
        <f t="shared" si="26"/>
        <v>1579816.854</v>
      </c>
      <c r="AB244" s="253">
        <f t="shared" si="27"/>
        <v>1.579816854</v>
      </c>
      <c r="AC244" s="270">
        <f t="shared" si="28"/>
        <v>960368.6019</v>
      </c>
      <c r="AD244" s="252">
        <f t="shared" si="29"/>
        <v>0.9603686019</v>
      </c>
      <c r="AE244" s="175"/>
      <c r="AF244" s="176"/>
      <c r="AG244" s="176"/>
      <c r="AH244" s="176"/>
      <c r="AI244" s="176"/>
      <c r="AJ244" s="176"/>
      <c r="AK244" s="176"/>
      <c r="AL244" s="176"/>
      <c r="AM244" s="176"/>
      <c r="AN244" s="176"/>
      <c r="AO244" s="176"/>
      <c r="AP244" s="176"/>
      <c r="AQ244" s="176"/>
      <c r="AR244" s="176"/>
      <c r="AS244" s="176"/>
      <c r="AT244" s="176"/>
      <c r="AU244" s="176"/>
      <c r="AV244" s="176"/>
      <c r="AW244" s="177"/>
    </row>
    <row r="245" ht="19.5" customHeight="1">
      <c r="A245" s="274" t="s">
        <v>333</v>
      </c>
      <c r="B245" s="275">
        <v>173.110001</v>
      </c>
      <c r="C245" s="276">
        <v>173.309998</v>
      </c>
      <c r="D245" s="276">
        <v>143.460007</v>
      </c>
      <c r="E245" s="276">
        <v>154.259995</v>
      </c>
      <c r="F245" s="276">
        <v>148.838852</v>
      </c>
      <c r="G245" s="276">
        <v>1.3955449E9</v>
      </c>
      <c r="H245" s="279" t="s">
        <v>333</v>
      </c>
      <c r="I245" s="276">
        <v>21.34</v>
      </c>
      <c r="J245" s="276">
        <v>21.385</v>
      </c>
      <c r="K245" s="276">
        <v>14.61</v>
      </c>
      <c r="L245" s="276">
        <v>16.797501</v>
      </c>
      <c r="M245" s="276">
        <v>16.645899</v>
      </c>
      <c r="N245" s="276">
        <v>2.174544E8</v>
      </c>
      <c r="O245" s="276"/>
      <c r="P245" s="249">
        <f t="shared" si="31"/>
        <v>568158.4436</v>
      </c>
      <c r="Q245" s="249">
        <f t="shared" si="143"/>
        <v>224963.8537</v>
      </c>
      <c r="R245" s="249">
        <f t="shared" si="144"/>
        <v>687560.6119</v>
      </c>
      <c r="S245" s="249">
        <f t="shared" si="34"/>
        <v>-623695.9531</v>
      </c>
      <c r="T245" s="249">
        <f t="shared" si="35"/>
        <v>0</v>
      </c>
      <c r="U245" s="267">
        <f t="shared" si="21"/>
        <v>0.6875787819</v>
      </c>
      <c r="V245" s="252">
        <f>(E245-B234)/B234</f>
        <v>-0.0146908727</v>
      </c>
      <c r="W245" s="249">
        <f t="shared" si="22"/>
        <v>-623695.9531</v>
      </c>
      <c r="X245" s="252">
        <f t="shared" si="23"/>
        <v>2.013351296</v>
      </c>
      <c r="Y245" s="249">
        <f t="shared" si="24"/>
        <v>1057769.098</v>
      </c>
      <c r="Z245" s="249">
        <f t="shared" si="25"/>
        <v>434073.1448</v>
      </c>
      <c r="AA245" s="254">
        <f t="shared" si="26"/>
        <v>1480682.909</v>
      </c>
      <c r="AB245" s="253">
        <f t="shared" si="27"/>
        <v>1.480682909</v>
      </c>
      <c r="AC245" s="270">
        <f t="shared" si="28"/>
        <v>856986.956</v>
      </c>
      <c r="AD245" s="252">
        <f t="shared" si="29"/>
        <v>0.856986956</v>
      </c>
      <c r="AE245" s="175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7"/>
    </row>
    <row r="246" ht="19.5" customHeight="1">
      <c r="A246" s="271" t="s">
        <v>334</v>
      </c>
      <c r="B246" s="272">
        <v>150.990005</v>
      </c>
      <c r="C246" s="273">
        <v>168.990005</v>
      </c>
      <c r="D246" s="273">
        <v>149.490005</v>
      </c>
      <c r="E246" s="273">
        <v>168.160004</v>
      </c>
      <c r="F246" s="273">
        <v>162.714554</v>
      </c>
      <c r="G246" s="273">
        <v>9.337065E8</v>
      </c>
      <c r="H246" s="278" t="s">
        <v>334</v>
      </c>
      <c r="I246" s="273">
        <v>16.084999</v>
      </c>
      <c r="J246" s="273">
        <v>19.967501</v>
      </c>
      <c r="K246" s="273">
        <v>15.7425</v>
      </c>
      <c r="L246" s="273">
        <v>19.7925</v>
      </c>
      <c r="M246" s="273">
        <v>19.627283</v>
      </c>
      <c r="N246" s="273">
        <v>1.66696E8</v>
      </c>
      <c r="O246" s="273"/>
      <c r="P246" s="249">
        <f t="shared" si="31"/>
        <v>592039.6238</v>
      </c>
      <c r="Q246" s="249">
        <f>(Q245+$S$3)*K246/K245</f>
        <v>263952.3249</v>
      </c>
      <c r="R246" s="249">
        <f>R245*(1+($S$5)/2/12)-$S$3</f>
        <v>668993.0298</v>
      </c>
      <c r="S246" s="249">
        <f t="shared" si="34"/>
        <v>-627961.3529</v>
      </c>
      <c r="T246" s="249">
        <f t="shared" si="35"/>
        <v>0</v>
      </c>
      <c r="U246" s="267">
        <f t="shared" si="21"/>
        <v>0.7343969215</v>
      </c>
      <c r="V246" s="277"/>
      <c r="W246" s="249">
        <f t="shared" si="22"/>
        <v>-627961.3529</v>
      </c>
      <c r="X246" s="252">
        <f t="shared" si="23"/>
        <v>2.00813736</v>
      </c>
      <c r="Y246" s="249">
        <f t="shared" si="24"/>
        <v>1056661.045</v>
      </c>
      <c r="Z246" s="249">
        <f t="shared" si="25"/>
        <v>428699.6923</v>
      </c>
      <c r="AA246" s="254">
        <f t="shared" si="26"/>
        <v>1524984.978</v>
      </c>
      <c r="AB246" s="253">
        <f t="shared" si="27"/>
        <v>1.524984978</v>
      </c>
      <c r="AC246" s="270">
        <f t="shared" si="28"/>
        <v>897023.6256</v>
      </c>
      <c r="AD246" s="252">
        <f t="shared" si="29"/>
        <v>0.8970236256</v>
      </c>
      <c r="AE246" s="175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7"/>
    </row>
    <row r="247" ht="19.5" customHeight="1">
      <c r="A247" s="271" t="s">
        <v>335</v>
      </c>
      <c r="B247" s="272">
        <v>167.330002</v>
      </c>
      <c r="C247" s="273">
        <v>174.660004</v>
      </c>
      <c r="D247" s="273">
        <v>166.570007</v>
      </c>
      <c r="E247" s="273">
        <v>173.190002</v>
      </c>
      <c r="F247" s="273">
        <v>167.581696</v>
      </c>
      <c r="G247" s="273">
        <v>5.359641E8</v>
      </c>
      <c r="H247" s="278" t="s">
        <v>335</v>
      </c>
      <c r="I247" s="273">
        <v>19.594999</v>
      </c>
      <c r="J247" s="273">
        <v>21.275</v>
      </c>
      <c r="K247" s="273">
        <v>19.3825</v>
      </c>
      <c r="L247" s="273">
        <v>20.905001</v>
      </c>
      <c r="M247" s="273">
        <v>20.730501</v>
      </c>
      <c r="N247" s="273">
        <v>1.092192E8</v>
      </c>
      <c r="O247" s="273"/>
      <c r="P247" s="249">
        <f t="shared" si="31"/>
        <v>659683.196</v>
      </c>
      <c r="Q247" s="249">
        <f t="shared" ref="Q247:Q257" si="145">Q246*K247/K246</f>
        <v>324983.7026</v>
      </c>
      <c r="R247" s="249">
        <f t="shared" ref="R247:R257" si="146">R246*(1+$S$5/2/12)</f>
        <v>670386.7653</v>
      </c>
      <c r="S247" s="249">
        <f t="shared" si="34"/>
        <v>-632244.5252</v>
      </c>
      <c r="T247" s="249">
        <f t="shared" si="35"/>
        <v>0</v>
      </c>
      <c r="U247" s="267">
        <f t="shared" si="21"/>
        <v>0.7913040101</v>
      </c>
      <c r="V247" s="277"/>
      <c r="W247" s="249">
        <f t="shared" si="22"/>
        <v>-632244.5252</v>
      </c>
      <c r="X247" s="252">
        <f t="shared" si="23"/>
        <v>2.103727131</v>
      </c>
      <c r="Y247" s="249">
        <f t="shared" si="24"/>
        <v>1105349.532</v>
      </c>
      <c r="Z247" s="249">
        <f t="shared" si="25"/>
        <v>473105.0067</v>
      </c>
      <c r="AA247" s="254">
        <f t="shared" si="26"/>
        <v>1655053.664</v>
      </c>
      <c r="AB247" s="253">
        <f t="shared" si="27"/>
        <v>1.655053664</v>
      </c>
      <c r="AC247" s="270">
        <f t="shared" si="28"/>
        <v>1022809.139</v>
      </c>
      <c r="AD247" s="252">
        <f t="shared" si="29"/>
        <v>1.022809139</v>
      </c>
      <c r="AE247" s="175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7"/>
    </row>
    <row r="248" ht="19.5" customHeight="1">
      <c r="A248" s="271" t="s">
        <v>336</v>
      </c>
      <c r="B248" s="272">
        <v>174.440002</v>
      </c>
      <c r="C248" s="273">
        <v>182.830002</v>
      </c>
      <c r="D248" s="273">
        <v>169.339996</v>
      </c>
      <c r="E248" s="273">
        <v>179.660004</v>
      </c>
      <c r="F248" s="273">
        <v>173.842194</v>
      </c>
      <c r="G248" s="273">
        <v>7.819727E8</v>
      </c>
      <c r="H248" s="278" t="s">
        <v>336</v>
      </c>
      <c r="I248" s="273">
        <v>21.2075</v>
      </c>
      <c r="J248" s="273">
        <v>23.290001</v>
      </c>
      <c r="K248" s="273">
        <v>19.9625</v>
      </c>
      <c r="L248" s="273">
        <v>22.4825</v>
      </c>
      <c r="M248" s="273">
        <v>22.29483</v>
      </c>
      <c r="N248" s="273">
        <v>1.219928E8</v>
      </c>
      <c r="O248" s="273"/>
      <c r="P248" s="249">
        <f t="shared" si="31"/>
        <v>670653.4495</v>
      </c>
      <c r="Q248" s="249">
        <f t="shared" si="145"/>
        <v>334708.4825</v>
      </c>
      <c r="R248" s="249">
        <f t="shared" si="146"/>
        <v>671783.4044</v>
      </c>
      <c r="S248" s="249">
        <f t="shared" si="34"/>
        <v>-636545.5441</v>
      </c>
      <c r="T248" s="249">
        <f t="shared" si="35"/>
        <v>0</v>
      </c>
      <c r="U248" s="267">
        <f t="shared" si="21"/>
        <v>0.7990186572</v>
      </c>
      <c r="V248" s="277"/>
      <c r="W248" s="249">
        <f t="shared" si="22"/>
        <v>-636545.5441</v>
      </c>
      <c r="X248" s="252">
        <f t="shared" si="23"/>
        <v>2.108940776</v>
      </c>
      <c r="Y248" s="249">
        <f t="shared" si="24"/>
        <v>1114369.483</v>
      </c>
      <c r="Z248" s="249">
        <f t="shared" si="25"/>
        <v>477823.9388</v>
      </c>
      <c r="AA248" s="254">
        <f t="shared" si="26"/>
        <v>1677145.336</v>
      </c>
      <c r="AB248" s="253">
        <f t="shared" si="27"/>
        <v>1.677145336</v>
      </c>
      <c r="AC248" s="270">
        <f t="shared" si="28"/>
        <v>1040599.792</v>
      </c>
      <c r="AD248" s="252">
        <f t="shared" si="29"/>
        <v>1.040599792</v>
      </c>
      <c r="AE248" s="175"/>
      <c r="AF248" s="176"/>
      <c r="AG248" s="176"/>
      <c r="AH248" s="176"/>
      <c r="AI248" s="176"/>
      <c r="AJ248" s="176"/>
      <c r="AK248" s="176"/>
      <c r="AL248" s="176"/>
      <c r="AM248" s="176"/>
      <c r="AN248" s="176"/>
      <c r="AO248" s="176"/>
      <c r="AP248" s="176"/>
      <c r="AQ248" s="176"/>
      <c r="AR248" s="176"/>
      <c r="AS248" s="176"/>
      <c r="AT248" s="176"/>
      <c r="AU248" s="176"/>
      <c r="AV248" s="176"/>
      <c r="AW248" s="177"/>
    </row>
    <row r="249" ht="19.5" customHeight="1">
      <c r="A249" s="271" t="s">
        <v>337</v>
      </c>
      <c r="B249" s="272">
        <v>181.509995</v>
      </c>
      <c r="C249" s="273">
        <v>191.320007</v>
      </c>
      <c r="D249" s="273">
        <v>180.770004</v>
      </c>
      <c r="E249" s="273">
        <v>189.539993</v>
      </c>
      <c r="F249" s="273">
        <v>183.735977</v>
      </c>
      <c r="G249" s="273">
        <v>5.501577E8</v>
      </c>
      <c r="H249" s="278" t="s">
        <v>337</v>
      </c>
      <c r="I249" s="273">
        <v>22.9025</v>
      </c>
      <c r="J249" s="273">
        <v>25.3825</v>
      </c>
      <c r="K249" s="273">
        <v>22.74</v>
      </c>
      <c r="L249" s="273">
        <v>24.92</v>
      </c>
      <c r="M249" s="273">
        <v>24.729399</v>
      </c>
      <c r="N249" s="273">
        <v>8.80632E7</v>
      </c>
      <c r="O249" s="273"/>
      <c r="P249" s="249">
        <f t="shared" si="31"/>
        <v>715920.8079</v>
      </c>
      <c r="Q249" s="249">
        <f t="shared" si="145"/>
        <v>381278.4417</v>
      </c>
      <c r="R249" s="249">
        <f t="shared" si="146"/>
        <v>673182.9531</v>
      </c>
      <c r="S249" s="249">
        <f t="shared" si="34"/>
        <v>-640864.4838</v>
      </c>
      <c r="T249" s="249">
        <f t="shared" si="35"/>
        <v>0</v>
      </c>
      <c r="U249" s="267">
        <f t="shared" si="21"/>
        <v>0.8351178006</v>
      </c>
      <c r="V249" s="277"/>
      <c r="W249" s="249">
        <f t="shared" si="22"/>
        <v>-640864.4838</v>
      </c>
      <c r="X249" s="252">
        <f t="shared" si="23"/>
        <v>2.1675468</v>
      </c>
      <c r="Y249" s="249">
        <f t="shared" si="24"/>
        <v>1147400.201</v>
      </c>
      <c r="Z249" s="249">
        <f t="shared" si="25"/>
        <v>506535.7167</v>
      </c>
      <c r="AA249" s="254">
        <f t="shared" si="26"/>
        <v>1770382.203</v>
      </c>
      <c r="AB249" s="253">
        <f t="shared" si="27"/>
        <v>1.770382203</v>
      </c>
      <c r="AC249" s="270">
        <f t="shared" si="28"/>
        <v>1129517.719</v>
      </c>
      <c r="AD249" s="252">
        <f t="shared" si="29"/>
        <v>1.129517719</v>
      </c>
      <c r="AE249" s="175"/>
      <c r="AF249" s="176"/>
      <c r="AG249" s="176"/>
      <c r="AH249" s="176"/>
      <c r="AI249" s="176"/>
      <c r="AJ249" s="176"/>
      <c r="AK249" s="176"/>
      <c r="AL249" s="176"/>
      <c r="AM249" s="176"/>
      <c r="AN249" s="176"/>
      <c r="AO249" s="176"/>
      <c r="AP249" s="176"/>
      <c r="AQ249" s="176"/>
      <c r="AR249" s="176"/>
      <c r="AS249" s="176"/>
      <c r="AT249" s="176"/>
      <c r="AU249" s="176"/>
      <c r="AV249" s="176"/>
      <c r="AW249" s="177"/>
    </row>
    <row r="250" ht="19.5" customHeight="1">
      <c r="A250" s="271" t="s">
        <v>338</v>
      </c>
      <c r="B250" s="272">
        <v>190.779999</v>
      </c>
      <c r="C250" s="273">
        <v>191.320007</v>
      </c>
      <c r="D250" s="273">
        <v>173.869995</v>
      </c>
      <c r="E250" s="273">
        <v>173.949997</v>
      </c>
      <c r="F250" s="273">
        <v>168.623383</v>
      </c>
      <c r="G250" s="273">
        <v>9.01554E8</v>
      </c>
      <c r="H250" s="278" t="s">
        <v>338</v>
      </c>
      <c r="I250" s="273">
        <v>25.2325</v>
      </c>
      <c r="J250" s="273">
        <v>25.377501</v>
      </c>
      <c r="K250" s="273">
        <v>20.815001</v>
      </c>
      <c r="L250" s="273">
        <v>20.817499</v>
      </c>
      <c r="M250" s="273">
        <v>20.658276</v>
      </c>
      <c r="N250" s="273">
        <v>1.840024E8</v>
      </c>
      <c r="O250" s="273"/>
      <c r="P250" s="249">
        <f t="shared" si="31"/>
        <v>688594.0396</v>
      </c>
      <c r="Q250" s="249">
        <f t="shared" si="145"/>
        <v>349002.2491</v>
      </c>
      <c r="R250" s="249">
        <f t="shared" si="146"/>
        <v>674585.4176</v>
      </c>
      <c r="S250" s="249">
        <f t="shared" si="34"/>
        <v>-645201.4192</v>
      </c>
      <c r="T250" s="249">
        <f t="shared" si="35"/>
        <v>0</v>
      </c>
      <c r="U250" s="267">
        <f t="shared" si="21"/>
        <v>0.8098430983</v>
      </c>
      <c r="V250" s="277"/>
      <c r="W250" s="249">
        <f t="shared" si="22"/>
        <v>-645201.4192</v>
      </c>
      <c r="X250" s="252">
        <f t="shared" si="23"/>
        <v>2.112796743</v>
      </c>
      <c r="Y250" s="249">
        <f t="shared" si="24"/>
        <v>1129617.829</v>
      </c>
      <c r="Z250" s="249">
        <f t="shared" si="25"/>
        <v>484416.4095</v>
      </c>
      <c r="AA250" s="254">
        <f t="shared" si="26"/>
        <v>1712181.706</v>
      </c>
      <c r="AB250" s="253">
        <f t="shared" si="27"/>
        <v>1.712181706</v>
      </c>
      <c r="AC250" s="270">
        <f t="shared" si="28"/>
        <v>1066980.287</v>
      </c>
      <c r="AD250" s="252">
        <f t="shared" si="29"/>
        <v>1.066980287</v>
      </c>
      <c r="AE250" s="175"/>
      <c r="AF250" s="176"/>
      <c r="AG250" s="176"/>
      <c r="AH250" s="176"/>
      <c r="AI250" s="176"/>
      <c r="AJ250" s="176"/>
      <c r="AK250" s="176"/>
      <c r="AL250" s="176"/>
      <c r="AM250" s="176"/>
      <c r="AN250" s="176"/>
      <c r="AO250" s="176"/>
      <c r="AP250" s="176"/>
      <c r="AQ250" s="176"/>
      <c r="AR250" s="176"/>
      <c r="AS250" s="176"/>
      <c r="AT250" s="176"/>
      <c r="AU250" s="176"/>
      <c r="AV250" s="176"/>
      <c r="AW250" s="177"/>
    </row>
    <row r="251" ht="19.5" customHeight="1">
      <c r="A251" s="271" t="s">
        <v>339</v>
      </c>
      <c r="B251" s="272">
        <v>173.479996</v>
      </c>
      <c r="C251" s="273">
        <v>189.770004</v>
      </c>
      <c r="D251" s="273">
        <v>169.270004</v>
      </c>
      <c r="E251" s="273">
        <v>186.740005</v>
      </c>
      <c r="F251" s="273">
        <v>181.021744</v>
      </c>
      <c r="G251" s="273">
        <v>6.887304E8</v>
      </c>
      <c r="H251" s="278" t="s">
        <v>339</v>
      </c>
      <c r="I251" s="273">
        <v>20.727501</v>
      </c>
      <c r="J251" s="273">
        <v>24.695</v>
      </c>
      <c r="K251" s="273">
        <v>19.709999</v>
      </c>
      <c r="L251" s="273">
        <v>24.002501</v>
      </c>
      <c r="M251" s="273">
        <v>23.818918</v>
      </c>
      <c r="N251" s="273">
        <v>1.21086E8</v>
      </c>
      <c r="O251" s="273"/>
      <c r="P251" s="249">
        <f t="shared" si="31"/>
        <v>670376.2535</v>
      </c>
      <c r="Q251" s="249">
        <f t="shared" si="145"/>
        <v>330474.8331</v>
      </c>
      <c r="R251" s="249">
        <f t="shared" si="146"/>
        <v>675990.8039</v>
      </c>
      <c r="S251" s="249">
        <f t="shared" si="34"/>
        <v>-649556.4251</v>
      </c>
      <c r="T251" s="249">
        <f t="shared" si="35"/>
        <v>0</v>
      </c>
      <c r="U251" s="267">
        <f t="shared" si="21"/>
        <v>0.7939483903</v>
      </c>
      <c r="V251" s="277"/>
      <c r="W251" s="249">
        <f t="shared" si="22"/>
        <v>-649556.4251</v>
      </c>
      <c r="X251" s="252">
        <f t="shared" si="23"/>
        <v>2.072748426</v>
      </c>
      <c r="Y251" s="249">
        <f t="shared" si="24"/>
        <v>1118214.549</v>
      </c>
      <c r="Z251" s="249">
        <f t="shared" si="25"/>
        <v>468658.1241</v>
      </c>
      <c r="AA251" s="254">
        <f t="shared" si="26"/>
        <v>1676841.89</v>
      </c>
      <c r="AB251" s="253">
        <f t="shared" si="27"/>
        <v>1.67684189</v>
      </c>
      <c r="AC251" s="270">
        <f t="shared" si="28"/>
        <v>1027285.465</v>
      </c>
      <c r="AD251" s="252">
        <f t="shared" si="29"/>
        <v>1.027285465</v>
      </c>
      <c r="AE251" s="175"/>
      <c r="AF251" s="176"/>
      <c r="AG251" s="176"/>
      <c r="AH251" s="176"/>
      <c r="AI251" s="176"/>
      <c r="AJ251" s="176"/>
      <c r="AK251" s="176"/>
      <c r="AL251" s="176"/>
      <c r="AM251" s="176"/>
      <c r="AN251" s="176"/>
      <c r="AO251" s="176"/>
      <c r="AP251" s="176"/>
      <c r="AQ251" s="176"/>
      <c r="AR251" s="176"/>
      <c r="AS251" s="176"/>
      <c r="AT251" s="176"/>
      <c r="AU251" s="176"/>
      <c r="AV251" s="176"/>
      <c r="AW251" s="177"/>
    </row>
    <row r="252" ht="19.5" customHeight="1">
      <c r="A252" s="271" t="s">
        <v>340</v>
      </c>
      <c r="B252" s="272">
        <v>190.320007</v>
      </c>
      <c r="C252" s="273">
        <v>195.550003</v>
      </c>
      <c r="D252" s="273">
        <v>188.380005</v>
      </c>
      <c r="E252" s="273">
        <v>191.100006</v>
      </c>
      <c r="F252" s="273">
        <v>185.657791</v>
      </c>
      <c r="G252" s="273">
        <v>4.940255E8</v>
      </c>
      <c r="H252" s="278" t="s">
        <v>340</v>
      </c>
      <c r="I252" s="273">
        <v>24.897499</v>
      </c>
      <c r="J252" s="273">
        <v>26.200001</v>
      </c>
      <c r="K252" s="273">
        <v>24.4025</v>
      </c>
      <c r="L252" s="273">
        <v>25.0375</v>
      </c>
      <c r="M252" s="273">
        <v>24.856449</v>
      </c>
      <c r="N252" s="273">
        <v>7.85968E7</v>
      </c>
      <c r="O252" s="273"/>
      <c r="P252" s="249">
        <f t="shared" si="31"/>
        <v>746059.4257</v>
      </c>
      <c r="Q252" s="249">
        <f t="shared" si="145"/>
        <v>409153.3498</v>
      </c>
      <c r="R252" s="249">
        <f t="shared" si="146"/>
        <v>677399.1181</v>
      </c>
      <c r="S252" s="249">
        <f t="shared" si="34"/>
        <v>-653929.5769</v>
      </c>
      <c r="T252" s="249">
        <f t="shared" si="35"/>
        <v>0</v>
      </c>
      <c r="U252" s="267">
        <f t="shared" si="21"/>
        <v>0.8536265266</v>
      </c>
      <c r="V252" s="277"/>
      <c r="W252" s="249">
        <f t="shared" si="22"/>
        <v>-653929.5769</v>
      </c>
      <c r="X252" s="252">
        <f t="shared" si="23"/>
        <v>2.176776513</v>
      </c>
      <c r="Y252" s="249">
        <f t="shared" si="24"/>
        <v>1172544.751</v>
      </c>
      <c r="Z252" s="249">
        <f t="shared" si="25"/>
        <v>518615.1745</v>
      </c>
      <c r="AA252" s="254">
        <f t="shared" si="26"/>
        <v>1832611.894</v>
      </c>
      <c r="AB252" s="253">
        <f t="shared" si="27"/>
        <v>1.832611894</v>
      </c>
      <c r="AC252" s="270">
        <f t="shared" si="28"/>
        <v>1178682.317</v>
      </c>
      <c r="AD252" s="252">
        <f t="shared" si="29"/>
        <v>1.178682317</v>
      </c>
      <c r="AE252" s="175"/>
      <c r="AF252" s="176"/>
      <c r="AG252" s="176"/>
      <c r="AH252" s="176"/>
      <c r="AI252" s="176"/>
      <c r="AJ252" s="176"/>
      <c r="AK252" s="176"/>
      <c r="AL252" s="176"/>
      <c r="AM252" s="176"/>
      <c r="AN252" s="176"/>
      <c r="AO252" s="176"/>
      <c r="AP252" s="176"/>
      <c r="AQ252" s="176"/>
      <c r="AR252" s="176"/>
      <c r="AS252" s="176"/>
      <c r="AT252" s="176"/>
      <c r="AU252" s="176"/>
      <c r="AV252" s="176"/>
      <c r="AW252" s="177"/>
    </row>
    <row r="253" ht="19.5" customHeight="1">
      <c r="A253" s="271" t="s">
        <v>341</v>
      </c>
      <c r="B253" s="272">
        <v>191.429993</v>
      </c>
      <c r="C253" s="273">
        <v>194.979996</v>
      </c>
      <c r="D253" s="273">
        <v>179.199997</v>
      </c>
      <c r="E253" s="273">
        <v>187.470001</v>
      </c>
      <c r="F253" s="273">
        <v>182.131195</v>
      </c>
      <c r="G253" s="273">
        <v>8.142865E8</v>
      </c>
      <c r="H253" s="278" t="s">
        <v>341</v>
      </c>
      <c r="I253" s="273">
        <v>25.1075</v>
      </c>
      <c r="J253" s="273">
        <v>26.012501</v>
      </c>
      <c r="K253" s="273">
        <v>21.9275</v>
      </c>
      <c r="L253" s="273">
        <v>23.8575</v>
      </c>
      <c r="M253" s="273">
        <v>23.684978</v>
      </c>
      <c r="N253" s="273">
        <v>1.474268E8</v>
      </c>
      <c r="O253" s="273"/>
      <c r="P253" s="249">
        <f t="shared" si="31"/>
        <v>709702.9584</v>
      </c>
      <c r="Q253" s="249">
        <f t="shared" si="145"/>
        <v>367655.3663</v>
      </c>
      <c r="R253" s="249">
        <f t="shared" si="146"/>
        <v>678810.3663</v>
      </c>
      <c r="S253" s="249">
        <f t="shared" si="34"/>
        <v>-658320.9501</v>
      </c>
      <c r="T253" s="249">
        <f t="shared" si="35"/>
        <v>0</v>
      </c>
      <c r="U253" s="267">
        <f t="shared" si="21"/>
        <v>0.8228216905</v>
      </c>
      <c r="V253" s="277"/>
      <c r="W253" s="249">
        <f t="shared" si="22"/>
        <v>-658320.9501</v>
      </c>
      <c r="X253" s="252">
        <f t="shared" si="23"/>
        <v>2.109173838</v>
      </c>
      <c r="Y253" s="249">
        <f t="shared" si="24"/>
        <v>1148450.022</v>
      </c>
      <c r="Z253" s="249">
        <f t="shared" si="25"/>
        <v>490129.0724</v>
      </c>
      <c r="AA253" s="254">
        <f t="shared" si="26"/>
        <v>1756168.691</v>
      </c>
      <c r="AB253" s="253">
        <f t="shared" si="27"/>
        <v>1.756168691</v>
      </c>
      <c r="AC253" s="270">
        <f t="shared" si="28"/>
        <v>1097847.741</v>
      </c>
      <c r="AD253" s="252">
        <f t="shared" si="29"/>
        <v>1.097847741</v>
      </c>
      <c r="AE253" s="175"/>
      <c r="AF253" s="176"/>
      <c r="AG253" s="176"/>
      <c r="AH253" s="176"/>
      <c r="AI253" s="176"/>
      <c r="AJ253" s="176"/>
      <c r="AK253" s="176"/>
      <c r="AL253" s="176"/>
      <c r="AM253" s="176"/>
      <c r="AN253" s="176"/>
      <c r="AO253" s="176"/>
      <c r="AP253" s="176"/>
      <c r="AQ253" s="176"/>
      <c r="AR253" s="176"/>
      <c r="AS253" s="176"/>
      <c r="AT253" s="176"/>
      <c r="AU253" s="176"/>
      <c r="AV253" s="176"/>
      <c r="AW253" s="177"/>
    </row>
    <row r="254" ht="19.5" customHeight="1">
      <c r="A254" s="271" t="s">
        <v>342</v>
      </c>
      <c r="B254" s="272">
        <v>186.220001</v>
      </c>
      <c r="C254" s="273">
        <v>194.710007</v>
      </c>
      <c r="D254" s="273">
        <v>185.029999</v>
      </c>
      <c r="E254" s="273">
        <v>188.809998</v>
      </c>
      <c r="F254" s="273">
        <v>183.433029</v>
      </c>
      <c r="G254" s="273">
        <v>5.506502E8</v>
      </c>
      <c r="H254" s="278" t="s">
        <v>342</v>
      </c>
      <c r="I254" s="273">
        <v>23.540001</v>
      </c>
      <c r="J254" s="273">
        <v>25.674999</v>
      </c>
      <c r="K254" s="273">
        <v>23.225</v>
      </c>
      <c r="L254" s="273">
        <v>24.182501</v>
      </c>
      <c r="M254" s="273">
        <v>24.007629</v>
      </c>
      <c r="N254" s="273">
        <v>7.9662E7</v>
      </c>
      <c r="O254" s="273"/>
      <c r="P254" s="249">
        <f t="shared" si="31"/>
        <v>732792.0752</v>
      </c>
      <c r="Q254" s="249">
        <f t="shared" si="145"/>
        <v>389410.3698</v>
      </c>
      <c r="R254" s="249">
        <f t="shared" si="146"/>
        <v>680224.5545</v>
      </c>
      <c r="S254" s="249">
        <f t="shared" si="34"/>
        <v>-662730.6207</v>
      </c>
      <c r="T254" s="249">
        <f t="shared" si="35"/>
        <v>0</v>
      </c>
      <c r="U254" s="267">
        <f t="shared" si="21"/>
        <v>0.838654112</v>
      </c>
      <c r="V254" s="277"/>
      <c r="W254" s="249">
        <f t="shared" si="22"/>
        <v>-662730.6207</v>
      </c>
      <c r="X254" s="252">
        <f t="shared" si="23"/>
        <v>2.132113087</v>
      </c>
      <c r="Y254" s="249">
        <f t="shared" si="24"/>
        <v>1165970.025</v>
      </c>
      <c r="Z254" s="249">
        <f t="shared" si="25"/>
        <v>503239.4043</v>
      </c>
      <c r="AA254" s="254">
        <f t="shared" si="26"/>
        <v>1802427</v>
      </c>
      <c r="AB254" s="253">
        <f t="shared" si="27"/>
        <v>1.802427</v>
      </c>
      <c r="AC254" s="270">
        <f t="shared" si="28"/>
        <v>1139696.379</v>
      </c>
      <c r="AD254" s="252">
        <f t="shared" si="29"/>
        <v>1.139696379</v>
      </c>
      <c r="AE254" s="175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7"/>
    </row>
    <row r="255" ht="19.5" customHeight="1">
      <c r="A255" s="271" t="s">
        <v>343</v>
      </c>
      <c r="B255" s="272">
        <v>189.5</v>
      </c>
      <c r="C255" s="273">
        <v>197.830002</v>
      </c>
      <c r="D255" s="273">
        <v>181.820007</v>
      </c>
      <c r="E255" s="273">
        <v>197.080002</v>
      </c>
      <c r="F255" s="273">
        <v>191.853638</v>
      </c>
      <c r="G255" s="273">
        <v>5.769834E8</v>
      </c>
      <c r="H255" s="278" t="s">
        <v>343</v>
      </c>
      <c r="I255" s="273">
        <v>24.360001</v>
      </c>
      <c r="J255" s="273">
        <v>26.442499</v>
      </c>
      <c r="K255" s="273">
        <v>22.4125</v>
      </c>
      <c r="L255" s="273">
        <v>26.2225</v>
      </c>
      <c r="M255" s="273">
        <v>26.032879</v>
      </c>
      <c r="N255" s="273">
        <v>8.57292E7</v>
      </c>
      <c r="O255" s="273"/>
      <c r="P255" s="249">
        <f t="shared" si="31"/>
        <v>720079.2356</v>
      </c>
      <c r="Q255" s="249">
        <f t="shared" si="145"/>
        <v>375787.2944</v>
      </c>
      <c r="R255" s="249">
        <f t="shared" si="146"/>
        <v>681641.689</v>
      </c>
      <c r="S255" s="249">
        <f t="shared" si="34"/>
        <v>-667158.665</v>
      </c>
      <c r="T255" s="249">
        <f t="shared" si="35"/>
        <v>0</v>
      </c>
      <c r="U255" s="267">
        <f t="shared" si="21"/>
        <v>0.8279308127</v>
      </c>
      <c r="V255" s="277"/>
      <c r="W255" s="249">
        <f t="shared" si="22"/>
        <v>-667158.665</v>
      </c>
      <c r="X255" s="252">
        <f t="shared" si="23"/>
        <v>2.101030832</v>
      </c>
      <c r="Y255" s="249">
        <f t="shared" si="24"/>
        <v>1158431.486</v>
      </c>
      <c r="Z255" s="249">
        <f t="shared" si="25"/>
        <v>491272.8214</v>
      </c>
      <c r="AA255" s="254">
        <f t="shared" si="26"/>
        <v>1777508.219</v>
      </c>
      <c r="AB255" s="253">
        <f t="shared" si="27"/>
        <v>1.777508219</v>
      </c>
      <c r="AC255" s="270">
        <f t="shared" si="28"/>
        <v>1110349.554</v>
      </c>
      <c r="AD255" s="252">
        <f t="shared" si="29"/>
        <v>1.110349554</v>
      </c>
      <c r="AE255" s="175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7"/>
    </row>
    <row r="256" ht="19.5" customHeight="1">
      <c r="A256" s="271" t="s">
        <v>344</v>
      </c>
      <c r="B256" s="272">
        <v>197.929993</v>
      </c>
      <c r="C256" s="273">
        <v>206.050003</v>
      </c>
      <c r="D256" s="273">
        <v>197.630005</v>
      </c>
      <c r="E256" s="273">
        <v>205.100006</v>
      </c>
      <c r="F256" s="273">
        <v>199.66095</v>
      </c>
      <c r="G256" s="273">
        <v>3.514297E8</v>
      </c>
      <c r="H256" s="278" t="s">
        <v>344</v>
      </c>
      <c r="I256" s="273">
        <v>26.455</v>
      </c>
      <c r="J256" s="273">
        <v>28.6</v>
      </c>
      <c r="K256" s="273">
        <v>26.377501</v>
      </c>
      <c r="L256" s="273">
        <v>28.33</v>
      </c>
      <c r="M256" s="273">
        <v>28.125137</v>
      </c>
      <c r="N256" s="273">
        <v>5.32656E7</v>
      </c>
      <c r="O256" s="273"/>
      <c r="P256" s="249">
        <f t="shared" si="31"/>
        <v>782693.0891</v>
      </c>
      <c r="Q256" s="249">
        <f t="shared" si="145"/>
        <v>442267.919</v>
      </c>
      <c r="R256" s="249">
        <f t="shared" si="146"/>
        <v>683061.7759</v>
      </c>
      <c r="S256" s="249">
        <f t="shared" si="34"/>
        <v>-671605.1594</v>
      </c>
      <c r="T256" s="249">
        <f t="shared" si="35"/>
        <v>0</v>
      </c>
      <c r="U256" s="267">
        <f t="shared" si="21"/>
        <v>0.8737992759</v>
      </c>
      <c r="V256" s="277"/>
      <c r="W256" s="249">
        <f t="shared" si="22"/>
        <v>-671605.1594</v>
      </c>
      <c r="X256" s="252">
        <f t="shared" si="23"/>
        <v>2.182465165</v>
      </c>
      <c r="Y256" s="249">
        <f t="shared" si="24"/>
        <v>1203624.467</v>
      </c>
      <c r="Z256" s="249">
        <f t="shared" si="25"/>
        <v>532019.3078</v>
      </c>
      <c r="AA256" s="254">
        <f t="shared" si="26"/>
        <v>1908022.784</v>
      </c>
      <c r="AB256" s="253">
        <f t="shared" si="27"/>
        <v>1.908022784</v>
      </c>
      <c r="AC256" s="270">
        <f t="shared" si="28"/>
        <v>1236417.625</v>
      </c>
      <c r="AD256" s="252">
        <f t="shared" si="29"/>
        <v>1.236417625</v>
      </c>
      <c r="AE256" s="175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6"/>
      <c r="AT256" s="176"/>
      <c r="AU256" s="176"/>
      <c r="AV256" s="176"/>
      <c r="AW256" s="177"/>
    </row>
    <row r="257" ht="19.5" customHeight="1">
      <c r="A257" s="274" t="s">
        <v>345</v>
      </c>
      <c r="B257" s="275">
        <v>205.110001</v>
      </c>
      <c r="C257" s="276">
        <v>214.559998</v>
      </c>
      <c r="D257" s="276">
        <v>199.229996</v>
      </c>
      <c r="E257" s="276">
        <v>212.610001</v>
      </c>
      <c r="F257" s="276">
        <v>206.971786</v>
      </c>
      <c r="G257" s="276">
        <v>4.299511E8</v>
      </c>
      <c r="H257" s="279" t="s">
        <v>345</v>
      </c>
      <c r="I257" s="276">
        <v>28.3375</v>
      </c>
      <c r="J257" s="276">
        <v>31.047501</v>
      </c>
      <c r="K257" s="276">
        <v>26.717501</v>
      </c>
      <c r="L257" s="276">
        <v>30.4725</v>
      </c>
      <c r="M257" s="276">
        <v>30.252146</v>
      </c>
      <c r="N257" s="276">
        <v>7.42756E7</v>
      </c>
      <c r="O257" s="276"/>
      <c r="P257" s="249">
        <f t="shared" si="31"/>
        <v>789029.6871</v>
      </c>
      <c r="Q257" s="249">
        <f t="shared" si="145"/>
        <v>447968.652</v>
      </c>
      <c r="R257" s="249">
        <f t="shared" si="146"/>
        <v>684484.8212</v>
      </c>
      <c r="S257" s="249">
        <f t="shared" si="34"/>
        <v>-676070.1809</v>
      </c>
      <c r="T257" s="249">
        <f t="shared" si="35"/>
        <v>0</v>
      </c>
      <c r="U257" s="267">
        <f t="shared" si="21"/>
        <v>0.87690958</v>
      </c>
      <c r="V257" s="252">
        <f>(E257-B246)/B246</f>
        <v>0.4081064571</v>
      </c>
      <c r="W257" s="249">
        <f t="shared" si="22"/>
        <v>-676070.1809</v>
      </c>
      <c r="X257" s="252">
        <f t="shared" si="23"/>
        <v>2.179528916</v>
      </c>
      <c r="Y257" s="249">
        <f t="shared" si="24"/>
        <v>1209426.209</v>
      </c>
      <c r="Z257" s="249">
        <f t="shared" si="25"/>
        <v>533356.0285</v>
      </c>
      <c r="AA257" s="254">
        <f t="shared" si="26"/>
        <v>1921483.16</v>
      </c>
      <c r="AB257" s="253">
        <f t="shared" si="27"/>
        <v>1.92148316</v>
      </c>
      <c r="AC257" s="270">
        <f t="shared" si="28"/>
        <v>1245412.979</v>
      </c>
      <c r="AD257" s="252">
        <f t="shared" si="29"/>
        <v>1.245412979</v>
      </c>
      <c r="AE257" s="175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6"/>
      <c r="AT257" s="176"/>
      <c r="AU257" s="176"/>
      <c r="AV257" s="176"/>
      <c r="AW257" s="177"/>
    </row>
    <row r="258" ht="19.5" customHeight="1">
      <c r="A258" s="271" t="s">
        <v>346</v>
      </c>
      <c r="B258" s="272">
        <v>214.399994</v>
      </c>
      <c r="C258" s="273">
        <v>225.880005</v>
      </c>
      <c r="D258" s="273">
        <v>212.240005</v>
      </c>
      <c r="E258" s="273">
        <v>219.070007</v>
      </c>
      <c r="F258" s="273">
        <v>213.722824</v>
      </c>
      <c r="G258" s="273">
        <v>5.85493E8</v>
      </c>
      <c r="H258" s="278" t="s">
        <v>346</v>
      </c>
      <c r="I258" s="273">
        <v>30.977501</v>
      </c>
      <c r="J258" s="273">
        <v>34.299999</v>
      </c>
      <c r="K258" s="273">
        <v>30.3375</v>
      </c>
      <c r="L258" s="273">
        <v>32.185001</v>
      </c>
      <c r="M258" s="273">
        <v>31.965462</v>
      </c>
      <c r="N258" s="273">
        <v>8.53928E7</v>
      </c>
      <c r="O258" s="273"/>
      <c r="P258" s="249">
        <f t="shared" si="31"/>
        <v>840554.4752</v>
      </c>
      <c r="Q258" s="249">
        <f>(Q246+(Q257-Q246)*(1-$Q$3))*K258/K257</f>
        <v>404190.1718</v>
      </c>
      <c r="R258" s="249">
        <f>R257*(1+($S$5/2/12))+(Q257-Q246)*($Q$3)</f>
        <v>777918.9948</v>
      </c>
      <c r="S258" s="249">
        <f t="shared" si="34"/>
        <v>-680553.8067</v>
      </c>
      <c r="T258" s="249">
        <f t="shared" si="35"/>
        <v>0</v>
      </c>
      <c r="U258" s="267">
        <f t="shared" si="21"/>
        <v>0.8152293761</v>
      </c>
      <c r="V258" s="277"/>
      <c r="W258" s="249">
        <f t="shared" si="22"/>
        <v>-680553.8067</v>
      </c>
      <c r="X258" s="252">
        <f t="shared" si="23"/>
        <v>2.37817121</v>
      </c>
      <c r="Y258" s="249">
        <f t="shared" si="24"/>
        <v>1335190.368</v>
      </c>
      <c r="Z258" s="249">
        <f t="shared" si="25"/>
        <v>654636.561</v>
      </c>
      <c r="AA258" s="254">
        <f t="shared" si="26"/>
        <v>2022663.642</v>
      </c>
      <c r="AB258" s="253">
        <f t="shared" si="27"/>
        <v>2.022663642</v>
      </c>
      <c r="AC258" s="270">
        <f t="shared" si="28"/>
        <v>1342109.835</v>
      </c>
      <c r="AD258" s="252">
        <f t="shared" si="29"/>
        <v>1.342109835</v>
      </c>
      <c r="AE258" s="175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6"/>
      <c r="AT258" s="176"/>
      <c r="AU258" s="176"/>
      <c r="AV258" s="176"/>
      <c r="AW258" s="177"/>
    </row>
    <row r="259" ht="19.5" customHeight="1">
      <c r="A259" s="271" t="s">
        <v>347</v>
      </c>
      <c r="B259" s="272">
        <v>220.139999</v>
      </c>
      <c r="C259" s="273">
        <v>237.470001</v>
      </c>
      <c r="D259" s="273">
        <v>198.169998</v>
      </c>
      <c r="E259" s="273">
        <v>205.800003</v>
      </c>
      <c r="F259" s="273">
        <v>200.776718</v>
      </c>
      <c r="G259" s="273">
        <v>9.523923E8</v>
      </c>
      <c r="H259" s="278" t="s">
        <v>347</v>
      </c>
      <c r="I259" s="273">
        <v>32.509998</v>
      </c>
      <c r="J259" s="273">
        <v>37.759998</v>
      </c>
      <c r="K259" s="273">
        <v>26.0875</v>
      </c>
      <c r="L259" s="273">
        <v>28.395</v>
      </c>
      <c r="M259" s="273">
        <v>28.201315</v>
      </c>
      <c r="N259" s="273">
        <v>1.529848E8</v>
      </c>
      <c r="O259" s="273"/>
      <c r="P259" s="249">
        <f t="shared" si="31"/>
        <v>784831.6752</v>
      </c>
      <c r="Q259" s="249">
        <f t="shared" ref="Q259:Q269" si="147">Q258*K259/K258</f>
        <v>347566.9092</v>
      </c>
      <c r="R259" s="249">
        <f t="shared" ref="R259:R269" si="148">R258*(1+$S$5/2/12)</f>
        <v>779539.6594</v>
      </c>
      <c r="S259" s="249">
        <f t="shared" si="34"/>
        <v>-685056.1142</v>
      </c>
      <c r="T259" s="249">
        <f t="shared" si="35"/>
        <v>0</v>
      </c>
      <c r="U259" s="267">
        <f t="shared" si="21"/>
        <v>0.7740655319</v>
      </c>
      <c r="V259" s="277"/>
      <c r="W259" s="249">
        <f t="shared" si="22"/>
        <v>-685056.1142</v>
      </c>
      <c r="X259" s="252">
        <f t="shared" si="23"/>
        <v>2.283566707</v>
      </c>
      <c r="Y259" s="249">
        <f t="shared" si="24"/>
        <v>1297740.246</v>
      </c>
      <c r="Z259" s="249">
        <f t="shared" si="25"/>
        <v>612684.1315</v>
      </c>
      <c r="AA259" s="254">
        <f t="shared" si="26"/>
        <v>1911938.244</v>
      </c>
      <c r="AB259" s="253">
        <f t="shared" si="27"/>
        <v>1.911938244</v>
      </c>
      <c r="AC259" s="270">
        <f t="shared" si="28"/>
        <v>1226882.13</v>
      </c>
      <c r="AD259" s="252">
        <f t="shared" si="29"/>
        <v>1.22688213</v>
      </c>
      <c r="AE259" s="175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7"/>
    </row>
    <row r="260" ht="19.5" customHeight="1">
      <c r="A260" s="271" t="s">
        <v>348</v>
      </c>
      <c r="B260" s="272">
        <v>208.880005</v>
      </c>
      <c r="C260" s="273">
        <v>219.610001</v>
      </c>
      <c r="D260" s="273">
        <v>164.929993</v>
      </c>
      <c r="E260" s="273">
        <v>190.399994</v>
      </c>
      <c r="F260" s="273">
        <v>185.752625</v>
      </c>
      <c r="G260" s="273">
        <v>2.1917757E9</v>
      </c>
      <c r="H260" s="278" t="s">
        <v>348</v>
      </c>
      <c r="I260" s="273">
        <v>28.9925</v>
      </c>
      <c r="J260" s="273">
        <v>31.9825</v>
      </c>
      <c r="K260" s="273">
        <v>17.0075</v>
      </c>
      <c r="L260" s="273">
        <v>22.395</v>
      </c>
      <c r="M260" s="273">
        <v>22.242237</v>
      </c>
      <c r="N260" s="273">
        <v>3.038252E8</v>
      </c>
      <c r="O260" s="273"/>
      <c r="P260" s="249">
        <f t="shared" si="31"/>
        <v>653188.0911</v>
      </c>
      <c r="Q260" s="249">
        <f t="shared" si="147"/>
        <v>226592.9739</v>
      </c>
      <c r="R260" s="249">
        <f t="shared" si="148"/>
        <v>781163.7004</v>
      </c>
      <c r="S260" s="249">
        <f t="shared" si="34"/>
        <v>-689577.1813</v>
      </c>
      <c r="T260" s="249">
        <f t="shared" si="35"/>
        <v>0</v>
      </c>
      <c r="U260" s="267">
        <f t="shared" si="21"/>
        <v>0.6661112772</v>
      </c>
      <c r="V260" s="277"/>
      <c r="W260" s="249">
        <f t="shared" si="22"/>
        <v>-689577.1813</v>
      </c>
      <c r="X260" s="252">
        <f t="shared" si="23"/>
        <v>2.080045324</v>
      </c>
      <c r="Y260" s="249">
        <f t="shared" si="24"/>
        <v>1207148.816</v>
      </c>
      <c r="Z260" s="249">
        <f t="shared" si="25"/>
        <v>517571.6348</v>
      </c>
      <c r="AA260" s="254">
        <f t="shared" si="26"/>
        <v>1660944.765</v>
      </c>
      <c r="AB260" s="253">
        <f t="shared" si="27"/>
        <v>1.660944765</v>
      </c>
      <c r="AC260" s="270">
        <f t="shared" si="28"/>
        <v>971367.5841</v>
      </c>
      <c r="AD260" s="252">
        <f t="shared" si="29"/>
        <v>0.9713675841</v>
      </c>
      <c r="AE260" s="175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7"/>
    </row>
    <row r="261" ht="19.5" customHeight="1">
      <c r="A261" s="271" t="s">
        <v>349</v>
      </c>
      <c r="B261" s="272">
        <v>184.770004</v>
      </c>
      <c r="C261" s="273">
        <v>220.039993</v>
      </c>
      <c r="D261" s="273">
        <v>180.860001</v>
      </c>
      <c r="E261" s="273">
        <v>218.910004</v>
      </c>
      <c r="F261" s="273">
        <v>214.021866</v>
      </c>
      <c r="G261" s="273">
        <v>1.0920712E9</v>
      </c>
      <c r="H261" s="278" t="s">
        <v>349</v>
      </c>
      <c r="I261" s="273">
        <v>21.105</v>
      </c>
      <c r="J261" s="273">
        <v>29.4625</v>
      </c>
      <c r="K261" s="273">
        <v>20.1875</v>
      </c>
      <c r="L261" s="273">
        <v>29.245001</v>
      </c>
      <c r="M261" s="273">
        <v>29.048622</v>
      </c>
      <c r="N261" s="273">
        <v>1.815044E8</v>
      </c>
      <c r="O261" s="273"/>
      <c r="P261" s="249">
        <f t="shared" si="31"/>
        <v>716277.2317</v>
      </c>
      <c r="Q261" s="249">
        <f t="shared" si="147"/>
        <v>268960.4975</v>
      </c>
      <c r="R261" s="249">
        <f t="shared" si="148"/>
        <v>782791.1247</v>
      </c>
      <c r="S261" s="249">
        <f t="shared" si="34"/>
        <v>-694117.0863</v>
      </c>
      <c r="T261" s="249">
        <f t="shared" si="35"/>
        <v>0</v>
      </c>
      <c r="U261" s="267">
        <f t="shared" si="21"/>
        <v>0.7093765602</v>
      </c>
      <c r="V261" s="277"/>
      <c r="W261" s="249">
        <f t="shared" si="22"/>
        <v>-694117.0863</v>
      </c>
      <c r="X261" s="252">
        <f t="shared" si="23"/>
        <v>2.159676496</v>
      </c>
      <c r="Y261" s="249">
        <f t="shared" si="24"/>
        <v>1252873.542</v>
      </c>
      <c r="Z261" s="249">
        <f t="shared" si="25"/>
        <v>558756.4557</v>
      </c>
      <c r="AA261" s="254">
        <f t="shared" si="26"/>
        <v>1768028.854</v>
      </c>
      <c r="AB261" s="253">
        <f t="shared" si="27"/>
        <v>1.768028854</v>
      </c>
      <c r="AC261" s="270">
        <f t="shared" si="28"/>
        <v>1073911.768</v>
      </c>
      <c r="AD261" s="252">
        <f t="shared" si="29"/>
        <v>1.073911768</v>
      </c>
      <c r="AE261" s="175"/>
      <c r="AF261" s="176"/>
      <c r="AG261" s="176"/>
      <c r="AH261" s="176"/>
      <c r="AI261" s="176"/>
      <c r="AJ261" s="176"/>
      <c r="AK261" s="176"/>
      <c r="AL261" s="176"/>
      <c r="AM261" s="176"/>
      <c r="AN261" s="176"/>
      <c r="AO261" s="176"/>
      <c r="AP261" s="176"/>
      <c r="AQ261" s="176"/>
      <c r="AR261" s="176"/>
      <c r="AS261" s="176"/>
      <c r="AT261" s="176"/>
      <c r="AU261" s="176"/>
      <c r="AV261" s="176"/>
      <c r="AW261" s="177"/>
    </row>
    <row r="262" ht="19.5" customHeight="1">
      <c r="A262" s="271" t="s">
        <v>350</v>
      </c>
      <c r="B262" s="272">
        <v>214.5</v>
      </c>
      <c r="C262" s="273">
        <v>233.600006</v>
      </c>
      <c r="D262" s="273">
        <v>211.119995</v>
      </c>
      <c r="E262" s="273">
        <v>233.360001</v>
      </c>
      <c r="F262" s="273">
        <v>228.149216</v>
      </c>
      <c r="G262" s="273">
        <v>8.46592E8</v>
      </c>
      <c r="H262" s="278" t="s">
        <v>350</v>
      </c>
      <c r="I262" s="273">
        <v>27.985001</v>
      </c>
      <c r="J262" s="273">
        <v>33.047501</v>
      </c>
      <c r="K262" s="273">
        <v>27.09</v>
      </c>
      <c r="L262" s="273">
        <v>32.8675</v>
      </c>
      <c r="M262" s="273">
        <v>32.646797</v>
      </c>
      <c r="N262" s="273">
        <v>1.388456E8</v>
      </c>
      <c r="O262" s="273"/>
      <c r="P262" s="249">
        <f t="shared" si="31"/>
        <v>836118.7921</v>
      </c>
      <c r="Q262" s="249">
        <f t="shared" si="147"/>
        <v>360923.3376</v>
      </c>
      <c r="R262" s="249">
        <f t="shared" si="148"/>
        <v>784421.9396</v>
      </c>
      <c r="S262" s="249">
        <f t="shared" si="34"/>
        <v>-698675.9075</v>
      </c>
      <c r="T262" s="249">
        <f t="shared" si="35"/>
        <v>0</v>
      </c>
      <c r="U262" s="267">
        <f t="shared" si="21"/>
        <v>0.7862698554</v>
      </c>
      <c r="V262" s="277"/>
      <c r="W262" s="249">
        <f t="shared" si="22"/>
        <v>-698675.9075</v>
      </c>
      <c r="X262" s="252">
        <f t="shared" si="23"/>
        <v>2.31944556</v>
      </c>
      <c r="Y262" s="249">
        <f t="shared" si="24"/>
        <v>1338328.216</v>
      </c>
      <c r="Z262" s="249">
        <f t="shared" si="25"/>
        <v>639652.309</v>
      </c>
      <c r="AA262" s="254">
        <f t="shared" si="26"/>
        <v>1981464.069</v>
      </c>
      <c r="AB262" s="253">
        <f t="shared" si="27"/>
        <v>1.981464069</v>
      </c>
      <c r="AC262" s="270">
        <f t="shared" si="28"/>
        <v>1282788.162</v>
      </c>
      <c r="AD262" s="252">
        <f t="shared" si="29"/>
        <v>1.282788162</v>
      </c>
      <c r="AE262" s="175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7"/>
    </row>
    <row r="263" ht="19.5" customHeight="1">
      <c r="A263" s="271" t="s">
        <v>351</v>
      </c>
      <c r="B263" s="272">
        <v>232.460007</v>
      </c>
      <c r="C263" s="273">
        <v>251.149994</v>
      </c>
      <c r="D263" s="273">
        <v>231.470001</v>
      </c>
      <c r="E263" s="273">
        <v>247.600006</v>
      </c>
      <c r="F263" s="273">
        <v>242.071228</v>
      </c>
      <c r="G263" s="273">
        <v>9.283604E8</v>
      </c>
      <c r="H263" s="278" t="s">
        <v>351</v>
      </c>
      <c r="I263" s="273">
        <v>32.709999</v>
      </c>
      <c r="J263" s="273">
        <v>38.130001</v>
      </c>
      <c r="K263" s="273">
        <v>32.307499</v>
      </c>
      <c r="L263" s="273">
        <v>36.922501</v>
      </c>
      <c r="M263" s="273">
        <v>36.674572</v>
      </c>
      <c r="N263" s="273">
        <v>1.447896E8</v>
      </c>
      <c r="O263" s="273"/>
      <c r="P263" s="249">
        <f t="shared" si="31"/>
        <v>916712.8752</v>
      </c>
      <c r="Q263" s="249">
        <f t="shared" si="147"/>
        <v>430436.7061</v>
      </c>
      <c r="R263" s="249">
        <f t="shared" si="148"/>
        <v>786056.152</v>
      </c>
      <c r="S263" s="249">
        <f t="shared" si="34"/>
        <v>-703253.7237</v>
      </c>
      <c r="T263" s="249">
        <f t="shared" si="35"/>
        <v>0</v>
      </c>
      <c r="U263" s="267">
        <f t="shared" si="21"/>
        <v>0.8332934136</v>
      </c>
      <c r="V263" s="277"/>
      <c r="W263" s="249">
        <f t="shared" si="22"/>
        <v>-703253.7237</v>
      </c>
      <c r="X263" s="252">
        <f t="shared" si="23"/>
        <v>2.421272678</v>
      </c>
      <c r="Y263" s="249">
        <f t="shared" si="24"/>
        <v>1396312.919</v>
      </c>
      <c r="Z263" s="249">
        <f t="shared" si="25"/>
        <v>693059.1948</v>
      </c>
      <c r="AA263" s="254">
        <f t="shared" si="26"/>
        <v>2133205.733</v>
      </c>
      <c r="AB263" s="253">
        <f t="shared" si="27"/>
        <v>2.133205733</v>
      </c>
      <c r="AC263" s="270">
        <f t="shared" si="28"/>
        <v>1429952.01</v>
      </c>
      <c r="AD263" s="252">
        <f t="shared" si="29"/>
        <v>1.42995201</v>
      </c>
      <c r="AE263" s="175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7"/>
    </row>
    <row r="264" ht="19.5" customHeight="1">
      <c r="A264" s="271" t="s">
        <v>352</v>
      </c>
      <c r="B264" s="272">
        <v>247.639999</v>
      </c>
      <c r="C264" s="273">
        <v>269.790009</v>
      </c>
      <c r="D264" s="273">
        <v>247.080002</v>
      </c>
      <c r="E264" s="273">
        <v>265.790009</v>
      </c>
      <c r="F264" s="273">
        <v>260.306946</v>
      </c>
      <c r="G264" s="273">
        <v>9.249351E8</v>
      </c>
      <c r="H264" s="278" t="s">
        <v>352</v>
      </c>
      <c r="I264" s="273">
        <v>37.009998</v>
      </c>
      <c r="J264" s="273">
        <v>43.845001</v>
      </c>
      <c r="K264" s="273">
        <v>36.849998</v>
      </c>
      <c r="L264" s="273">
        <v>42.419998</v>
      </c>
      <c r="M264" s="273">
        <v>42.135147</v>
      </c>
      <c r="N264" s="273">
        <v>1.221412E8</v>
      </c>
      <c r="O264" s="273"/>
      <c r="P264" s="249">
        <f t="shared" si="31"/>
        <v>978534.6614</v>
      </c>
      <c r="Q264" s="249">
        <f t="shared" si="147"/>
        <v>490956.9682</v>
      </c>
      <c r="R264" s="249">
        <f t="shared" si="148"/>
        <v>787693.7689</v>
      </c>
      <c r="S264" s="249">
        <f t="shared" si="34"/>
        <v>-707850.6142</v>
      </c>
      <c r="T264" s="249">
        <f t="shared" si="35"/>
        <v>0</v>
      </c>
      <c r="U264" s="267">
        <f t="shared" si="21"/>
        <v>0.8685368065</v>
      </c>
      <c r="V264" s="277"/>
      <c r="W264" s="249">
        <f t="shared" si="22"/>
        <v>-707850.6142</v>
      </c>
      <c r="X264" s="252">
        <f t="shared" si="23"/>
        <v>2.495199403</v>
      </c>
      <c r="Y264" s="249">
        <f t="shared" si="24"/>
        <v>1441160.281</v>
      </c>
      <c r="Z264" s="249">
        <f t="shared" si="25"/>
        <v>733309.6669</v>
      </c>
      <c r="AA264" s="254">
        <f t="shared" si="26"/>
        <v>2257185.399</v>
      </c>
      <c r="AB264" s="253">
        <f t="shared" si="27"/>
        <v>2.257185399</v>
      </c>
      <c r="AC264" s="270">
        <f t="shared" si="28"/>
        <v>1549334.784</v>
      </c>
      <c r="AD264" s="252">
        <f t="shared" si="29"/>
        <v>1.549334784</v>
      </c>
      <c r="AE264" s="175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7"/>
    </row>
    <row r="265" ht="19.5" customHeight="1">
      <c r="A265" s="271" t="s">
        <v>353</v>
      </c>
      <c r="B265" s="272">
        <v>268.0</v>
      </c>
      <c r="C265" s="273">
        <v>296.75</v>
      </c>
      <c r="D265" s="273">
        <v>264.630005</v>
      </c>
      <c r="E265" s="273">
        <v>294.880005</v>
      </c>
      <c r="F265" s="273">
        <v>288.796844</v>
      </c>
      <c r="G265" s="273">
        <v>7.014146E8</v>
      </c>
      <c r="H265" s="278" t="s">
        <v>353</v>
      </c>
      <c r="I265" s="273">
        <v>43.137501</v>
      </c>
      <c r="J265" s="273">
        <v>52.674999</v>
      </c>
      <c r="K265" s="273">
        <v>41.987499</v>
      </c>
      <c r="L265" s="273">
        <v>52.080002</v>
      </c>
      <c r="M265" s="273">
        <v>51.730289</v>
      </c>
      <c r="N265" s="273">
        <v>7.4779E7</v>
      </c>
      <c r="O265" s="273"/>
      <c r="P265" s="249">
        <f t="shared" si="31"/>
        <v>1048039.624</v>
      </c>
      <c r="Q265" s="249">
        <f t="shared" si="147"/>
        <v>559404.5137</v>
      </c>
      <c r="R265" s="249">
        <f t="shared" si="148"/>
        <v>789334.7976</v>
      </c>
      <c r="S265" s="249">
        <f t="shared" si="34"/>
        <v>-712466.6585</v>
      </c>
      <c r="T265" s="249">
        <f t="shared" si="35"/>
        <v>0</v>
      </c>
      <c r="U265" s="267">
        <f t="shared" si="21"/>
        <v>0.9040669623</v>
      </c>
      <c r="V265" s="277"/>
      <c r="W265" s="249">
        <f t="shared" si="22"/>
        <v>-712466.6585</v>
      </c>
      <c r="X265" s="252">
        <f t="shared" si="23"/>
        <v>2.578891797</v>
      </c>
      <c r="Y265" s="249">
        <f t="shared" si="24"/>
        <v>1491389.142</v>
      </c>
      <c r="Z265" s="249">
        <f t="shared" si="25"/>
        <v>778922.4839</v>
      </c>
      <c r="AA265" s="254">
        <f t="shared" si="26"/>
        <v>2396778.935</v>
      </c>
      <c r="AB265" s="253">
        <f t="shared" si="27"/>
        <v>2.396778935</v>
      </c>
      <c r="AC265" s="270">
        <f t="shared" si="28"/>
        <v>1684312.277</v>
      </c>
      <c r="AD265" s="252">
        <f t="shared" si="29"/>
        <v>1.684312277</v>
      </c>
      <c r="AE265" s="175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7"/>
    </row>
    <row r="266" ht="19.5" customHeight="1">
      <c r="A266" s="271" t="s">
        <v>354</v>
      </c>
      <c r="B266" s="272">
        <v>297.619995</v>
      </c>
      <c r="C266" s="273">
        <v>303.5</v>
      </c>
      <c r="D266" s="273">
        <v>260.109985</v>
      </c>
      <c r="E266" s="273">
        <v>277.839996</v>
      </c>
      <c r="F266" s="273">
        <v>272.108307</v>
      </c>
      <c r="G266" s="273">
        <v>1.3253743E9</v>
      </c>
      <c r="H266" s="278" t="s">
        <v>354</v>
      </c>
      <c r="I266" s="273">
        <v>52.994999</v>
      </c>
      <c r="J266" s="273">
        <v>55.014999</v>
      </c>
      <c r="K266" s="273">
        <v>40.189999</v>
      </c>
      <c r="L266" s="273">
        <v>45.825001</v>
      </c>
      <c r="M266" s="273">
        <v>45.517292</v>
      </c>
      <c r="N266" s="273">
        <v>1.356276E8</v>
      </c>
      <c r="O266" s="273"/>
      <c r="P266" s="249">
        <f t="shared" si="31"/>
        <v>1030138.554</v>
      </c>
      <c r="Q266" s="249">
        <f t="shared" si="147"/>
        <v>535456.2044</v>
      </c>
      <c r="R266" s="249">
        <f t="shared" si="148"/>
        <v>790979.2451</v>
      </c>
      <c r="S266" s="249">
        <f t="shared" si="34"/>
        <v>-717101.9362</v>
      </c>
      <c r="T266" s="249">
        <f t="shared" si="35"/>
        <v>0</v>
      </c>
      <c r="U266" s="267">
        <f t="shared" si="21"/>
        <v>0.8915701182</v>
      </c>
      <c r="V266" s="277"/>
      <c r="W266" s="249">
        <f t="shared" si="22"/>
        <v>-717101.9362</v>
      </c>
      <c r="X266" s="252">
        <f t="shared" si="23"/>
        <v>2.5395522</v>
      </c>
      <c r="Y266" s="249">
        <f t="shared" si="24"/>
        <v>1480437.063</v>
      </c>
      <c r="Z266" s="249">
        <f t="shared" si="25"/>
        <v>763335.1272</v>
      </c>
      <c r="AA266" s="254">
        <f t="shared" si="26"/>
        <v>2356574.004</v>
      </c>
      <c r="AB266" s="253">
        <f t="shared" si="27"/>
        <v>2.356574004</v>
      </c>
      <c r="AC266" s="270">
        <f t="shared" si="28"/>
        <v>1639472.068</v>
      </c>
      <c r="AD266" s="252">
        <f t="shared" si="29"/>
        <v>1.639472068</v>
      </c>
      <c r="AE266" s="175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7"/>
    </row>
    <row r="267" ht="19.5" customHeight="1">
      <c r="A267" s="271" t="s">
        <v>355</v>
      </c>
      <c r="B267" s="272">
        <v>281.790009</v>
      </c>
      <c r="C267" s="273">
        <v>297.459991</v>
      </c>
      <c r="D267" s="273">
        <v>267.070007</v>
      </c>
      <c r="E267" s="273">
        <v>269.380005</v>
      </c>
      <c r="F267" s="273">
        <v>263.822876</v>
      </c>
      <c r="G267" s="273">
        <v>9.368265E8</v>
      </c>
      <c r="H267" s="278" t="s">
        <v>355</v>
      </c>
      <c r="I267" s="273">
        <v>47.055</v>
      </c>
      <c r="J267" s="273">
        <v>52.200001</v>
      </c>
      <c r="K267" s="273">
        <v>41.904999</v>
      </c>
      <c r="L267" s="273">
        <v>42.75</v>
      </c>
      <c r="M267" s="273">
        <v>42.462936</v>
      </c>
      <c r="N267" s="273">
        <v>1.13851E8</v>
      </c>
      <c r="O267" s="273"/>
      <c r="P267" s="249">
        <f t="shared" si="31"/>
        <v>1057702.998</v>
      </c>
      <c r="Q267" s="249">
        <f t="shared" si="147"/>
        <v>558305.3562</v>
      </c>
      <c r="R267" s="249">
        <f t="shared" si="148"/>
        <v>792627.1185</v>
      </c>
      <c r="S267" s="249">
        <f t="shared" si="34"/>
        <v>-721756.5276</v>
      </c>
      <c r="T267" s="249">
        <f t="shared" si="35"/>
        <v>0</v>
      </c>
      <c r="U267" s="267">
        <f t="shared" si="21"/>
        <v>0.9027159714</v>
      </c>
      <c r="V267" s="277"/>
      <c r="W267" s="249">
        <f t="shared" si="22"/>
        <v>-721756.5276</v>
      </c>
      <c r="X267" s="252">
        <f t="shared" si="23"/>
        <v>2.563648607</v>
      </c>
      <c r="Y267" s="249">
        <f t="shared" si="24"/>
        <v>1501314.132</v>
      </c>
      <c r="Z267" s="249">
        <f t="shared" si="25"/>
        <v>779557.6048</v>
      </c>
      <c r="AA267" s="254">
        <f t="shared" si="26"/>
        <v>2408635.473</v>
      </c>
      <c r="AB267" s="253">
        <f t="shared" si="27"/>
        <v>2.408635473</v>
      </c>
      <c r="AC267" s="270">
        <f t="shared" si="28"/>
        <v>1686878.945</v>
      </c>
      <c r="AD267" s="252">
        <f t="shared" si="29"/>
        <v>1.686878945</v>
      </c>
      <c r="AE267" s="175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7"/>
    </row>
    <row r="268" ht="19.5" customHeight="1">
      <c r="A268" s="271" t="s">
        <v>356</v>
      </c>
      <c r="B268" s="272">
        <v>271.850006</v>
      </c>
      <c r="C268" s="273">
        <v>300.170013</v>
      </c>
      <c r="D268" s="273">
        <v>266.970001</v>
      </c>
      <c r="E268" s="273">
        <v>299.619995</v>
      </c>
      <c r="F268" s="273">
        <v>293.438995</v>
      </c>
      <c r="G268" s="273">
        <v>7.516458E8</v>
      </c>
      <c r="H268" s="278" t="s">
        <v>356</v>
      </c>
      <c r="I268" s="273">
        <v>43.400002</v>
      </c>
      <c r="J268" s="273">
        <v>52.66</v>
      </c>
      <c r="K268" s="273">
        <v>41.900002</v>
      </c>
      <c r="L268" s="273">
        <v>52.404999</v>
      </c>
      <c r="M268" s="273">
        <v>52.053104</v>
      </c>
      <c r="N268" s="273">
        <v>7.03196E7</v>
      </c>
      <c r="O268" s="273"/>
      <c r="P268" s="249">
        <f t="shared" si="31"/>
        <v>1057306.935</v>
      </c>
      <c r="Q268" s="249">
        <f t="shared" si="147"/>
        <v>558238.7806</v>
      </c>
      <c r="R268" s="249">
        <f t="shared" si="148"/>
        <v>794278.425</v>
      </c>
      <c r="S268" s="249">
        <f t="shared" si="34"/>
        <v>-726430.5131</v>
      </c>
      <c r="T268" s="249">
        <f t="shared" si="35"/>
        <v>0</v>
      </c>
      <c r="U268" s="267">
        <f t="shared" si="21"/>
        <v>0.9020510914</v>
      </c>
      <c r="V268" s="277"/>
      <c r="W268" s="249">
        <f t="shared" si="22"/>
        <v>-726430.5131</v>
      </c>
      <c r="X268" s="252">
        <f t="shared" si="23"/>
        <v>2.548881588</v>
      </c>
      <c r="Y268" s="249">
        <f t="shared" si="24"/>
        <v>1502622.142</v>
      </c>
      <c r="Z268" s="249">
        <f t="shared" si="25"/>
        <v>776191.6291</v>
      </c>
      <c r="AA268" s="254">
        <f t="shared" si="26"/>
        <v>2409824.14</v>
      </c>
      <c r="AB268" s="253">
        <f t="shared" si="27"/>
        <v>2.40982414</v>
      </c>
      <c r="AC268" s="270">
        <f t="shared" si="28"/>
        <v>1683393.627</v>
      </c>
      <c r="AD268" s="252">
        <f t="shared" si="29"/>
        <v>1.683393627</v>
      </c>
      <c r="AE268" s="175"/>
      <c r="AF268" s="176"/>
      <c r="AG268" s="176"/>
      <c r="AH268" s="176"/>
      <c r="AI268" s="176"/>
      <c r="AJ268" s="176"/>
      <c r="AK268" s="176"/>
      <c r="AL268" s="176"/>
      <c r="AM268" s="176"/>
      <c r="AN268" s="176"/>
      <c r="AO268" s="176"/>
      <c r="AP268" s="176"/>
      <c r="AQ268" s="176"/>
      <c r="AR268" s="176"/>
      <c r="AS268" s="176"/>
      <c r="AT268" s="176"/>
      <c r="AU268" s="176"/>
      <c r="AV268" s="176"/>
      <c r="AW268" s="177"/>
    </row>
    <row r="269" ht="19.5" customHeight="1">
      <c r="A269" s="274" t="s">
        <v>357</v>
      </c>
      <c r="B269" s="275">
        <v>301.970001</v>
      </c>
      <c r="C269" s="276">
        <v>314.690002</v>
      </c>
      <c r="D269" s="276">
        <v>298.089996</v>
      </c>
      <c r="E269" s="276">
        <v>313.73999</v>
      </c>
      <c r="F269" s="276">
        <v>307.267731</v>
      </c>
      <c r="G269" s="276">
        <v>5.698706E8</v>
      </c>
      <c r="H269" s="279" t="s">
        <v>357</v>
      </c>
      <c r="I269" s="276">
        <v>53.255001</v>
      </c>
      <c r="J269" s="276">
        <v>57.959999</v>
      </c>
      <c r="K269" s="276">
        <v>51.880001</v>
      </c>
      <c r="L269" s="276">
        <v>57.555</v>
      </c>
      <c r="M269" s="276">
        <v>57.168526</v>
      </c>
      <c r="N269" s="276">
        <v>5.61828E7</v>
      </c>
      <c r="O269" s="276"/>
      <c r="P269" s="249">
        <f t="shared" si="31"/>
        <v>1180554.44</v>
      </c>
      <c r="Q269" s="249">
        <f t="shared" si="147"/>
        <v>691203.5111</v>
      </c>
      <c r="R269" s="249">
        <f t="shared" si="148"/>
        <v>795933.1718</v>
      </c>
      <c r="S269" s="249">
        <f t="shared" si="34"/>
        <v>-731123.9736</v>
      </c>
      <c r="T269" s="249">
        <f t="shared" si="35"/>
        <v>0</v>
      </c>
      <c r="U269" s="267">
        <f t="shared" si="21"/>
        <v>0.9607414592</v>
      </c>
      <c r="V269" s="252">
        <f>(E269-B258)/B258</f>
        <v>0.4633395465</v>
      </c>
      <c r="W269" s="249">
        <f t="shared" si="22"/>
        <v>-731123.9736</v>
      </c>
      <c r="X269" s="252">
        <f t="shared" si="23"/>
        <v>2.703354948</v>
      </c>
      <c r="Y269" s="249">
        <f t="shared" si="24"/>
        <v>1590483.953</v>
      </c>
      <c r="Z269" s="249">
        <f t="shared" si="25"/>
        <v>859359.979</v>
      </c>
      <c r="AA269" s="254">
        <f t="shared" si="26"/>
        <v>2667691.122</v>
      </c>
      <c r="AB269" s="253">
        <f t="shared" si="27"/>
        <v>2.667691122</v>
      </c>
      <c r="AC269" s="270">
        <f t="shared" si="28"/>
        <v>1936567.149</v>
      </c>
      <c r="AD269" s="252">
        <f t="shared" si="29"/>
        <v>1.936567149</v>
      </c>
      <c r="AE269" s="175"/>
      <c r="AF269" s="176"/>
      <c r="AG269" s="176"/>
      <c r="AH269" s="176"/>
      <c r="AI269" s="176"/>
      <c r="AJ269" s="176"/>
      <c r="AK269" s="176"/>
      <c r="AL269" s="176"/>
      <c r="AM269" s="176"/>
      <c r="AN269" s="176"/>
      <c r="AO269" s="176"/>
      <c r="AP269" s="176"/>
      <c r="AQ269" s="176"/>
      <c r="AR269" s="176"/>
      <c r="AS269" s="176"/>
      <c r="AT269" s="176"/>
      <c r="AU269" s="176"/>
      <c r="AV269" s="176"/>
      <c r="AW269" s="177"/>
    </row>
    <row r="270" ht="19.5" customHeight="1">
      <c r="A270" s="271" t="s">
        <v>358</v>
      </c>
      <c r="B270" s="272">
        <v>315.109985</v>
      </c>
      <c r="C270" s="273">
        <v>330.320007</v>
      </c>
      <c r="D270" s="273">
        <v>305.179993</v>
      </c>
      <c r="E270" s="273">
        <v>314.559998</v>
      </c>
      <c r="F270" s="273">
        <v>308.629242</v>
      </c>
      <c r="G270" s="273">
        <v>6.55263E8</v>
      </c>
      <c r="H270" s="278" t="s">
        <v>358</v>
      </c>
      <c r="I270" s="273">
        <v>58.110001</v>
      </c>
      <c r="J270" s="273">
        <v>63.605</v>
      </c>
      <c r="K270" s="273">
        <v>54.48</v>
      </c>
      <c r="L270" s="273">
        <v>57.685001</v>
      </c>
      <c r="M270" s="273">
        <v>57.297649</v>
      </c>
      <c r="N270" s="273">
        <v>7.81004E7</v>
      </c>
      <c r="O270" s="273"/>
      <c r="P270" s="249">
        <f t="shared" si="31"/>
        <v>1208633.636</v>
      </c>
      <c r="Q270" s="249">
        <f>(Q258+(Q269-Q258)*(1-$Q$3))*K270/K269</f>
        <v>575145.0144</v>
      </c>
      <c r="R270" s="249">
        <f>R269*(1+($S$5/2/12))+(Q269-Q258)*($Q$3)</f>
        <v>941098.0355</v>
      </c>
      <c r="S270" s="249">
        <f t="shared" si="34"/>
        <v>-735836.9902</v>
      </c>
      <c r="T270" s="249">
        <f t="shared" si="35"/>
        <v>0</v>
      </c>
      <c r="U270" s="267">
        <f t="shared" si="21"/>
        <v>0.8656992358</v>
      </c>
      <c r="V270" s="277"/>
      <c r="W270" s="249">
        <f t="shared" si="22"/>
        <v>-735836.9902</v>
      </c>
      <c r="X270" s="252">
        <f t="shared" si="23"/>
        <v>2.921478126</v>
      </c>
      <c r="Y270" s="249">
        <f t="shared" si="24"/>
        <v>1749497.659</v>
      </c>
      <c r="Z270" s="249">
        <f t="shared" si="25"/>
        <v>1013660.669</v>
      </c>
      <c r="AA270" s="254">
        <f t="shared" si="26"/>
        <v>2724876.686</v>
      </c>
      <c r="AB270" s="253">
        <f t="shared" si="27"/>
        <v>2.724876686</v>
      </c>
      <c r="AC270" s="270">
        <f t="shared" si="28"/>
        <v>1989039.695</v>
      </c>
      <c r="AD270" s="252">
        <f t="shared" si="29"/>
        <v>1.989039695</v>
      </c>
      <c r="AE270" s="175"/>
      <c r="AF270" s="176"/>
      <c r="AG270" s="176"/>
      <c r="AH270" s="176"/>
      <c r="AI270" s="176"/>
      <c r="AJ270" s="176"/>
      <c r="AK270" s="176"/>
      <c r="AL270" s="176"/>
      <c r="AM270" s="176"/>
      <c r="AN270" s="176"/>
      <c r="AO270" s="176"/>
      <c r="AP270" s="176"/>
      <c r="AQ270" s="176"/>
      <c r="AR270" s="176"/>
      <c r="AS270" s="176"/>
      <c r="AT270" s="176"/>
      <c r="AU270" s="176"/>
      <c r="AV270" s="176"/>
      <c r="AW270" s="177"/>
    </row>
    <row r="271" ht="19.5" customHeight="1">
      <c r="A271" s="271" t="s">
        <v>359</v>
      </c>
      <c r="B271" s="272">
        <v>318.109985</v>
      </c>
      <c r="C271" s="273">
        <v>338.190002</v>
      </c>
      <c r="D271" s="273">
        <v>310.880005</v>
      </c>
      <c r="E271" s="273">
        <v>314.140015</v>
      </c>
      <c r="F271" s="273">
        <v>308.217194</v>
      </c>
      <c r="G271" s="273">
        <v>7.954686E8</v>
      </c>
      <c r="H271" s="278" t="s">
        <v>359</v>
      </c>
      <c r="I271" s="273">
        <v>58.939999</v>
      </c>
      <c r="J271" s="273">
        <v>66.480003</v>
      </c>
      <c r="K271" s="273">
        <v>56.044998</v>
      </c>
      <c r="L271" s="273">
        <v>57.27</v>
      </c>
      <c r="M271" s="273">
        <v>56.885437</v>
      </c>
      <c r="N271" s="273">
        <v>7.47164E7</v>
      </c>
      <c r="O271" s="273"/>
      <c r="P271" s="249">
        <f t="shared" si="31"/>
        <v>1231207.941</v>
      </c>
      <c r="Q271" s="249">
        <f t="shared" ref="Q271:Q281" si="149">Q270*K271/K270</f>
        <v>591666.6883</v>
      </c>
      <c r="R271" s="249">
        <f t="shared" ref="R271:R281" si="150">R270*(1+$S$5/2/12)</f>
        <v>943058.6564</v>
      </c>
      <c r="S271" s="249">
        <f t="shared" si="34"/>
        <v>-740569.6443</v>
      </c>
      <c r="T271" s="249">
        <f t="shared" si="35"/>
        <v>0</v>
      </c>
      <c r="U271" s="267">
        <f t="shared" si="21"/>
        <v>0.8729571787</v>
      </c>
      <c r="V271" s="277"/>
      <c r="W271" s="249">
        <f t="shared" si="22"/>
        <v>-740569.6443</v>
      </c>
      <c r="X271" s="252">
        <f t="shared" si="23"/>
        <v>2.935938049</v>
      </c>
      <c r="Y271" s="249">
        <f t="shared" si="24"/>
        <v>1767181.869</v>
      </c>
      <c r="Z271" s="249">
        <f t="shared" si="25"/>
        <v>1026612.224</v>
      </c>
      <c r="AA271" s="254">
        <f t="shared" si="26"/>
        <v>2765933.285</v>
      </c>
      <c r="AB271" s="253">
        <f t="shared" si="27"/>
        <v>2.765933285</v>
      </c>
      <c r="AC271" s="270">
        <f t="shared" si="28"/>
        <v>2025363.641</v>
      </c>
      <c r="AD271" s="252">
        <f t="shared" si="29"/>
        <v>2.025363641</v>
      </c>
      <c r="AE271" s="175"/>
      <c r="AF271" s="176"/>
      <c r="AG271" s="176"/>
      <c r="AH271" s="176"/>
      <c r="AI271" s="176"/>
      <c r="AJ271" s="176"/>
      <c r="AK271" s="176"/>
      <c r="AL271" s="176"/>
      <c r="AM271" s="176"/>
      <c r="AN271" s="176"/>
      <c r="AO271" s="176"/>
      <c r="AP271" s="176"/>
      <c r="AQ271" s="176"/>
      <c r="AR271" s="176"/>
      <c r="AS271" s="176"/>
      <c r="AT271" s="176"/>
      <c r="AU271" s="176"/>
      <c r="AV271" s="176"/>
      <c r="AW271" s="177"/>
    </row>
    <row r="272" ht="19.5" customHeight="1">
      <c r="A272" s="271" t="s">
        <v>360</v>
      </c>
      <c r="B272" s="272">
        <v>319.269989</v>
      </c>
      <c r="C272" s="273">
        <v>324.329987</v>
      </c>
      <c r="D272" s="273">
        <v>297.450012</v>
      </c>
      <c r="E272" s="273">
        <v>319.130005</v>
      </c>
      <c r="F272" s="273">
        <v>313.113098</v>
      </c>
      <c r="G272" s="273">
        <v>1.6211736E9</v>
      </c>
      <c r="H272" s="278" t="s">
        <v>360</v>
      </c>
      <c r="I272" s="273">
        <v>59.115002</v>
      </c>
      <c r="J272" s="273">
        <v>60.919998</v>
      </c>
      <c r="K272" s="273">
        <v>51.200001</v>
      </c>
      <c r="L272" s="273">
        <v>58.595001</v>
      </c>
      <c r="M272" s="273">
        <v>58.201542</v>
      </c>
      <c r="N272" s="273">
        <v>1.168626E8</v>
      </c>
      <c r="O272" s="273"/>
      <c r="P272" s="249">
        <f t="shared" si="31"/>
        <v>1178019.85</v>
      </c>
      <c r="Q272" s="249">
        <f t="shared" si="149"/>
        <v>540518.0858</v>
      </c>
      <c r="R272" s="249">
        <f t="shared" si="150"/>
        <v>945023.3619</v>
      </c>
      <c r="S272" s="249">
        <f t="shared" si="34"/>
        <v>-745322.0178</v>
      </c>
      <c r="T272" s="249">
        <f t="shared" si="35"/>
        <v>0</v>
      </c>
      <c r="U272" s="267">
        <f t="shared" si="21"/>
        <v>0.848133671</v>
      </c>
      <c r="V272" s="277"/>
      <c r="W272" s="249">
        <f t="shared" si="22"/>
        <v>-745322.0178</v>
      </c>
      <c r="X272" s="252">
        <f t="shared" si="23"/>
        <v>2.848491203</v>
      </c>
      <c r="Y272" s="249">
        <f t="shared" si="24"/>
        <v>1731836.322</v>
      </c>
      <c r="Z272" s="249">
        <f t="shared" si="25"/>
        <v>986514.3043</v>
      </c>
      <c r="AA272" s="254">
        <f t="shared" si="26"/>
        <v>2663561.297</v>
      </c>
      <c r="AB272" s="253">
        <f t="shared" si="27"/>
        <v>2.663561297</v>
      </c>
      <c r="AC272" s="270">
        <f t="shared" si="28"/>
        <v>1918239.279</v>
      </c>
      <c r="AD272" s="252">
        <f t="shared" si="29"/>
        <v>1.918239279</v>
      </c>
      <c r="AE272" s="175"/>
      <c r="AF272" s="176"/>
      <c r="AG272" s="176"/>
      <c r="AH272" s="176"/>
      <c r="AI272" s="176"/>
      <c r="AJ272" s="176"/>
      <c r="AK272" s="176"/>
      <c r="AL272" s="176"/>
      <c r="AM272" s="176"/>
      <c r="AN272" s="176"/>
      <c r="AO272" s="176"/>
      <c r="AP272" s="176"/>
      <c r="AQ272" s="176"/>
      <c r="AR272" s="176"/>
      <c r="AS272" s="176"/>
      <c r="AT272" s="176"/>
      <c r="AU272" s="176"/>
      <c r="AV272" s="176"/>
      <c r="AW272" s="177"/>
    </row>
    <row r="273" ht="19.5" customHeight="1">
      <c r="A273" s="271" t="s">
        <v>361</v>
      </c>
      <c r="B273" s="272">
        <v>323.070007</v>
      </c>
      <c r="C273" s="273">
        <v>342.799988</v>
      </c>
      <c r="D273" s="273">
        <v>322.809998</v>
      </c>
      <c r="E273" s="273">
        <v>337.98999</v>
      </c>
      <c r="F273" s="273">
        <v>332.036346</v>
      </c>
      <c r="G273" s="273">
        <v>7.711398E8</v>
      </c>
      <c r="H273" s="278" t="s">
        <v>361</v>
      </c>
      <c r="I273" s="273">
        <v>60.115002</v>
      </c>
      <c r="J273" s="273">
        <v>67.449997</v>
      </c>
      <c r="K273" s="273">
        <v>60.009998</v>
      </c>
      <c r="L273" s="273">
        <v>65.535004</v>
      </c>
      <c r="M273" s="273">
        <v>65.09494</v>
      </c>
      <c r="N273" s="273">
        <v>5.64114E7</v>
      </c>
      <c r="O273" s="273"/>
      <c r="P273" s="249">
        <f t="shared" si="31"/>
        <v>1278455.438</v>
      </c>
      <c r="Q273" s="249">
        <f t="shared" si="149"/>
        <v>633525.1682</v>
      </c>
      <c r="R273" s="249">
        <f t="shared" si="150"/>
        <v>946992.1606</v>
      </c>
      <c r="S273" s="249">
        <f t="shared" si="34"/>
        <v>-750094.1929</v>
      </c>
      <c r="T273" s="249">
        <f t="shared" si="35"/>
        <v>0</v>
      </c>
      <c r="U273" s="267">
        <f t="shared" si="21"/>
        <v>0.8903567757</v>
      </c>
      <c r="V273" s="277"/>
      <c r="W273" s="249">
        <f t="shared" si="22"/>
        <v>-750094.1929</v>
      </c>
      <c r="X273" s="252">
        <f t="shared" si="23"/>
        <v>2.966890851</v>
      </c>
      <c r="Y273" s="249">
        <f t="shared" si="24"/>
        <v>1804031.281</v>
      </c>
      <c r="Z273" s="249">
        <f t="shared" si="25"/>
        <v>1053937.088</v>
      </c>
      <c r="AA273" s="254">
        <f t="shared" si="26"/>
        <v>2858972.766</v>
      </c>
      <c r="AB273" s="253">
        <f t="shared" si="27"/>
        <v>2.858972766</v>
      </c>
      <c r="AC273" s="270">
        <f t="shared" si="28"/>
        <v>2108878.574</v>
      </c>
      <c r="AD273" s="252">
        <f t="shared" si="29"/>
        <v>2.108878574</v>
      </c>
      <c r="AE273" s="175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6"/>
      <c r="AT273" s="176"/>
      <c r="AU273" s="176"/>
      <c r="AV273" s="176"/>
      <c r="AW273" s="177"/>
    </row>
    <row r="274" ht="19.5" customHeight="1">
      <c r="A274" s="271" t="s">
        <v>362</v>
      </c>
      <c r="B274" s="272">
        <v>339.230011</v>
      </c>
      <c r="C274" s="273">
        <v>340.0</v>
      </c>
      <c r="D274" s="273">
        <v>316.0</v>
      </c>
      <c r="E274" s="273">
        <v>333.929993</v>
      </c>
      <c r="F274" s="273">
        <v>328.047821</v>
      </c>
      <c r="G274" s="273">
        <v>9.654108E8</v>
      </c>
      <c r="H274" s="278" t="s">
        <v>362</v>
      </c>
      <c r="I274" s="273">
        <v>66.040001</v>
      </c>
      <c r="J274" s="273">
        <v>66.334999</v>
      </c>
      <c r="K274" s="273">
        <v>57.189999</v>
      </c>
      <c r="L274" s="273">
        <v>63.689999</v>
      </c>
      <c r="M274" s="273">
        <v>63.262321</v>
      </c>
      <c r="N274" s="273">
        <v>7.58614E7</v>
      </c>
      <c r="O274" s="273"/>
      <c r="P274" s="249">
        <f t="shared" si="31"/>
        <v>1251485.149</v>
      </c>
      <c r="Q274" s="249">
        <f t="shared" si="149"/>
        <v>603754.4566</v>
      </c>
      <c r="R274" s="249">
        <f t="shared" si="150"/>
        <v>948965.061</v>
      </c>
      <c r="S274" s="249">
        <f t="shared" si="34"/>
        <v>-754886.252</v>
      </c>
      <c r="T274" s="249">
        <f t="shared" si="35"/>
        <v>0</v>
      </c>
      <c r="U274" s="267">
        <f t="shared" si="21"/>
        <v>0.8768953606</v>
      </c>
      <c r="V274" s="277"/>
      <c r="W274" s="249">
        <f t="shared" si="22"/>
        <v>-754886.252</v>
      </c>
      <c r="X274" s="252">
        <f t="shared" si="23"/>
        <v>2.914942753</v>
      </c>
      <c r="Y274" s="249">
        <f t="shared" si="24"/>
        <v>1787046.062</v>
      </c>
      <c r="Z274" s="249">
        <f t="shared" si="25"/>
        <v>1032159.81</v>
      </c>
      <c r="AA274" s="254">
        <f t="shared" si="26"/>
        <v>2804204.666</v>
      </c>
      <c r="AB274" s="253">
        <f t="shared" si="27"/>
        <v>2.804204666</v>
      </c>
      <c r="AC274" s="270">
        <f t="shared" si="28"/>
        <v>2049318.414</v>
      </c>
      <c r="AD274" s="252">
        <f t="shared" si="29"/>
        <v>2.049318414</v>
      </c>
      <c r="AE274" s="175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7"/>
    </row>
    <row r="275" ht="19.5" customHeight="1">
      <c r="A275" s="271" t="s">
        <v>363</v>
      </c>
      <c r="B275" s="272">
        <v>335.299988</v>
      </c>
      <c r="C275" s="273">
        <v>355.230011</v>
      </c>
      <c r="D275" s="273">
        <v>328.279999</v>
      </c>
      <c r="E275" s="273">
        <v>354.429993</v>
      </c>
      <c r="F275" s="273">
        <v>348.186798</v>
      </c>
      <c r="G275" s="273">
        <v>7.512885E8</v>
      </c>
      <c r="H275" s="278" t="s">
        <v>363</v>
      </c>
      <c r="I275" s="273">
        <v>64.260002</v>
      </c>
      <c r="J275" s="273">
        <v>72.120003</v>
      </c>
      <c r="K275" s="273">
        <v>61.57</v>
      </c>
      <c r="L275" s="273">
        <v>71.809998</v>
      </c>
      <c r="M275" s="273">
        <v>71.327797</v>
      </c>
      <c r="N275" s="273">
        <v>4.58176E7</v>
      </c>
      <c r="O275" s="273"/>
      <c r="P275" s="249">
        <f t="shared" si="31"/>
        <v>1300118.808</v>
      </c>
      <c r="Q275" s="249">
        <f t="shared" si="149"/>
        <v>649994.0994</v>
      </c>
      <c r="R275" s="249">
        <f t="shared" si="150"/>
        <v>950942.0715</v>
      </c>
      <c r="S275" s="249">
        <f t="shared" si="34"/>
        <v>-759698.2781</v>
      </c>
      <c r="T275" s="249">
        <f t="shared" si="35"/>
        <v>0</v>
      </c>
      <c r="U275" s="267">
        <f t="shared" si="21"/>
        <v>0.8962625754</v>
      </c>
      <c r="V275" s="277"/>
      <c r="W275" s="249">
        <f t="shared" si="22"/>
        <v>-759698.2781</v>
      </c>
      <c r="X275" s="252">
        <f t="shared" si="23"/>
        <v>2.963098567</v>
      </c>
      <c r="Y275" s="249">
        <f t="shared" si="24"/>
        <v>1822987.554</v>
      </c>
      <c r="Z275" s="249">
        <f t="shared" si="25"/>
        <v>1063289.276</v>
      </c>
      <c r="AA275" s="254">
        <f t="shared" si="26"/>
        <v>2901054.979</v>
      </c>
      <c r="AB275" s="253">
        <f t="shared" si="27"/>
        <v>2.901054979</v>
      </c>
      <c r="AC275" s="270">
        <f t="shared" si="28"/>
        <v>2141356.701</v>
      </c>
      <c r="AD275" s="252">
        <f t="shared" si="29"/>
        <v>2.141356701</v>
      </c>
      <c r="AE275" s="175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7"/>
    </row>
    <row r="276" ht="19.5" customHeight="1">
      <c r="A276" s="271" t="s">
        <v>364</v>
      </c>
      <c r="B276" s="272">
        <v>354.070007</v>
      </c>
      <c r="C276" s="273">
        <v>368.890015</v>
      </c>
      <c r="D276" s="273">
        <v>352.040009</v>
      </c>
      <c r="E276" s="273">
        <v>364.570007</v>
      </c>
      <c r="F276" s="273">
        <v>358.563568</v>
      </c>
      <c r="G276" s="273">
        <v>8.132857E8</v>
      </c>
      <c r="H276" s="278" t="s">
        <v>364</v>
      </c>
      <c r="I276" s="273">
        <v>71.639999</v>
      </c>
      <c r="J276" s="273">
        <v>77.639999</v>
      </c>
      <c r="K276" s="273">
        <v>70.730003</v>
      </c>
      <c r="L276" s="273">
        <v>75.800003</v>
      </c>
      <c r="M276" s="273">
        <v>75.291016</v>
      </c>
      <c r="N276" s="273">
        <v>5.52846E7</v>
      </c>
      <c r="O276" s="273"/>
      <c r="P276" s="249">
        <f t="shared" si="31"/>
        <v>1394217.857</v>
      </c>
      <c r="Q276" s="249">
        <f t="shared" si="149"/>
        <v>746696.193</v>
      </c>
      <c r="R276" s="249">
        <f t="shared" si="150"/>
        <v>952923.2008</v>
      </c>
      <c r="S276" s="249">
        <f t="shared" si="34"/>
        <v>-764530.3542</v>
      </c>
      <c r="T276" s="249">
        <f t="shared" si="35"/>
        <v>0</v>
      </c>
      <c r="U276" s="267">
        <f t="shared" si="21"/>
        <v>0.933342645</v>
      </c>
      <c r="V276" s="277"/>
      <c r="W276" s="249">
        <f t="shared" si="22"/>
        <v>-764530.3542</v>
      </c>
      <c r="X276" s="252">
        <f t="shared" si="23"/>
        <v>3.070042995</v>
      </c>
      <c r="Y276" s="249">
        <f t="shared" si="24"/>
        <v>1890758.773</v>
      </c>
      <c r="Z276" s="249">
        <f t="shared" si="25"/>
        <v>1126228.419</v>
      </c>
      <c r="AA276" s="254">
        <f t="shared" si="26"/>
        <v>3093837.251</v>
      </c>
      <c r="AB276" s="253">
        <f t="shared" si="27"/>
        <v>3.093837251</v>
      </c>
      <c r="AC276" s="270">
        <f t="shared" si="28"/>
        <v>2329306.897</v>
      </c>
      <c r="AD276" s="252">
        <f t="shared" si="29"/>
        <v>2.329306897</v>
      </c>
      <c r="AE276" s="175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7"/>
    </row>
    <row r="277" ht="19.5" customHeight="1">
      <c r="A277" s="271" t="s">
        <v>365</v>
      </c>
      <c r="B277" s="272">
        <v>366.279999</v>
      </c>
      <c r="C277" s="273">
        <v>380.76001</v>
      </c>
      <c r="D277" s="273">
        <v>359.959991</v>
      </c>
      <c r="E277" s="273">
        <v>379.950012</v>
      </c>
      <c r="F277" s="273">
        <v>373.690186</v>
      </c>
      <c r="G277" s="273">
        <v>6.834665E8</v>
      </c>
      <c r="H277" s="278" t="s">
        <v>365</v>
      </c>
      <c r="I277" s="273">
        <v>76.510002</v>
      </c>
      <c r="J277" s="273">
        <v>82.510002</v>
      </c>
      <c r="K277" s="273">
        <v>73.800003</v>
      </c>
      <c r="L277" s="273">
        <v>82.160004</v>
      </c>
      <c r="M277" s="273">
        <v>81.608299</v>
      </c>
      <c r="N277" s="273">
        <v>4.73665E7</v>
      </c>
      <c r="O277" s="273"/>
      <c r="P277" s="249">
        <f t="shared" si="31"/>
        <v>1425584.123</v>
      </c>
      <c r="Q277" s="249">
        <f t="shared" si="149"/>
        <v>779106.1635</v>
      </c>
      <c r="R277" s="249">
        <f t="shared" si="150"/>
        <v>954908.4575</v>
      </c>
      <c r="S277" s="249">
        <f t="shared" si="34"/>
        <v>-769382.5641</v>
      </c>
      <c r="T277" s="249">
        <f t="shared" si="35"/>
        <v>0</v>
      </c>
      <c r="U277" s="267">
        <f t="shared" si="21"/>
        <v>0.9443592974</v>
      </c>
      <c r="V277" s="277"/>
      <c r="W277" s="249">
        <f t="shared" si="22"/>
        <v>-769382.5641</v>
      </c>
      <c r="X277" s="252">
        <f t="shared" si="23"/>
        <v>3.094029799</v>
      </c>
      <c r="Y277" s="249">
        <f t="shared" si="24"/>
        <v>1914621.005</v>
      </c>
      <c r="Z277" s="249">
        <f t="shared" si="25"/>
        <v>1145238.441</v>
      </c>
      <c r="AA277" s="254">
        <f t="shared" si="26"/>
        <v>3159598.744</v>
      </c>
      <c r="AB277" s="253">
        <f t="shared" si="27"/>
        <v>3.159598744</v>
      </c>
      <c r="AC277" s="270">
        <f t="shared" si="28"/>
        <v>2390216.18</v>
      </c>
      <c r="AD277" s="252">
        <f t="shared" si="29"/>
        <v>2.39021618</v>
      </c>
      <c r="AE277" s="175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7"/>
    </row>
    <row r="278" ht="19.5" customHeight="1">
      <c r="A278" s="271" t="s">
        <v>366</v>
      </c>
      <c r="B278" s="272">
        <v>381.040009</v>
      </c>
      <c r="C278" s="273">
        <v>382.779999</v>
      </c>
      <c r="D278" s="273">
        <v>357.100006</v>
      </c>
      <c r="E278" s="273">
        <v>357.959991</v>
      </c>
      <c r="F278" s="273">
        <v>352.0625</v>
      </c>
      <c r="G278" s="273">
        <v>9.318499E8</v>
      </c>
      <c r="H278" s="278" t="s">
        <v>366</v>
      </c>
      <c r="I278" s="273">
        <v>82.639999</v>
      </c>
      <c r="J278" s="273">
        <v>83.370003</v>
      </c>
      <c r="K278" s="273">
        <v>72.730003</v>
      </c>
      <c r="L278" s="273">
        <v>72.769997</v>
      </c>
      <c r="M278" s="273">
        <v>72.281357</v>
      </c>
      <c r="N278" s="273">
        <v>6.29031E7</v>
      </c>
      <c r="O278" s="273"/>
      <c r="P278" s="249">
        <f t="shared" si="31"/>
        <v>1414257.45</v>
      </c>
      <c r="Q278" s="249">
        <f t="shared" si="149"/>
        <v>767810.1803</v>
      </c>
      <c r="R278" s="249">
        <f t="shared" si="150"/>
        <v>956897.8501</v>
      </c>
      <c r="S278" s="249">
        <f t="shared" si="34"/>
        <v>-774254.9914</v>
      </c>
      <c r="T278" s="249">
        <f t="shared" si="35"/>
        <v>0</v>
      </c>
      <c r="U278" s="267">
        <f t="shared" si="21"/>
        <v>0.9397611503</v>
      </c>
      <c r="V278" s="277"/>
      <c r="W278" s="249">
        <f t="shared" si="22"/>
        <v>-774254.9914</v>
      </c>
      <c r="X278" s="252">
        <f t="shared" si="23"/>
        <v>3.06249921</v>
      </c>
      <c r="Y278" s="249">
        <f t="shared" si="24"/>
        <v>1908602.151</v>
      </c>
      <c r="Z278" s="249">
        <f t="shared" si="25"/>
        <v>1134347.159</v>
      </c>
      <c r="AA278" s="254">
        <f t="shared" si="26"/>
        <v>3138965.48</v>
      </c>
      <c r="AB278" s="253">
        <f t="shared" si="27"/>
        <v>3.13896548</v>
      </c>
      <c r="AC278" s="270">
        <f t="shared" si="28"/>
        <v>2364710.488</v>
      </c>
      <c r="AD278" s="252">
        <f t="shared" si="29"/>
        <v>2.364710488</v>
      </c>
      <c r="AE278" s="175"/>
      <c r="AF278" s="176"/>
      <c r="AG278" s="176"/>
      <c r="AH278" s="176"/>
      <c r="AI278" s="176"/>
      <c r="AJ278" s="176"/>
      <c r="AK278" s="176"/>
      <c r="AL278" s="176"/>
      <c r="AM278" s="176"/>
      <c r="AN278" s="176"/>
      <c r="AO278" s="176"/>
      <c r="AP278" s="176"/>
      <c r="AQ278" s="176"/>
      <c r="AR278" s="176"/>
      <c r="AS278" s="176"/>
      <c r="AT278" s="176"/>
      <c r="AU278" s="176"/>
      <c r="AV278" s="176"/>
      <c r="AW278" s="177"/>
    </row>
    <row r="279" ht="19.5" customHeight="1">
      <c r="A279" s="271" t="s">
        <v>367</v>
      </c>
      <c r="B279" s="272">
        <v>358.600006</v>
      </c>
      <c r="C279" s="273">
        <v>386.279999</v>
      </c>
      <c r="D279" s="273">
        <v>350.320007</v>
      </c>
      <c r="E279" s="273">
        <v>386.109985</v>
      </c>
      <c r="F279" s="273">
        <v>380.169678</v>
      </c>
      <c r="G279" s="273">
        <v>8.787479E8</v>
      </c>
      <c r="H279" s="278" t="s">
        <v>367</v>
      </c>
      <c r="I279" s="273">
        <v>73.089996</v>
      </c>
      <c r="J279" s="273">
        <v>84.599998</v>
      </c>
      <c r="K279" s="273">
        <v>69.730003</v>
      </c>
      <c r="L279" s="273">
        <v>84.540001</v>
      </c>
      <c r="M279" s="273">
        <v>83.972328</v>
      </c>
      <c r="N279" s="273">
        <v>5.71178E7</v>
      </c>
      <c r="O279" s="273"/>
      <c r="P279" s="249">
        <f t="shared" si="31"/>
        <v>1387405.968</v>
      </c>
      <c r="Q279" s="249">
        <f t="shared" si="149"/>
        <v>736139.1993</v>
      </c>
      <c r="R279" s="249">
        <f t="shared" si="150"/>
        <v>958891.3873</v>
      </c>
      <c r="S279" s="249">
        <f t="shared" si="34"/>
        <v>-779147.7205</v>
      </c>
      <c r="T279" s="249">
        <f t="shared" si="35"/>
        <v>0</v>
      </c>
      <c r="U279" s="267">
        <f t="shared" si="21"/>
        <v>0.9277350291</v>
      </c>
      <c r="V279" s="277"/>
      <c r="W279" s="249">
        <f t="shared" si="22"/>
        <v>-779147.7205</v>
      </c>
      <c r="X279" s="252">
        <f t="shared" si="23"/>
        <v>3.011363948</v>
      </c>
      <c r="Y279" s="249">
        <f t="shared" si="24"/>
        <v>1891719.91</v>
      </c>
      <c r="Z279" s="249">
        <f t="shared" si="25"/>
        <v>1112572.189</v>
      </c>
      <c r="AA279" s="254">
        <f t="shared" si="26"/>
        <v>3082436.555</v>
      </c>
      <c r="AB279" s="253">
        <f t="shared" si="27"/>
        <v>3.082436555</v>
      </c>
      <c r="AC279" s="270">
        <f t="shared" si="28"/>
        <v>2303288.834</v>
      </c>
      <c r="AD279" s="252">
        <f t="shared" si="29"/>
        <v>2.303288834</v>
      </c>
      <c r="AE279" s="175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7"/>
    </row>
    <row r="280" ht="19.5" customHeight="1">
      <c r="A280" s="271" t="s">
        <v>368</v>
      </c>
      <c r="B280" s="272">
        <v>386.559998</v>
      </c>
      <c r="C280" s="273">
        <v>408.709991</v>
      </c>
      <c r="D280" s="273">
        <v>384.420013</v>
      </c>
      <c r="E280" s="273">
        <v>393.820007</v>
      </c>
      <c r="F280" s="273">
        <v>387.761139</v>
      </c>
      <c r="G280" s="273">
        <v>9.222445E8</v>
      </c>
      <c r="H280" s="278" t="s">
        <v>368</v>
      </c>
      <c r="I280" s="273">
        <v>84.739998</v>
      </c>
      <c r="J280" s="273">
        <v>94.540001</v>
      </c>
      <c r="K280" s="273">
        <v>83.790001</v>
      </c>
      <c r="L280" s="273">
        <v>87.610001</v>
      </c>
      <c r="M280" s="273">
        <v>87.021706</v>
      </c>
      <c r="N280" s="273">
        <v>6.23369E7</v>
      </c>
      <c r="O280" s="273"/>
      <c r="P280" s="249">
        <f t="shared" si="31"/>
        <v>1522455.497</v>
      </c>
      <c r="Q280" s="249">
        <f t="shared" si="149"/>
        <v>884570.509</v>
      </c>
      <c r="R280" s="249">
        <f t="shared" si="150"/>
        <v>960889.0777</v>
      </c>
      <c r="S280" s="249">
        <f t="shared" si="34"/>
        <v>-784060.836</v>
      </c>
      <c r="T280" s="249">
        <f t="shared" si="35"/>
        <v>0</v>
      </c>
      <c r="U280" s="267">
        <f t="shared" si="21"/>
        <v>0.9773395211</v>
      </c>
      <c r="V280" s="277"/>
      <c r="W280" s="249">
        <f t="shared" si="22"/>
        <v>-784060.836</v>
      </c>
      <c r="X280" s="252">
        <f t="shared" si="23"/>
        <v>3.167285573</v>
      </c>
      <c r="Y280" s="249">
        <f t="shared" si="24"/>
        <v>1988172.362</v>
      </c>
      <c r="Z280" s="249">
        <f t="shared" si="25"/>
        <v>1204111.526</v>
      </c>
      <c r="AA280" s="254">
        <f t="shared" si="26"/>
        <v>3367915.084</v>
      </c>
      <c r="AB280" s="253">
        <f t="shared" si="27"/>
        <v>3.367915084</v>
      </c>
      <c r="AC280" s="270">
        <f t="shared" si="28"/>
        <v>2583854.248</v>
      </c>
      <c r="AD280" s="252">
        <f t="shared" si="29"/>
        <v>2.583854248</v>
      </c>
      <c r="AE280" s="175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7"/>
    </row>
    <row r="281" ht="19.5" customHeight="1">
      <c r="A281" s="274" t="s">
        <v>369</v>
      </c>
      <c r="B281" s="275">
        <v>398.279999</v>
      </c>
      <c r="C281" s="276">
        <v>404.579987</v>
      </c>
      <c r="D281" s="276">
        <v>377.470001</v>
      </c>
      <c r="E281" s="276">
        <v>397.850006</v>
      </c>
      <c r="F281" s="276">
        <v>391.729095</v>
      </c>
      <c r="G281" s="276">
        <v>1.2328172E9</v>
      </c>
      <c r="H281" s="279" t="s">
        <v>369</v>
      </c>
      <c r="I281" s="276">
        <v>89.650002</v>
      </c>
      <c r="J281" s="276">
        <v>92.25</v>
      </c>
      <c r="K281" s="276">
        <v>80.330002</v>
      </c>
      <c r="L281" s="276">
        <v>89.019997</v>
      </c>
      <c r="M281" s="276">
        <v>88.422226</v>
      </c>
      <c r="N281" s="276">
        <v>1.017614E8</v>
      </c>
      <c r="O281" s="276"/>
      <c r="P281" s="249">
        <f t="shared" si="31"/>
        <v>1494930.697</v>
      </c>
      <c r="Q281" s="249">
        <f t="shared" si="149"/>
        <v>848043.3215</v>
      </c>
      <c r="R281" s="249">
        <f t="shared" si="150"/>
        <v>962890.9299</v>
      </c>
      <c r="S281" s="249">
        <f t="shared" si="34"/>
        <v>-788994.4229</v>
      </c>
      <c r="T281" s="249">
        <f t="shared" si="35"/>
        <v>0</v>
      </c>
      <c r="U281" s="267">
        <f t="shared" si="21"/>
        <v>0.9652594373</v>
      </c>
      <c r="V281" s="252">
        <f>(E281-B270)/B270</f>
        <v>0.262575053</v>
      </c>
      <c r="W281" s="249">
        <f t="shared" si="22"/>
        <v>-788994.4229</v>
      </c>
      <c r="X281" s="252">
        <f t="shared" si="23"/>
        <v>3.115131813</v>
      </c>
      <c r="Y281" s="249">
        <f t="shared" si="24"/>
        <v>1970826.781</v>
      </c>
      <c r="Z281" s="249">
        <f t="shared" si="25"/>
        <v>1181832.358</v>
      </c>
      <c r="AA281" s="254">
        <f t="shared" si="26"/>
        <v>3305864.948</v>
      </c>
      <c r="AB281" s="253">
        <f t="shared" si="27"/>
        <v>3.305864948</v>
      </c>
      <c r="AC281" s="270">
        <f t="shared" si="28"/>
        <v>2516870.526</v>
      </c>
      <c r="AD281" s="252">
        <f t="shared" si="29"/>
        <v>2.516870526</v>
      </c>
      <c r="AE281" s="175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7"/>
    </row>
    <row r="282" ht="19.5" customHeight="1">
      <c r="A282" s="271" t="s">
        <v>370</v>
      </c>
      <c r="B282" s="272">
        <v>399.049988</v>
      </c>
      <c r="C282" s="273">
        <v>402.279999</v>
      </c>
      <c r="D282" s="273">
        <v>334.149994</v>
      </c>
      <c r="E282" s="273">
        <v>363.049988</v>
      </c>
      <c r="F282" s="273">
        <v>357.921021</v>
      </c>
      <c r="G282" s="273">
        <v>1.847203E9</v>
      </c>
      <c r="H282" s="278" t="s">
        <v>370</v>
      </c>
      <c r="I282" s="273">
        <v>89.650002</v>
      </c>
      <c r="J282" s="273">
        <v>91.099998</v>
      </c>
      <c r="K282" s="273">
        <v>62.369999</v>
      </c>
      <c r="L282" s="273">
        <v>73.709999</v>
      </c>
      <c r="M282" s="273">
        <v>73.21505</v>
      </c>
      <c r="N282" s="273">
        <v>2.354233E8</v>
      </c>
      <c r="O282" s="273"/>
      <c r="P282" s="249">
        <f t="shared" si="31"/>
        <v>1323366.313</v>
      </c>
      <c r="Q282" s="249">
        <f>(Q270+(Q281-Q270)*(1-$Q$3))*K282/K281</f>
        <v>552497.5282</v>
      </c>
      <c r="R282" s="249">
        <f>R281*(1+($S$5/2/12))+(Q281-Q270)*($Q$3)</f>
        <v>1101346.106</v>
      </c>
      <c r="S282" s="249">
        <f t="shared" si="34"/>
        <v>-793948.5663</v>
      </c>
      <c r="T282" s="249">
        <f t="shared" si="35"/>
        <v>0</v>
      </c>
      <c r="U282" s="267">
        <f t="shared" si="21"/>
        <v>0.8156500254</v>
      </c>
      <c r="V282" s="277"/>
      <c r="W282" s="249">
        <f t="shared" si="22"/>
        <v>-793948.5663</v>
      </c>
      <c r="X282" s="252">
        <f t="shared" si="23"/>
        <v>3.05399181</v>
      </c>
      <c r="Y282" s="249">
        <f t="shared" si="24"/>
        <v>1983648.681</v>
      </c>
      <c r="Z282" s="249">
        <f t="shared" si="25"/>
        <v>1189700.115</v>
      </c>
      <c r="AA282" s="254">
        <f t="shared" si="26"/>
        <v>2977209.947</v>
      </c>
      <c r="AB282" s="253">
        <f t="shared" si="27"/>
        <v>2.977209947</v>
      </c>
      <c r="AC282" s="270">
        <f t="shared" si="28"/>
        <v>2183261.381</v>
      </c>
      <c r="AD282" s="252">
        <f t="shared" si="29"/>
        <v>2.183261381</v>
      </c>
      <c r="AE282" s="175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7"/>
    </row>
    <row r="283" ht="19.5" customHeight="1">
      <c r="A283" s="271" t="s">
        <v>371</v>
      </c>
      <c r="B283" s="272">
        <v>364.429993</v>
      </c>
      <c r="C283" s="273">
        <v>370.100006</v>
      </c>
      <c r="D283" s="273">
        <v>318.26001</v>
      </c>
      <c r="E283" s="273">
        <v>346.799988</v>
      </c>
      <c r="F283" s="273">
        <v>341.900604</v>
      </c>
      <c r="G283" s="273">
        <v>1.5229236E9</v>
      </c>
      <c r="H283" s="278" t="s">
        <v>371</v>
      </c>
      <c r="I283" s="273">
        <v>74.139999</v>
      </c>
      <c r="J283" s="273">
        <v>76.449997</v>
      </c>
      <c r="K283" s="273">
        <v>56.119999</v>
      </c>
      <c r="L283" s="273">
        <v>66.669998</v>
      </c>
      <c r="M283" s="273">
        <v>66.222313</v>
      </c>
      <c r="N283" s="273">
        <v>1.590101E8</v>
      </c>
      <c r="O283" s="273"/>
      <c r="P283" s="249">
        <f t="shared" si="31"/>
        <v>1260435.683</v>
      </c>
      <c r="Q283" s="249">
        <f t="shared" ref="Q283:Q293" si="151">Q282*K283/K282</f>
        <v>497132.6155</v>
      </c>
      <c r="R283" s="249">
        <f t="shared" ref="R283:R293" si="152">R282*(1+$S$5/2/12)</f>
        <v>1103640.577</v>
      </c>
      <c r="S283" s="249">
        <f t="shared" si="34"/>
        <v>-798923.352</v>
      </c>
      <c r="T283" s="249">
        <f t="shared" si="35"/>
        <v>0</v>
      </c>
      <c r="U283" s="267">
        <f t="shared" si="21"/>
        <v>0.788023878</v>
      </c>
      <c r="V283" s="277"/>
      <c r="W283" s="249">
        <f t="shared" si="22"/>
        <v>-798923.352</v>
      </c>
      <c r="X283" s="252">
        <f t="shared" si="23"/>
        <v>2.959077682</v>
      </c>
      <c r="Y283" s="249">
        <f t="shared" si="24"/>
        <v>1941799.932</v>
      </c>
      <c r="Z283" s="249">
        <f t="shared" si="25"/>
        <v>1142876.58</v>
      </c>
      <c r="AA283" s="254">
        <f t="shared" si="26"/>
        <v>2861208.876</v>
      </c>
      <c r="AB283" s="253">
        <f t="shared" si="27"/>
        <v>2.861208876</v>
      </c>
      <c r="AC283" s="270">
        <f t="shared" si="28"/>
        <v>2062285.524</v>
      </c>
      <c r="AD283" s="252">
        <f t="shared" si="29"/>
        <v>2.062285524</v>
      </c>
      <c r="AE283" s="175"/>
      <c r="AF283" s="176"/>
      <c r="AG283" s="176"/>
      <c r="AH283" s="176"/>
      <c r="AI283" s="176"/>
      <c r="AJ283" s="176"/>
      <c r="AK283" s="176"/>
      <c r="AL283" s="176"/>
      <c r="AM283" s="176"/>
      <c r="AN283" s="176"/>
      <c r="AO283" s="176"/>
      <c r="AP283" s="176"/>
      <c r="AQ283" s="176"/>
      <c r="AR283" s="176"/>
      <c r="AS283" s="176"/>
      <c r="AT283" s="176"/>
      <c r="AU283" s="176"/>
      <c r="AV283" s="176"/>
      <c r="AW283" s="177"/>
    </row>
    <row r="284" ht="19.5" customHeight="1">
      <c r="A284" s="271" t="s">
        <v>372</v>
      </c>
      <c r="B284" s="272">
        <v>345.75</v>
      </c>
      <c r="C284" s="273">
        <v>371.829987</v>
      </c>
      <c r="D284" s="273">
        <v>317.450012</v>
      </c>
      <c r="E284" s="273">
        <v>362.540009</v>
      </c>
      <c r="F284" s="273">
        <v>357.418304</v>
      </c>
      <c r="G284" s="273">
        <v>1.6867928E9</v>
      </c>
      <c r="H284" s="278" t="s">
        <v>372</v>
      </c>
      <c r="I284" s="273">
        <v>66.120003</v>
      </c>
      <c r="J284" s="273">
        <v>75.860001</v>
      </c>
      <c r="K284" s="273">
        <v>55.43</v>
      </c>
      <c r="L284" s="273">
        <v>71.919998</v>
      </c>
      <c r="M284" s="273">
        <v>71.437057</v>
      </c>
      <c r="N284" s="273">
        <v>1.740802E8</v>
      </c>
      <c r="O284" s="273"/>
      <c r="P284" s="249">
        <f t="shared" si="31"/>
        <v>1257227.77</v>
      </c>
      <c r="Q284" s="249">
        <f t="shared" si="151"/>
        <v>491020.338</v>
      </c>
      <c r="R284" s="249">
        <f t="shared" si="152"/>
        <v>1105939.829</v>
      </c>
      <c r="S284" s="249">
        <f t="shared" si="34"/>
        <v>-803918.8659</v>
      </c>
      <c r="T284" s="249">
        <f t="shared" si="35"/>
        <v>0</v>
      </c>
      <c r="U284" s="267">
        <f t="shared" si="21"/>
        <v>0.7845553607</v>
      </c>
      <c r="V284" s="277"/>
      <c r="W284" s="249">
        <f t="shared" si="22"/>
        <v>-803918.8659</v>
      </c>
      <c r="X284" s="252">
        <f t="shared" si="23"/>
        <v>2.939559822</v>
      </c>
      <c r="Y284" s="249">
        <f t="shared" si="24"/>
        <v>1941761.675</v>
      </c>
      <c r="Z284" s="249">
        <f t="shared" si="25"/>
        <v>1137842.809</v>
      </c>
      <c r="AA284" s="254">
        <f t="shared" si="26"/>
        <v>2854187.937</v>
      </c>
      <c r="AB284" s="253">
        <f t="shared" si="27"/>
        <v>2.854187937</v>
      </c>
      <c r="AC284" s="270">
        <f t="shared" si="28"/>
        <v>2050269.071</v>
      </c>
      <c r="AD284" s="252">
        <f t="shared" si="29"/>
        <v>2.050269071</v>
      </c>
      <c r="AE284" s="175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7"/>
    </row>
    <row r="285" ht="19.5" customHeight="1">
      <c r="A285" s="271" t="s">
        <v>373</v>
      </c>
      <c r="B285" s="272">
        <v>362.809998</v>
      </c>
      <c r="C285" s="273">
        <v>369.309998</v>
      </c>
      <c r="D285" s="273">
        <v>312.600006</v>
      </c>
      <c r="E285" s="273">
        <v>313.25</v>
      </c>
      <c r="F285" s="273">
        <v>309.20636</v>
      </c>
      <c r="G285" s="273">
        <v>1.5019591E9</v>
      </c>
      <c r="H285" s="278" t="s">
        <v>373</v>
      </c>
      <c r="I285" s="273">
        <v>72.220001</v>
      </c>
      <c r="J285" s="273">
        <v>74.769997</v>
      </c>
      <c r="K285" s="273">
        <v>53.009998</v>
      </c>
      <c r="L285" s="273">
        <v>53.200001</v>
      </c>
      <c r="M285" s="273">
        <v>52.842766</v>
      </c>
      <c r="N285" s="273">
        <v>1.590007E8</v>
      </c>
      <c r="O285" s="273"/>
      <c r="P285" s="249">
        <f t="shared" si="31"/>
        <v>1238019.826</v>
      </c>
      <c r="Q285" s="249">
        <f t="shared" si="151"/>
        <v>469583.026</v>
      </c>
      <c r="R285" s="249">
        <f t="shared" si="152"/>
        <v>1108243.87</v>
      </c>
      <c r="S285" s="249">
        <f t="shared" si="34"/>
        <v>-808935.1945</v>
      </c>
      <c r="T285" s="249">
        <f t="shared" si="35"/>
        <v>0</v>
      </c>
      <c r="U285" s="267">
        <f t="shared" si="21"/>
        <v>0.7731904798</v>
      </c>
      <c r="V285" s="277"/>
      <c r="W285" s="249">
        <f t="shared" si="22"/>
        <v>-808935.1945</v>
      </c>
      <c r="X285" s="252">
        <f t="shared" si="23"/>
        <v>2.900434684</v>
      </c>
      <c r="Y285" s="249">
        <f t="shared" si="24"/>
        <v>1930527.993</v>
      </c>
      <c r="Z285" s="249">
        <f t="shared" si="25"/>
        <v>1121592.799</v>
      </c>
      <c r="AA285" s="254">
        <f t="shared" si="26"/>
        <v>2815846.722</v>
      </c>
      <c r="AB285" s="253">
        <f t="shared" si="27"/>
        <v>2.815846722</v>
      </c>
      <c r="AC285" s="270">
        <f t="shared" si="28"/>
        <v>2006911.527</v>
      </c>
      <c r="AD285" s="252">
        <f t="shared" si="29"/>
        <v>2.006911527</v>
      </c>
      <c r="AE285" s="175"/>
      <c r="AF285" s="176"/>
      <c r="AG285" s="176"/>
      <c r="AH285" s="176"/>
      <c r="AI285" s="176"/>
      <c r="AJ285" s="176"/>
      <c r="AK285" s="176"/>
      <c r="AL285" s="176"/>
      <c r="AM285" s="176"/>
      <c r="AN285" s="176"/>
      <c r="AO285" s="176"/>
      <c r="AP285" s="176"/>
      <c r="AQ285" s="176"/>
      <c r="AR285" s="176"/>
      <c r="AS285" s="176"/>
      <c r="AT285" s="176"/>
      <c r="AU285" s="176"/>
      <c r="AV285" s="176"/>
      <c r="AW285" s="177"/>
    </row>
    <row r="286" ht="19.5" customHeight="1">
      <c r="A286" s="271" t="s">
        <v>374</v>
      </c>
      <c r="B286" s="272">
        <v>312.829987</v>
      </c>
      <c r="C286" s="273">
        <v>330.290009</v>
      </c>
      <c r="D286" s="273">
        <v>280.209991</v>
      </c>
      <c r="E286" s="273">
        <v>308.279999</v>
      </c>
      <c r="F286" s="273">
        <v>304.300568</v>
      </c>
      <c r="G286" s="273">
        <v>1.9511625E9</v>
      </c>
      <c r="H286" s="278" t="s">
        <v>374</v>
      </c>
      <c r="I286" s="273">
        <v>53.060001</v>
      </c>
      <c r="J286" s="273">
        <v>59.060001</v>
      </c>
      <c r="K286" s="273">
        <v>41.959999</v>
      </c>
      <c r="L286" s="273">
        <v>50.669998</v>
      </c>
      <c r="M286" s="273">
        <v>50.329754</v>
      </c>
      <c r="N286" s="273">
        <v>1.978816E8</v>
      </c>
      <c r="O286" s="273"/>
      <c r="P286" s="249">
        <f t="shared" si="31"/>
        <v>1109742.539</v>
      </c>
      <c r="Q286" s="249">
        <f t="shared" si="151"/>
        <v>371697.8692</v>
      </c>
      <c r="R286" s="249">
        <f t="shared" si="152"/>
        <v>1110552.711</v>
      </c>
      <c r="S286" s="249">
        <f t="shared" si="34"/>
        <v>-813972.4245</v>
      </c>
      <c r="T286" s="249">
        <f t="shared" si="35"/>
        <v>0</v>
      </c>
      <c r="U286" s="267">
        <f t="shared" si="21"/>
        <v>0.7149472209</v>
      </c>
      <c r="V286" s="277"/>
      <c r="W286" s="249">
        <f t="shared" si="22"/>
        <v>-813972.4245</v>
      </c>
      <c r="X286" s="252">
        <f t="shared" si="23"/>
        <v>2.727727848</v>
      </c>
      <c r="Y286" s="249">
        <f t="shared" si="24"/>
        <v>1842950.38</v>
      </c>
      <c r="Z286" s="249">
        <f t="shared" si="25"/>
        <v>1028977.955</v>
      </c>
      <c r="AA286" s="254">
        <f t="shared" si="26"/>
        <v>2591993.119</v>
      </c>
      <c r="AB286" s="253">
        <f t="shared" si="27"/>
        <v>2.591993119</v>
      </c>
      <c r="AC286" s="270">
        <f t="shared" si="28"/>
        <v>1778020.695</v>
      </c>
      <c r="AD286" s="252">
        <f t="shared" si="29"/>
        <v>1.778020695</v>
      </c>
      <c r="AE286" s="175"/>
      <c r="AF286" s="176"/>
      <c r="AG286" s="176"/>
      <c r="AH286" s="176"/>
      <c r="AI286" s="176"/>
      <c r="AJ286" s="176"/>
      <c r="AK286" s="176"/>
      <c r="AL286" s="176"/>
      <c r="AM286" s="176"/>
      <c r="AN286" s="176"/>
      <c r="AO286" s="176"/>
      <c r="AP286" s="176"/>
      <c r="AQ286" s="176"/>
      <c r="AR286" s="176"/>
      <c r="AS286" s="176"/>
      <c r="AT286" s="176"/>
      <c r="AU286" s="176"/>
      <c r="AV286" s="176"/>
      <c r="AW286" s="177"/>
    </row>
    <row r="287" ht="19.5" customHeight="1">
      <c r="A287" s="271" t="s">
        <v>375</v>
      </c>
      <c r="B287" s="272">
        <v>310.470001</v>
      </c>
      <c r="C287" s="273">
        <v>314.559998</v>
      </c>
      <c r="D287" s="273">
        <v>269.279999</v>
      </c>
      <c r="E287" s="273">
        <v>280.279999</v>
      </c>
      <c r="F287" s="273">
        <v>276.661987</v>
      </c>
      <c r="G287" s="273">
        <v>1.359608E9</v>
      </c>
      <c r="H287" s="278" t="s">
        <v>375</v>
      </c>
      <c r="I287" s="273">
        <v>51.41</v>
      </c>
      <c r="J287" s="273">
        <v>52.700001</v>
      </c>
      <c r="K287" s="273">
        <v>38.240002</v>
      </c>
      <c r="L287" s="273">
        <v>41.41</v>
      </c>
      <c r="M287" s="273">
        <v>41.131935</v>
      </c>
      <c r="N287" s="273">
        <v>1.292261E8</v>
      </c>
      <c r="O287" s="273"/>
      <c r="P287" s="249">
        <f t="shared" si="31"/>
        <v>1066455.442</v>
      </c>
      <c r="Q287" s="249">
        <f t="shared" si="151"/>
        <v>338744.6997</v>
      </c>
      <c r="R287" s="249">
        <f t="shared" si="152"/>
        <v>1112866.363</v>
      </c>
      <c r="S287" s="249">
        <f t="shared" si="34"/>
        <v>-819030.643</v>
      </c>
      <c r="T287" s="249">
        <f t="shared" si="35"/>
        <v>0</v>
      </c>
      <c r="U287" s="267">
        <f t="shared" si="21"/>
        <v>0.6925729873</v>
      </c>
      <c r="V287" s="277"/>
      <c r="W287" s="249">
        <f t="shared" si="22"/>
        <v>-819030.643</v>
      </c>
      <c r="X287" s="252">
        <f t="shared" si="23"/>
        <v>2.660855028</v>
      </c>
      <c r="Y287" s="249">
        <f t="shared" si="24"/>
        <v>1814870.517</v>
      </c>
      <c r="Z287" s="249">
        <f t="shared" si="25"/>
        <v>995839.8743</v>
      </c>
      <c r="AA287" s="254">
        <f t="shared" si="26"/>
        <v>2518066.504</v>
      </c>
      <c r="AB287" s="253">
        <f t="shared" si="27"/>
        <v>2.518066504</v>
      </c>
      <c r="AC287" s="270">
        <f t="shared" si="28"/>
        <v>1699035.861</v>
      </c>
      <c r="AD287" s="252">
        <f t="shared" si="29"/>
        <v>1.699035861</v>
      </c>
      <c r="AE287" s="175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7"/>
    </row>
    <row r="288" ht="19.5" customHeight="1">
      <c r="A288" s="271" t="s">
        <v>376</v>
      </c>
      <c r="B288" s="272">
        <v>278.950012</v>
      </c>
      <c r="C288" s="273">
        <v>316.390015</v>
      </c>
      <c r="D288" s="273">
        <v>276.75</v>
      </c>
      <c r="E288" s="273">
        <v>315.459991</v>
      </c>
      <c r="F288" s="273">
        <v>311.98645</v>
      </c>
      <c r="G288" s="273">
        <v>1.1780255E9</v>
      </c>
      <c r="H288" s="278" t="s">
        <v>376</v>
      </c>
      <c r="I288" s="273">
        <v>40.98</v>
      </c>
      <c r="J288" s="273">
        <v>52.299999</v>
      </c>
      <c r="K288" s="273">
        <v>40.34</v>
      </c>
      <c r="L288" s="273">
        <v>52.02</v>
      </c>
      <c r="M288" s="273">
        <v>51.670692</v>
      </c>
      <c r="N288" s="273">
        <v>8.72705E7</v>
      </c>
      <c r="O288" s="273"/>
      <c r="P288" s="249">
        <f t="shared" si="31"/>
        <v>1096039.604</v>
      </c>
      <c r="Q288" s="249">
        <f t="shared" si="151"/>
        <v>357347.2927</v>
      </c>
      <c r="R288" s="249">
        <f t="shared" si="152"/>
        <v>1115184.834</v>
      </c>
      <c r="S288" s="249">
        <f t="shared" si="34"/>
        <v>-824109.9373</v>
      </c>
      <c r="T288" s="249">
        <f t="shared" si="35"/>
        <v>0</v>
      </c>
      <c r="U288" s="267">
        <f t="shared" si="21"/>
        <v>0.7049576103</v>
      </c>
      <c r="V288" s="277"/>
      <c r="W288" s="249">
        <f t="shared" si="22"/>
        <v>-824109.9373</v>
      </c>
      <c r="X288" s="252">
        <f t="shared" si="23"/>
        <v>2.683166818</v>
      </c>
      <c r="Y288" s="249">
        <f t="shared" si="24"/>
        <v>1837805.164</v>
      </c>
      <c r="Z288" s="249">
        <f t="shared" si="25"/>
        <v>1013695.226</v>
      </c>
      <c r="AA288" s="254">
        <f t="shared" si="26"/>
        <v>2568571.731</v>
      </c>
      <c r="AB288" s="253">
        <f t="shared" si="27"/>
        <v>2.568571731</v>
      </c>
      <c r="AC288" s="270">
        <f t="shared" si="28"/>
        <v>1744461.794</v>
      </c>
      <c r="AD288" s="252">
        <f t="shared" si="29"/>
        <v>1.744461794</v>
      </c>
      <c r="AE288" s="175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7"/>
    </row>
    <row r="289" ht="19.5" customHeight="1">
      <c r="A289" s="271" t="s">
        <v>377</v>
      </c>
      <c r="B289" s="272">
        <v>313.649994</v>
      </c>
      <c r="C289" s="273">
        <v>334.420013</v>
      </c>
      <c r="D289" s="273">
        <v>298.440002</v>
      </c>
      <c r="E289" s="273">
        <v>299.269989</v>
      </c>
      <c r="F289" s="273">
        <v>295.974701</v>
      </c>
      <c r="G289" s="273">
        <v>1.0699201E9</v>
      </c>
      <c r="H289" s="278" t="s">
        <v>377</v>
      </c>
      <c r="I289" s="273">
        <v>51.419998</v>
      </c>
      <c r="J289" s="273">
        <v>58.220001</v>
      </c>
      <c r="K289" s="273">
        <v>46.099998</v>
      </c>
      <c r="L289" s="273">
        <v>46.369999</v>
      </c>
      <c r="M289" s="273">
        <v>46.058628</v>
      </c>
      <c r="N289" s="273">
        <v>9.09502E7</v>
      </c>
      <c r="O289" s="273"/>
      <c r="P289" s="249">
        <f t="shared" si="31"/>
        <v>1181940.602</v>
      </c>
      <c r="Q289" s="249">
        <f t="shared" si="151"/>
        <v>408371.5785</v>
      </c>
      <c r="R289" s="249">
        <f t="shared" si="152"/>
        <v>1117508.136</v>
      </c>
      <c r="S289" s="249">
        <f t="shared" si="34"/>
        <v>-829210.3954</v>
      </c>
      <c r="T289" s="249">
        <f t="shared" si="35"/>
        <v>0</v>
      </c>
      <c r="U289" s="267">
        <f t="shared" si="21"/>
        <v>0.7381153568</v>
      </c>
      <c r="V289" s="277"/>
      <c r="W289" s="249">
        <f t="shared" si="22"/>
        <v>-829210.3954</v>
      </c>
      <c r="X289" s="252">
        <f t="shared" si="23"/>
        <v>2.773058262</v>
      </c>
      <c r="Y289" s="249">
        <f t="shared" si="24"/>
        <v>1900166.232</v>
      </c>
      <c r="Z289" s="249">
        <f t="shared" si="25"/>
        <v>1070955.837</v>
      </c>
      <c r="AA289" s="254">
        <f t="shared" si="26"/>
        <v>2707820.317</v>
      </c>
      <c r="AB289" s="253">
        <f t="shared" si="27"/>
        <v>2.707820317</v>
      </c>
      <c r="AC289" s="270">
        <f t="shared" si="28"/>
        <v>1878609.921</v>
      </c>
      <c r="AD289" s="252">
        <f t="shared" si="29"/>
        <v>1.878609921</v>
      </c>
      <c r="AE289" s="175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7"/>
    </row>
    <row r="290" ht="19.5" customHeight="1">
      <c r="A290" s="271" t="s">
        <v>378</v>
      </c>
      <c r="B290" s="272">
        <v>296.720001</v>
      </c>
      <c r="C290" s="273">
        <v>311.079987</v>
      </c>
      <c r="D290" s="273">
        <v>267.100006</v>
      </c>
      <c r="E290" s="273">
        <v>267.26001</v>
      </c>
      <c r="F290" s="273">
        <v>264.3172</v>
      </c>
      <c r="G290" s="273">
        <v>1.3709887E9</v>
      </c>
      <c r="H290" s="278" t="s">
        <v>378</v>
      </c>
      <c r="I290" s="273">
        <v>45.549999</v>
      </c>
      <c r="J290" s="273">
        <v>49.959999</v>
      </c>
      <c r="K290" s="273">
        <v>36.630001</v>
      </c>
      <c r="L290" s="273">
        <v>36.66</v>
      </c>
      <c r="M290" s="273">
        <v>36.413834</v>
      </c>
      <c r="N290" s="273">
        <v>1.142396E8</v>
      </c>
      <c r="O290" s="273"/>
      <c r="P290" s="249">
        <f t="shared" si="31"/>
        <v>1057821.806</v>
      </c>
      <c r="Q290" s="249">
        <f t="shared" si="151"/>
        <v>324482.6893</v>
      </c>
      <c r="R290" s="249">
        <f t="shared" si="152"/>
        <v>1119836.278</v>
      </c>
      <c r="S290" s="249">
        <f t="shared" si="34"/>
        <v>-834332.1054</v>
      </c>
      <c r="T290" s="249">
        <f t="shared" si="35"/>
        <v>0</v>
      </c>
      <c r="U290" s="267">
        <f t="shared" si="21"/>
        <v>0.6821307589</v>
      </c>
      <c r="V290" s="277"/>
      <c r="W290" s="249">
        <f t="shared" si="22"/>
        <v>-834332.1054</v>
      </c>
      <c r="X290" s="252">
        <f t="shared" si="23"/>
        <v>2.610061473</v>
      </c>
      <c r="Y290" s="249">
        <f t="shared" si="24"/>
        <v>1815518.091</v>
      </c>
      <c r="Z290" s="249">
        <f t="shared" si="25"/>
        <v>981185.9857</v>
      </c>
      <c r="AA290" s="254">
        <f t="shared" si="26"/>
        <v>2502140.773</v>
      </c>
      <c r="AB290" s="253">
        <f t="shared" si="27"/>
        <v>2.502140773</v>
      </c>
      <c r="AC290" s="270">
        <f t="shared" si="28"/>
        <v>1667808.668</v>
      </c>
      <c r="AD290" s="252">
        <f t="shared" si="29"/>
        <v>1.667808668</v>
      </c>
      <c r="AE290" s="175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7"/>
    </row>
    <row r="291" ht="19.5" customHeight="1">
      <c r="A291" s="271" t="s">
        <v>379</v>
      </c>
      <c r="B291" s="272">
        <v>269.070007</v>
      </c>
      <c r="C291" s="273">
        <v>284.600006</v>
      </c>
      <c r="D291" s="273">
        <v>254.259995</v>
      </c>
      <c r="E291" s="273">
        <v>277.950012</v>
      </c>
      <c r="F291" s="273">
        <v>275.383514</v>
      </c>
      <c r="G291" s="273">
        <v>1.356809E9</v>
      </c>
      <c r="H291" s="278" t="s">
        <v>379</v>
      </c>
      <c r="I291" s="273">
        <v>37.139999</v>
      </c>
      <c r="J291" s="273">
        <v>41.349998</v>
      </c>
      <c r="K291" s="273">
        <v>32.98</v>
      </c>
      <c r="L291" s="273">
        <v>39.080002</v>
      </c>
      <c r="M291" s="273">
        <v>38.817581</v>
      </c>
      <c r="N291" s="273">
        <v>1.28472E8</v>
      </c>
      <c r="O291" s="273"/>
      <c r="P291" s="249">
        <f t="shared" si="31"/>
        <v>1006970.277</v>
      </c>
      <c r="Q291" s="249">
        <f t="shared" si="151"/>
        <v>292149.5715</v>
      </c>
      <c r="R291" s="249">
        <f t="shared" si="152"/>
        <v>1122169.27</v>
      </c>
      <c r="S291" s="249">
        <f t="shared" si="34"/>
        <v>-839475.1558</v>
      </c>
      <c r="T291" s="249">
        <f t="shared" si="35"/>
        <v>0</v>
      </c>
      <c r="U291" s="267">
        <f t="shared" si="21"/>
        <v>0.6571992612</v>
      </c>
      <c r="V291" s="277"/>
      <c r="W291" s="249">
        <f t="shared" si="22"/>
        <v>-839475.1558</v>
      </c>
      <c r="X291" s="252">
        <f t="shared" si="23"/>
        <v>2.536274639</v>
      </c>
      <c r="Y291" s="249">
        <f t="shared" si="24"/>
        <v>1782161.693</v>
      </c>
      <c r="Z291" s="249">
        <f t="shared" si="25"/>
        <v>942686.5377</v>
      </c>
      <c r="AA291" s="254">
        <f t="shared" si="26"/>
        <v>2421289.119</v>
      </c>
      <c r="AB291" s="253">
        <f t="shared" si="27"/>
        <v>2.421289119</v>
      </c>
      <c r="AC291" s="270">
        <f t="shared" si="28"/>
        <v>1581813.963</v>
      </c>
      <c r="AD291" s="252">
        <f t="shared" si="29"/>
        <v>1.581813963</v>
      </c>
      <c r="AE291" s="175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7"/>
    </row>
    <row r="292" ht="19.5" customHeight="1">
      <c r="A292" s="271" t="s">
        <v>380</v>
      </c>
      <c r="B292" s="272">
        <v>281.5</v>
      </c>
      <c r="C292" s="273">
        <v>293.470001</v>
      </c>
      <c r="D292" s="273">
        <v>259.079987</v>
      </c>
      <c r="E292" s="273">
        <v>293.359985</v>
      </c>
      <c r="F292" s="273">
        <v>290.651154</v>
      </c>
      <c r="G292" s="273">
        <v>1.1957628E9</v>
      </c>
      <c r="H292" s="278" t="s">
        <v>380</v>
      </c>
      <c r="I292" s="273">
        <v>40.110001</v>
      </c>
      <c r="J292" s="273">
        <v>43.049999</v>
      </c>
      <c r="K292" s="273">
        <v>33.900002</v>
      </c>
      <c r="L292" s="273">
        <v>42.900002</v>
      </c>
      <c r="M292" s="273">
        <v>42.611935</v>
      </c>
      <c r="N292" s="273">
        <v>1.058583E8</v>
      </c>
      <c r="O292" s="273"/>
      <c r="P292" s="249">
        <f t="shared" si="31"/>
        <v>1026059.354</v>
      </c>
      <c r="Q292" s="249">
        <f t="shared" si="151"/>
        <v>300299.3043</v>
      </c>
      <c r="R292" s="249">
        <f t="shared" si="152"/>
        <v>1124507.123</v>
      </c>
      <c r="S292" s="249">
        <f t="shared" si="34"/>
        <v>-844639.6356</v>
      </c>
      <c r="T292" s="249">
        <f t="shared" si="35"/>
        <v>0</v>
      </c>
      <c r="U292" s="267">
        <f t="shared" si="21"/>
        <v>0.6637074846</v>
      </c>
      <c r="V292" s="277"/>
      <c r="W292" s="249">
        <f t="shared" si="22"/>
        <v>-844639.6356</v>
      </c>
      <c r="X292" s="252">
        <f t="shared" si="23"/>
        <v>2.546134927</v>
      </c>
      <c r="Y292" s="249">
        <f t="shared" si="24"/>
        <v>1797768.386</v>
      </c>
      <c r="Z292" s="249">
        <f t="shared" si="25"/>
        <v>953128.7505</v>
      </c>
      <c r="AA292" s="254">
        <f t="shared" si="26"/>
        <v>2450865.782</v>
      </c>
      <c r="AB292" s="253">
        <f t="shared" si="27"/>
        <v>2.450865782</v>
      </c>
      <c r="AC292" s="270">
        <f t="shared" si="28"/>
        <v>1606226.146</v>
      </c>
      <c r="AD292" s="252">
        <f t="shared" si="29"/>
        <v>1.606226146</v>
      </c>
      <c r="AE292" s="175"/>
      <c r="AF292" s="176"/>
      <c r="AG292" s="176"/>
      <c r="AH292" s="176"/>
      <c r="AI292" s="176"/>
      <c r="AJ292" s="176"/>
      <c r="AK292" s="176"/>
      <c r="AL292" s="176"/>
      <c r="AM292" s="176"/>
      <c r="AN292" s="176"/>
      <c r="AO292" s="176"/>
      <c r="AP292" s="176"/>
      <c r="AQ292" s="176"/>
      <c r="AR292" s="176"/>
      <c r="AS292" s="176"/>
      <c r="AT292" s="176"/>
      <c r="AU292" s="176"/>
      <c r="AV292" s="176"/>
      <c r="AW292" s="177"/>
    </row>
    <row r="293" ht="19.5" customHeight="1">
      <c r="A293" s="274" t="s">
        <v>381</v>
      </c>
      <c r="B293" s="275">
        <v>293.690002</v>
      </c>
      <c r="C293" s="276">
        <v>296.880005</v>
      </c>
      <c r="D293" s="276">
        <v>259.730011</v>
      </c>
      <c r="E293" s="276">
        <v>266.279999</v>
      </c>
      <c r="F293" s="276">
        <v>263.821228</v>
      </c>
      <c r="G293" s="276">
        <v>1.0570377E9</v>
      </c>
      <c r="H293" s="279" t="s">
        <v>381</v>
      </c>
      <c r="I293" s="276">
        <v>42.970001</v>
      </c>
      <c r="J293" s="276">
        <v>43.720001</v>
      </c>
      <c r="K293" s="276">
        <v>33.380001</v>
      </c>
      <c r="L293" s="276">
        <v>35.040001</v>
      </c>
      <c r="M293" s="276">
        <v>34.80471</v>
      </c>
      <c r="N293" s="276">
        <v>9.87134E7</v>
      </c>
      <c r="O293" s="276"/>
      <c r="P293" s="249">
        <f t="shared" si="31"/>
        <v>1028633.707</v>
      </c>
      <c r="Q293" s="249">
        <f t="shared" si="151"/>
        <v>295692.9347</v>
      </c>
      <c r="R293" s="249">
        <f t="shared" si="152"/>
        <v>1126849.846</v>
      </c>
      <c r="S293" s="249">
        <f t="shared" si="34"/>
        <v>-849825.6341</v>
      </c>
      <c r="T293" s="249">
        <f t="shared" si="35"/>
        <v>0</v>
      </c>
      <c r="U293" s="267">
        <f t="shared" si="21"/>
        <v>0.6609151093</v>
      </c>
      <c r="V293" s="252">
        <f>(E293-B282)/B282</f>
        <v>-0.332715181</v>
      </c>
      <c r="W293" s="249">
        <f t="shared" si="22"/>
        <v>-849825.6341</v>
      </c>
      <c r="X293" s="252">
        <f t="shared" si="23"/>
        <v>2.536383308</v>
      </c>
      <c r="Y293" s="249">
        <f t="shared" si="24"/>
        <v>1801819.447</v>
      </c>
      <c r="Z293" s="249">
        <f t="shared" si="25"/>
        <v>951993.813</v>
      </c>
      <c r="AA293" s="254">
        <f t="shared" si="26"/>
        <v>2451176.488</v>
      </c>
      <c r="AB293" s="253">
        <f t="shared" si="27"/>
        <v>2.451176488</v>
      </c>
      <c r="AC293" s="270">
        <f t="shared" si="28"/>
        <v>1601350.854</v>
      </c>
      <c r="AD293" s="252">
        <f t="shared" si="29"/>
        <v>1.601350854</v>
      </c>
      <c r="AE293" s="175"/>
      <c r="AF293" s="176"/>
      <c r="AG293" s="176"/>
      <c r="AH293" s="176"/>
      <c r="AI293" s="176"/>
      <c r="AJ293" s="176"/>
      <c r="AK293" s="176"/>
      <c r="AL293" s="176"/>
      <c r="AM293" s="176"/>
      <c r="AN293" s="176"/>
      <c r="AO293" s="176"/>
      <c r="AP293" s="176"/>
      <c r="AQ293" s="176"/>
      <c r="AR293" s="176"/>
      <c r="AS293" s="176"/>
      <c r="AT293" s="176"/>
      <c r="AU293" s="176"/>
      <c r="AV293" s="176"/>
      <c r="AW293" s="177"/>
    </row>
    <row r="294" ht="19.5" customHeight="1">
      <c r="A294" s="271" t="s">
        <v>382</v>
      </c>
      <c r="B294" s="272">
        <v>268.649994</v>
      </c>
      <c r="C294" s="273">
        <v>298.26001</v>
      </c>
      <c r="D294" s="273">
        <v>260.339996</v>
      </c>
      <c r="E294" s="273">
        <v>294.619995</v>
      </c>
      <c r="F294" s="273">
        <v>292.598358</v>
      </c>
      <c r="G294" s="273">
        <v>9.619273E8</v>
      </c>
      <c r="H294" s="278" t="s">
        <v>382</v>
      </c>
      <c r="I294" s="273">
        <v>35.639999</v>
      </c>
      <c r="J294" s="273">
        <v>43.560001</v>
      </c>
      <c r="K294" s="273">
        <v>33.419998</v>
      </c>
      <c r="L294" s="273">
        <v>42.470001</v>
      </c>
      <c r="M294" s="273">
        <v>42.308758</v>
      </c>
      <c r="N294" s="273">
        <v>9.56641E7</v>
      </c>
      <c r="O294" s="273"/>
      <c r="P294" s="249">
        <f t="shared" si="31"/>
        <v>1031049.489</v>
      </c>
      <c r="Q294" s="249">
        <f>(Q293+$S$3)*K294/K293</f>
        <v>316071.2082</v>
      </c>
      <c r="R294" s="249">
        <f>R293*(1+($S$5)/2/12)-$S$3</f>
        <v>1109197.45</v>
      </c>
      <c r="S294" s="249">
        <f t="shared" si="34"/>
        <v>-855033.2409</v>
      </c>
      <c r="T294" s="249">
        <f t="shared" si="35"/>
        <v>0</v>
      </c>
      <c r="U294" s="267">
        <f t="shared" si="21"/>
        <v>0.6771076896</v>
      </c>
      <c r="V294" s="277"/>
      <c r="W294" s="249">
        <f t="shared" si="22"/>
        <v>-855033.2409</v>
      </c>
      <c r="X294" s="252">
        <f t="shared" si="23"/>
        <v>2.503115477</v>
      </c>
      <c r="Y294" s="249">
        <f t="shared" si="24"/>
        <v>1786564.194</v>
      </c>
      <c r="Z294" s="249">
        <f t="shared" si="25"/>
        <v>931530.9534</v>
      </c>
      <c r="AA294" s="254">
        <f t="shared" si="26"/>
        <v>2456318.147</v>
      </c>
      <c r="AB294" s="253">
        <f t="shared" si="27"/>
        <v>2.456318147</v>
      </c>
      <c r="AC294" s="270">
        <f t="shared" si="28"/>
        <v>1601284.906</v>
      </c>
      <c r="AD294" s="252">
        <f t="shared" si="29"/>
        <v>1.601284906</v>
      </c>
      <c r="AE294" s="175"/>
      <c r="AF294" s="176"/>
      <c r="AG294" s="176"/>
      <c r="AH294" s="176"/>
      <c r="AI294" s="176"/>
      <c r="AJ294" s="176"/>
      <c r="AK294" s="176"/>
      <c r="AL294" s="176"/>
      <c r="AM294" s="176"/>
      <c r="AN294" s="176"/>
      <c r="AO294" s="176"/>
      <c r="AP294" s="176"/>
      <c r="AQ294" s="176"/>
      <c r="AR294" s="176"/>
      <c r="AS294" s="176"/>
      <c r="AT294" s="176"/>
      <c r="AU294" s="176"/>
      <c r="AV294" s="176"/>
      <c r="AW294" s="177"/>
    </row>
    <row r="295" ht="19.5" customHeight="1">
      <c r="A295" s="271" t="s">
        <v>383</v>
      </c>
      <c r="B295" s="272">
        <v>294.410004</v>
      </c>
      <c r="C295" s="273">
        <v>313.679993</v>
      </c>
      <c r="D295" s="273">
        <v>290.049988</v>
      </c>
      <c r="E295" s="273">
        <v>293.559998</v>
      </c>
      <c r="F295" s="273">
        <v>291.545685</v>
      </c>
      <c r="G295" s="273">
        <v>1.0944248E9</v>
      </c>
      <c r="H295" s="278" t="s">
        <v>383</v>
      </c>
      <c r="I295" s="273">
        <v>42.400002</v>
      </c>
      <c r="J295" s="273">
        <v>48.009998</v>
      </c>
      <c r="K295" s="273">
        <v>40.75</v>
      </c>
      <c r="L295" s="273">
        <v>41.73</v>
      </c>
      <c r="M295" s="273">
        <v>41.57156</v>
      </c>
      <c r="N295" s="273">
        <v>1.067048E8</v>
      </c>
      <c r="O295" s="273"/>
      <c r="P295" s="249">
        <f t="shared" si="31"/>
        <v>1148712.824</v>
      </c>
      <c r="Q295" s="249">
        <f t="shared" ref="Q295:Q305" si="153">Q294*K295/K294</f>
        <v>385395.0481</v>
      </c>
      <c r="R295" s="249">
        <f t="shared" ref="R295:R305" si="154">R294*(1+$S$5/2/12)</f>
        <v>1111508.278</v>
      </c>
      <c r="S295" s="249">
        <f t="shared" si="34"/>
        <v>-860262.5461</v>
      </c>
      <c r="T295" s="249">
        <f t="shared" si="35"/>
        <v>0</v>
      </c>
      <c r="U295" s="267">
        <f t="shared" si="21"/>
        <v>0.7255409747</v>
      </c>
      <c r="V295" s="277"/>
      <c r="W295" s="249">
        <f t="shared" si="22"/>
        <v>-860262.5461</v>
      </c>
      <c r="X295" s="252">
        <f t="shared" si="23"/>
        <v>2.627361975</v>
      </c>
      <c r="Y295" s="249">
        <f t="shared" si="24"/>
        <v>1871146.923</v>
      </c>
      <c r="Z295" s="249">
        <f t="shared" si="25"/>
        <v>1010884.377</v>
      </c>
      <c r="AA295" s="254">
        <f t="shared" si="26"/>
        <v>2645616.15</v>
      </c>
      <c r="AB295" s="253">
        <f t="shared" si="27"/>
        <v>2.64561615</v>
      </c>
      <c r="AC295" s="270">
        <f t="shared" si="28"/>
        <v>1785353.604</v>
      </c>
      <c r="AD295" s="252">
        <f t="shared" si="29"/>
        <v>1.785353604</v>
      </c>
      <c r="AE295" s="175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6"/>
      <c r="AT295" s="176"/>
      <c r="AU295" s="176"/>
      <c r="AV295" s="176"/>
      <c r="AW295" s="177"/>
    </row>
    <row r="296" ht="19.5" customHeight="1">
      <c r="A296" s="271" t="s">
        <v>384</v>
      </c>
      <c r="B296" s="272">
        <v>293.26001</v>
      </c>
      <c r="C296" s="273">
        <v>321.170013</v>
      </c>
      <c r="D296" s="273">
        <v>285.190002</v>
      </c>
      <c r="E296" s="273">
        <v>320.929993</v>
      </c>
      <c r="F296" s="273">
        <v>318.727844</v>
      </c>
      <c r="G296" s="273">
        <v>1.5447826E9</v>
      </c>
      <c r="H296" s="278" t="s">
        <v>384</v>
      </c>
      <c r="I296" s="273">
        <v>41.639999</v>
      </c>
      <c r="J296" s="273">
        <v>49.630001</v>
      </c>
      <c r="K296" s="273">
        <v>39.240002</v>
      </c>
      <c r="L296" s="273">
        <v>49.57</v>
      </c>
      <c r="M296" s="273">
        <v>49.381794</v>
      </c>
      <c r="N296" s="273">
        <v>1.41906E8</v>
      </c>
      <c r="O296" s="273"/>
      <c r="P296" s="249">
        <f t="shared" si="31"/>
        <v>1129465.354</v>
      </c>
      <c r="Q296" s="249">
        <f t="shared" si="153"/>
        <v>371114.1707</v>
      </c>
      <c r="R296" s="249">
        <f t="shared" si="154"/>
        <v>1113823.92</v>
      </c>
      <c r="S296" s="249">
        <f t="shared" si="34"/>
        <v>-865513.64</v>
      </c>
      <c r="T296" s="249">
        <f t="shared" si="35"/>
        <v>0</v>
      </c>
      <c r="U296" s="267">
        <f t="shared" si="21"/>
        <v>0.7159161679</v>
      </c>
      <c r="V296" s="277"/>
      <c r="W296" s="249">
        <f t="shared" si="22"/>
        <v>-865513.64</v>
      </c>
      <c r="X296" s="252">
        <f t="shared" si="23"/>
        <v>2.59185895</v>
      </c>
      <c r="Y296" s="249">
        <f t="shared" si="24"/>
        <v>1859896.711</v>
      </c>
      <c r="Z296" s="249">
        <f t="shared" si="25"/>
        <v>994383.0715</v>
      </c>
      <c r="AA296" s="254">
        <f t="shared" si="26"/>
        <v>2614403.445</v>
      </c>
      <c r="AB296" s="253">
        <f t="shared" si="27"/>
        <v>2.614403445</v>
      </c>
      <c r="AC296" s="270">
        <f t="shared" si="28"/>
        <v>1748889.805</v>
      </c>
      <c r="AD296" s="252">
        <f t="shared" si="29"/>
        <v>1.748889805</v>
      </c>
      <c r="AE296" s="175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6"/>
      <c r="AT296" s="176"/>
      <c r="AU296" s="176"/>
      <c r="AV296" s="176"/>
      <c r="AW296" s="177"/>
    </row>
    <row r="297" ht="19.5" customHeight="1">
      <c r="A297" s="271" t="s">
        <v>385</v>
      </c>
      <c r="B297" s="272">
        <v>318.769989</v>
      </c>
      <c r="C297" s="273">
        <v>322.649994</v>
      </c>
      <c r="D297" s="273">
        <v>309.890015</v>
      </c>
      <c r="E297" s="273">
        <v>322.559998</v>
      </c>
      <c r="F297" s="273">
        <v>320.84256</v>
      </c>
      <c r="G297" s="273">
        <v>9.934946E8</v>
      </c>
      <c r="H297" s="278" t="s">
        <v>385</v>
      </c>
      <c r="I297" s="273">
        <v>48.889999</v>
      </c>
      <c r="J297" s="273">
        <v>49.759998</v>
      </c>
      <c r="K297" s="273">
        <v>45.98</v>
      </c>
      <c r="L297" s="273">
        <v>49.740002</v>
      </c>
      <c r="M297" s="273">
        <v>49.551155</v>
      </c>
      <c r="N297" s="273">
        <v>7.41259E7</v>
      </c>
      <c r="O297" s="273"/>
      <c r="P297" s="249">
        <f t="shared" si="31"/>
        <v>1227287.188</v>
      </c>
      <c r="Q297" s="249">
        <f t="shared" si="153"/>
        <v>434858.0199</v>
      </c>
      <c r="R297" s="249">
        <f t="shared" si="154"/>
        <v>1116144.387</v>
      </c>
      <c r="S297" s="249">
        <f t="shared" si="34"/>
        <v>-870786.6135</v>
      </c>
      <c r="T297" s="249">
        <f t="shared" si="35"/>
        <v>0</v>
      </c>
      <c r="U297" s="267">
        <f t="shared" si="21"/>
        <v>0.7547820904</v>
      </c>
      <c r="V297" s="277"/>
      <c r="W297" s="249">
        <f t="shared" si="22"/>
        <v>-870786.6135</v>
      </c>
      <c r="X297" s="252">
        <f t="shared" si="23"/>
        <v>2.691166284</v>
      </c>
      <c r="Y297" s="249">
        <f t="shared" si="24"/>
        <v>1930599.643</v>
      </c>
      <c r="Z297" s="249">
        <f t="shared" si="25"/>
        <v>1059813.029</v>
      </c>
      <c r="AA297" s="254">
        <f t="shared" si="26"/>
        <v>2778289.595</v>
      </c>
      <c r="AB297" s="253">
        <f t="shared" si="27"/>
        <v>2.778289595</v>
      </c>
      <c r="AC297" s="270">
        <f t="shared" si="28"/>
        <v>1907502.981</v>
      </c>
      <c r="AD297" s="252">
        <f t="shared" si="29"/>
        <v>1.907502981</v>
      </c>
      <c r="AE297" s="175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6"/>
      <c r="AT297" s="176"/>
      <c r="AU297" s="176"/>
      <c r="AV297" s="176"/>
      <c r="AW297" s="177"/>
    </row>
    <row r="298" ht="19.5" customHeight="1">
      <c r="A298" s="271" t="s">
        <v>386</v>
      </c>
      <c r="B298" s="272">
        <v>322.089996</v>
      </c>
      <c r="C298" s="273">
        <v>353.929993</v>
      </c>
      <c r="D298" s="273">
        <v>315.119995</v>
      </c>
      <c r="E298" s="273">
        <v>347.98999</v>
      </c>
      <c r="F298" s="273">
        <v>346.137146</v>
      </c>
      <c r="G298" s="273">
        <v>1.1490793E9</v>
      </c>
      <c r="H298" s="278" t="s">
        <v>386</v>
      </c>
      <c r="I298" s="273">
        <v>49.599998</v>
      </c>
      <c r="J298" s="273">
        <v>59.389999</v>
      </c>
      <c r="K298" s="273">
        <v>47.41</v>
      </c>
      <c r="L298" s="273">
        <v>57.32</v>
      </c>
      <c r="M298" s="273">
        <v>57.102371</v>
      </c>
      <c r="N298" s="273">
        <v>8.46147E7</v>
      </c>
      <c r="O298" s="273"/>
      <c r="P298" s="249">
        <f t="shared" si="31"/>
        <v>1247999.98</v>
      </c>
      <c r="Q298" s="249">
        <f t="shared" si="153"/>
        <v>448382.3124</v>
      </c>
      <c r="R298" s="249">
        <f t="shared" si="154"/>
        <v>1118469.687</v>
      </c>
      <c r="S298" s="249">
        <f t="shared" si="34"/>
        <v>-876081.5577</v>
      </c>
      <c r="T298" s="249">
        <f t="shared" si="35"/>
        <v>0</v>
      </c>
      <c r="U298" s="267">
        <f t="shared" si="21"/>
        <v>0.7619457862</v>
      </c>
      <c r="V298" s="277"/>
      <c r="W298" s="249">
        <f t="shared" si="22"/>
        <v>-876081.5577</v>
      </c>
      <c r="X298" s="252">
        <f t="shared" si="23"/>
        <v>2.701197904</v>
      </c>
      <c r="Y298" s="249">
        <f t="shared" si="24"/>
        <v>1947330.886</v>
      </c>
      <c r="Z298" s="249">
        <f t="shared" si="25"/>
        <v>1071249.328</v>
      </c>
      <c r="AA298" s="254">
        <f t="shared" si="26"/>
        <v>2814851.98</v>
      </c>
      <c r="AB298" s="253">
        <f t="shared" si="27"/>
        <v>2.81485198</v>
      </c>
      <c r="AC298" s="270">
        <f t="shared" si="28"/>
        <v>1938770.422</v>
      </c>
      <c r="AD298" s="252">
        <f t="shared" si="29"/>
        <v>1.938770422</v>
      </c>
      <c r="AE298" s="175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6"/>
      <c r="AT298" s="176"/>
      <c r="AU298" s="176"/>
      <c r="AV298" s="176"/>
      <c r="AW298" s="177"/>
    </row>
    <row r="299" ht="19.5" customHeight="1">
      <c r="A299" s="271" t="s">
        <v>387</v>
      </c>
      <c r="B299" s="272">
        <v>347.730011</v>
      </c>
      <c r="C299" s="273">
        <v>372.850006</v>
      </c>
      <c r="D299" s="273">
        <v>346.660004</v>
      </c>
      <c r="E299" s="273">
        <v>369.420013</v>
      </c>
      <c r="F299" s="273">
        <v>367.453094</v>
      </c>
      <c r="G299" s="273">
        <v>1.1377103E9</v>
      </c>
      <c r="H299" s="278" t="s">
        <v>387</v>
      </c>
      <c r="I299" s="273">
        <v>57.290001</v>
      </c>
      <c r="J299" s="273">
        <v>65.620003</v>
      </c>
      <c r="K299" s="273">
        <v>56.950001</v>
      </c>
      <c r="L299" s="273">
        <v>64.379997</v>
      </c>
      <c r="M299" s="273">
        <v>64.135559</v>
      </c>
      <c r="N299" s="273">
        <v>7.68441E7</v>
      </c>
      <c r="O299" s="273"/>
      <c r="P299" s="249">
        <f t="shared" si="31"/>
        <v>1372910.907</v>
      </c>
      <c r="Q299" s="249">
        <f t="shared" si="153"/>
        <v>538607.322</v>
      </c>
      <c r="R299" s="249">
        <f t="shared" si="154"/>
        <v>1120799.833</v>
      </c>
      <c r="S299" s="249">
        <f t="shared" si="34"/>
        <v>-881398.5642</v>
      </c>
      <c r="T299" s="249">
        <f t="shared" si="35"/>
        <v>0</v>
      </c>
      <c r="U299" s="267">
        <f t="shared" si="21"/>
        <v>0.8080041411</v>
      </c>
      <c r="V299" s="277"/>
      <c r="W299" s="249">
        <f t="shared" si="22"/>
        <v>-881398.5642</v>
      </c>
      <c r="X299" s="252">
        <f t="shared" si="23"/>
        <v>2.829265716</v>
      </c>
      <c r="Y299" s="249">
        <f t="shared" si="24"/>
        <v>2037005.474</v>
      </c>
      <c r="Z299" s="249">
        <f t="shared" si="25"/>
        <v>1155606.91</v>
      </c>
      <c r="AA299" s="254">
        <f t="shared" si="26"/>
        <v>3032318.062</v>
      </c>
      <c r="AB299" s="253">
        <f t="shared" si="27"/>
        <v>3.032318062</v>
      </c>
      <c r="AC299" s="270">
        <f t="shared" si="28"/>
        <v>2150919.497</v>
      </c>
      <c r="AD299" s="252">
        <f t="shared" si="29"/>
        <v>2.150919497</v>
      </c>
      <c r="AE299" s="175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6"/>
      <c r="AT299" s="176"/>
      <c r="AU299" s="176"/>
      <c r="AV299" s="176"/>
      <c r="AW299" s="177"/>
    </row>
    <row r="300" ht="19.5" customHeight="1">
      <c r="A300" s="271" t="s">
        <v>388</v>
      </c>
      <c r="B300" s="272">
        <v>370.070007</v>
      </c>
      <c r="C300" s="273">
        <v>387.980011</v>
      </c>
      <c r="D300" s="273">
        <v>363.410004</v>
      </c>
      <c r="E300" s="273">
        <v>383.679993</v>
      </c>
      <c r="F300" s="273">
        <v>382.160675</v>
      </c>
      <c r="G300" s="273">
        <v>9.749974E8</v>
      </c>
      <c r="H300" s="278" t="s">
        <v>388</v>
      </c>
      <c r="I300" s="273">
        <v>64.580002</v>
      </c>
      <c r="J300" s="273">
        <v>70.739998</v>
      </c>
      <c r="K300" s="273">
        <v>62.200001</v>
      </c>
      <c r="L300" s="273">
        <v>69.029999</v>
      </c>
      <c r="M300" s="273">
        <v>68.767914</v>
      </c>
      <c r="N300" s="273">
        <v>8.75018E7</v>
      </c>
      <c r="O300" s="273"/>
      <c r="P300" s="249">
        <f t="shared" si="31"/>
        <v>1439247.541</v>
      </c>
      <c r="Q300" s="249">
        <f t="shared" si="153"/>
        <v>588259.4448</v>
      </c>
      <c r="R300" s="249">
        <f t="shared" si="154"/>
        <v>1123134.832</v>
      </c>
      <c r="S300" s="249">
        <f t="shared" si="34"/>
        <v>-886737.7249</v>
      </c>
      <c r="T300" s="249">
        <f t="shared" si="35"/>
        <v>0</v>
      </c>
      <c r="U300" s="267">
        <f t="shared" si="21"/>
        <v>0.83023288</v>
      </c>
      <c r="V300" s="277"/>
      <c r="W300" s="249">
        <f t="shared" si="22"/>
        <v>-886737.7249</v>
      </c>
      <c r="X300" s="252">
        <f t="shared" si="23"/>
        <v>2.889673351</v>
      </c>
      <c r="Y300" s="249">
        <f t="shared" si="24"/>
        <v>2085682.717</v>
      </c>
      <c r="Z300" s="249">
        <f t="shared" si="25"/>
        <v>1198944.993</v>
      </c>
      <c r="AA300" s="254">
        <f t="shared" si="26"/>
        <v>3150641.818</v>
      </c>
      <c r="AB300" s="253">
        <f t="shared" si="27"/>
        <v>3.150641818</v>
      </c>
      <c r="AC300" s="270">
        <f t="shared" si="28"/>
        <v>2263904.093</v>
      </c>
      <c r="AD300" s="252">
        <f t="shared" si="29"/>
        <v>2.263904093</v>
      </c>
      <c r="AE300" s="175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6"/>
      <c r="AT300" s="176"/>
      <c r="AU300" s="176"/>
      <c r="AV300" s="176"/>
      <c r="AW300" s="177"/>
    </row>
    <row r="301" ht="19.5" customHeight="1">
      <c r="A301" s="271" t="s">
        <v>389</v>
      </c>
      <c r="B301" s="272">
        <v>382.309998</v>
      </c>
      <c r="C301" s="273">
        <v>383.559998</v>
      </c>
      <c r="D301" s="273">
        <v>354.709991</v>
      </c>
      <c r="E301" s="273">
        <v>377.98999</v>
      </c>
      <c r="F301" s="273">
        <v>376.493195</v>
      </c>
      <c r="G301" s="273">
        <v>1.2022204E9</v>
      </c>
      <c r="H301" s="278" t="s">
        <v>389</v>
      </c>
      <c r="I301" s="273">
        <v>68.470001</v>
      </c>
      <c r="J301" s="273">
        <v>68.900002</v>
      </c>
      <c r="K301" s="273">
        <v>58.639999</v>
      </c>
      <c r="L301" s="273">
        <v>66.279999</v>
      </c>
      <c r="M301" s="273">
        <v>66.028351</v>
      </c>
      <c r="N301" s="273">
        <v>9.8946E7</v>
      </c>
      <c r="O301" s="273"/>
      <c r="P301" s="249">
        <f t="shared" si="31"/>
        <v>1404792.044</v>
      </c>
      <c r="Q301" s="249">
        <f t="shared" si="153"/>
        <v>554590.5579</v>
      </c>
      <c r="R301" s="249">
        <f t="shared" si="154"/>
        <v>1125474.697</v>
      </c>
      <c r="S301" s="249">
        <f t="shared" si="34"/>
        <v>-892099.1321</v>
      </c>
      <c r="T301" s="249">
        <f t="shared" si="35"/>
        <v>0</v>
      </c>
      <c r="U301" s="267">
        <f t="shared" si="21"/>
        <v>0.8149398551</v>
      </c>
      <c r="V301" s="277"/>
      <c r="W301" s="249">
        <f t="shared" si="22"/>
        <v>-892099.1321</v>
      </c>
      <c r="X301" s="252">
        <f t="shared" si="23"/>
        <v>2.836306694</v>
      </c>
      <c r="Y301" s="249">
        <f t="shared" si="24"/>
        <v>2063810.139</v>
      </c>
      <c r="Z301" s="249">
        <f t="shared" si="25"/>
        <v>1171711.007</v>
      </c>
      <c r="AA301" s="254">
        <f t="shared" si="26"/>
        <v>3084857.298</v>
      </c>
      <c r="AB301" s="253">
        <f t="shared" si="27"/>
        <v>3.084857298</v>
      </c>
      <c r="AC301" s="270">
        <f t="shared" si="28"/>
        <v>2192758.166</v>
      </c>
      <c r="AD301" s="252">
        <f t="shared" si="29"/>
        <v>2.192758166</v>
      </c>
      <c r="AE301" s="175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6"/>
      <c r="AT301" s="176"/>
      <c r="AU301" s="176"/>
      <c r="AV301" s="176"/>
      <c r="AW301" s="177"/>
    </row>
    <row r="302" ht="19.5" customHeight="1">
      <c r="A302" s="271" t="s">
        <v>390</v>
      </c>
      <c r="B302" s="272">
        <v>380.399994</v>
      </c>
      <c r="C302" s="273">
        <v>380.829987</v>
      </c>
      <c r="D302" s="273">
        <v>351.359985</v>
      </c>
      <c r="E302" s="273">
        <v>358.269989</v>
      </c>
      <c r="F302" s="273">
        <v>356.851288</v>
      </c>
      <c r="G302" s="273">
        <v>9.597146E8</v>
      </c>
      <c r="H302" s="278" t="s">
        <v>390</v>
      </c>
      <c r="I302" s="273">
        <v>67.169998</v>
      </c>
      <c r="J302" s="273">
        <v>67.290001</v>
      </c>
      <c r="K302" s="273">
        <v>57.099998</v>
      </c>
      <c r="L302" s="273">
        <v>59.349998</v>
      </c>
      <c r="M302" s="273">
        <v>59.124664</v>
      </c>
      <c r="N302" s="273">
        <v>7.61258E7</v>
      </c>
      <c r="O302" s="273"/>
      <c r="P302" s="249">
        <f t="shared" si="31"/>
        <v>1391524.693</v>
      </c>
      <c r="Q302" s="249">
        <f t="shared" si="153"/>
        <v>540025.9257</v>
      </c>
      <c r="R302" s="249">
        <f t="shared" si="154"/>
        <v>1127819.435</v>
      </c>
      <c r="S302" s="249">
        <f t="shared" si="34"/>
        <v>-897482.8785</v>
      </c>
      <c r="T302" s="249">
        <f t="shared" si="35"/>
        <v>0</v>
      </c>
      <c r="U302" s="267">
        <f t="shared" si="21"/>
        <v>0.8078710652</v>
      </c>
      <c r="V302" s="277"/>
      <c r="W302" s="249">
        <f t="shared" si="22"/>
        <v>-897482.8785</v>
      </c>
      <c r="X302" s="252">
        <f t="shared" si="23"/>
        <v>2.807122218</v>
      </c>
      <c r="Y302" s="249">
        <f t="shared" si="24"/>
        <v>2056773.943</v>
      </c>
      <c r="Z302" s="249">
        <f t="shared" si="25"/>
        <v>1159291.065</v>
      </c>
      <c r="AA302" s="254">
        <f t="shared" si="26"/>
        <v>3059370.054</v>
      </c>
      <c r="AB302" s="253">
        <f t="shared" si="27"/>
        <v>3.059370054</v>
      </c>
      <c r="AC302" s="270">
        <f t="shared" si="28"/>
        <v>2161887.176</v>
      </c>
      <c r="AD302" s="252">
        <f t="shared" si="29"/>
        <v>2.161887176</v>
      </c>
      <c r="AE302" s="175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6"/>
      <c r="AT302" s="176"/>
      <c r="AU302" s="176"/>
      <c r="AV302" s="176"/>
      <c r="AW302" s="177"/>
    </row>
    <row r="303" ht="19.5" customHeight="1">
      <c r="A303" s="271" t="s">
        <v>391</v>
      </c>
      <c r="B303" s="272">
        <v>358.540009</v>
      </c>
      <c r="C303" s="273">
        <v>373.73999</v>
      </c>
      <c r="D303" s="273">
        <v>342.350006</v>
      </c>
      <c r="E303" s="273">
        <v>350.869995</v>
      </c>
      <c r="F303" s="273">
        <v>349.986481</v>
      </c>
      <c r="G303" s="273">
        <v>1.2384244E9</v>
      </c>
      <c r="H303" s="278" t="s">
        <v>391</v>
      </c>
      <c r="I303" s="273">
        <v>59.389999</v>
      </c>
      <c r="J303" s="273">
        <v>64.260002</v>
      </c>
      <c r="K303" s="273">
        <v>53.720001</v>
      </c>
      <c r="L303" s="273">
        <v>56.419998</v>
      </c>
      <c r="M303" s="273">
        <v>56.362152</v>
      </c>
      <c r="N303" s="273">
        <v>1.272724E8</v>
      </c>
      <c r="O303" s="273"/>
      <c r="P303" s="249">
        <f t="shared" si="31"/>
        <v>1355841.608</v>
      </c>
      <c r="Q303" s="249">
        <f t="shared" si="153"/>
        <v>508059.4446</v>
      </c>
      <c r="R303" s="249">
        <f t="shared" si="154"/>
        <v>1130169.059</v>
      </c>
      <c r="S303" s="249">
        <f t="shared" si="34"/>
        <v>-902889.0571</v>
      </c>
      <c r="T303" s="249">
        <f t="shared" si="35"/>
        <v>0</v>
      </c>
      <c r="U303" s="267">
        <f t="shared" si="21"/>
        <v>0.7922194232</v>
      </c>
      <c r="V303" s="277"/>
      <c r="W303" s="249">
        <f t="shared" si="22"/>
        <v>-902889.0571</v>
      </c>
      <c r="X303" s="252">
        <f t="shared" si="23"/>
        <v>2.7533955</v>
      </c>
      <c r="Y303" s="249">
        <f t="shared" si="24"/>
        <v>2034051.422</v>
      </c>
      <c r="Z303" s="249">
        <f t="shared" si="25"/>
        <v>1131162.365</v>
      </c>
      <c r="AA303" s="254">
        <f t="shared" si="26"/>
        <v>2994070.112</v>
      </c>
      <c r="AB303" s="253">
        <f t="shared" si="27"/>
        <v>2.994070112</v>
      </c>
      <c r="AC303" s="270">
        <f t="shared" si="28"/>
        <v>2091181.055</v>
      </c>
      <c r="AD303" s="252">
        <f t="shared" si="29"/>
        <v>2.091181055</v>
      </c>
      <c r="AE303" s="175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6"/>
      <c r="AT303" s="176"/>
      <c r="AU303" s="176"/>
      <c r="AV303" s="176"/>
      <c r="AW303" s="177"/>
    </row>
    <row r="304" ht="19.5" customHeight="1">
      <c r="A304" s="271" t="s">
        <v>392</v>
      </c>
      <c r="B304" s="272">
        <v>351.720001</v>
      </c>
      <c r="C304" s="273">
        <v>394.140015</v>
      </c>
      <c r="D304" s="273">
        <v>351.619995</v>
      </c>
      <c r="E304" s="273">
        <v>388.829987</v>
      </c>
      <c r="F304" s="273">
        <v>387.850891</v>
      </c>
      <c r="G304" s="273">
        <v>9.713191E8</v>
      </c>
      <c r="H304" s="278" t="s">
        <v>392</v>
      </c>
      <c r="I304" s="273">
        <v>56.66</v>
      </c>
      <c r="J304" s="273">
        <v>70.629997</v>
      </c>
      <c r="K304" s="273">
        <v>56.639999</v>
      </c>
      <c r="L304" s="273">
        <v>68.709999</v>
      </c>
      <c r="M304" s="273">
        <v>68.639557</v>
      </c>
      <c r="N304" s="273">
        <v>9.37581E7</v>
      </c>
      <c r="O304" s="273"/>
      <c r="P304" s="249">
        <f t="shared" si="31"/>
        <v>1392554.436</v>
      </c>
      <c r="Q304" s="249">
        <f t="shared" si="153"/>
        <v>535675.4635</v>
      </c>
      <c r="R304" s="249">
        <f t="shared" si="154"/>
        <v>1132523.578</v>
      </c>
      <c r="S304" s="249">
        <f t="shared" si="34"/>
        <v>-908317.7615</v>
      </c>
      <c r="T304" s="249">
        <f t="shared" si="35"/>
        <v>0</v>
      </c>
      <c r="U304" s="267">
        <f t="shared" si="21"/>
        <v>0.8049996123</v>
      </c>
      <c r="V304" s="277"/>
      <c r="W304" s="249">
        <f t="shared" si="22"/>
        <v>-908317.7615</v>
      </c>
      <c r="X304" s="252">
        <f t="shared" si="23"/>
        <v>2.779950058</v>
      </c>
      <c r="Y304" s="249">
        <f t="shared" si="24"/>
        <v>2062010.74</v>
      </c>
      <c r="Z304" s="249">
        <f t="shared" si="25"/>
        <v>1153692.978</v>
      </c>
      <c r="AA304" s="254">
        <f t="shared" si="26"/>
        <v>3060753.477</v>
      </c>
      <c r="AB304" s="253">
        <f t="shared" si="27"/>
        <v>3.060753477</v>
      </c>
      <c r="AC304" s="270">
        <f t="shared" si="28"/>
        <v>2152435.716</v>
      </c>
      <c r="AD304" s="252">
        <f t="shared" si="29"/>
        <v>2.152435716</v>
      </c>
      <c r="AE304" s="175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6"/>
      <c r="AT304" s="176"/>
      <c r="AU304" s="176"/>
      <c r="AV304" s="176"/>
      <c r="AW304" s="177"/>
    </row>
    <row r="305" ht="19.5" customHeight="1">
      <c r="A305" s="274" t="s">
        <v>393</v>
      </c>
      <c r="B305" s="275">
        <v>387.75</v>
      </c>
      <c r="C305" s="276">
        <v>412.920013</v>
      </c>
      <c r="D305" s="276">
        <v>382.660004</v>
      </c>
      <c r="E305" s="276">
        <v>409.519989</v>
      </c>
      <c r="F305" s="276">
        <v>408.48877</v>
      </c>
      <c r="G305" s="276">
        <v>8.672359E8</v>
      </c>
      <c r="H305" s="279" t="s">
        <v>393</v>
      </c>
      <c r="I305" s="276">
        <v>68.300003</v>
      </c>
      <c r="J305" s="276">
        <v>77.290001</v>
      </c>
      <c r="K305" s="276">
        <v>66.489998</v>
      </c>
      <c r="L305" s="276">
        <v>76.0</v>
      </c>
      <c r="M305" s="276">
        <v>75.922081</v>
      </c>
      <c r="N305" s="276">
        <v>6.67206E7</v>
      </c>
      <c r="O305" s="276"/>
      <c r="P305" s="249">
        <f t="shared" si="31"/>
        <v>1515485.164</v>
      </c>
      <c r="Q305" s="249">
        <f t="shared" si="153"/>
        <v>628832.2939</v>
      </c>
      <c r="R305" s="249">
        <f t="shared" si="154"/>
        <v>1134883.002</v>
      </c>
      <c r="S305" s="249">
        <f t="shared" si="34"/>
        <v>-913769.0856</v>
      </c>
      <c r="T305" s="249">
        <f t="shared" si="35"/>
        <v>0</v>
      </c>
      <c r="U305" s="267">
        <f t="shared" si="21"/>
        <v>0.8456786297</v>
      </c>
      <c r="V305" s="252">
        <f>(E305-B294)/B294</f>
        <v>0.5243625466</v>
      </c>
      <c r="W305" s="249">
        <f t="shared" si="22"/>
        <v>-913769.0856</v>
      </c>
      <c r="X305" s="252">
        <f t="shared" si="23"/>
        <v>2.900479135</v>
      </c>
      <c r="Y305" s="249">
        <f t="shared" si="24"/>
        <v>2150327.297</v>
      </c>
      <c r="Z305" s="249">
        <f t="shared" si="25"/>
        <v>1236558.212</v>
      </c>
      <c r="AA305" s="254">
        <f t="shared" si="26"/>
        <v>3279200.461</v>
      </c>
      <c r="AB305" s="253">
        <f t="shared" si="27"/>
        <v>3.279200461</v>
      </c>
      <c r="AC305" s="270">
        <f t="shared" si="28"/>
        <v>2365431.375</v>
      </c>
      <c r="AD305" s="252">
        <f t="shared" si="29"/>
        <v>2.365431375</v>
      </c>
      <c r="AE305" s="175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6"/>
      <c r="AT305" s="176"/>
      <c r="AU305" s="176"/>
      <c r="AV305" s="176"/>
      <c r="AW305" s="177"/>
    </row>
    <row r="306" ht="19.5" customHeight="1">
      <c r="A306" s="271" t="s">
        <v>394</v>
      </c>
      <c r="B306" s="272">
        <v>405.839996</v>
      </c>
      <c r="C306" s="273">
        <v>411.25</v>
      </c>
      <c r="D306" s="273">
        <v>395.339996</v>
      </c>
      <c r="E306" s="273">
        <v>409.559998</v>
      </c>
      <c r="F306" s="273">
        <v>409.559998</v>
      </c>
      <c r="G306" s="273">
        <v>3.990175E8</v>
      </c>
      <c r="H306" s="278" t="s">
        <v>394</v>
      </c>
      <c r="I306" s="273">
        <v>74.639999</v>
      </c>
      <c r="J306" s="273">
        <v>76.389999</v>
      </c>
      <c r="K306" s="273">
        <v>70.739998</v>
      </c>
      <c r="L306" s="273">
        <v>75.779999</v>
      </c>
      <c r="M306" s="273">
        <v>75.779999</v>
      </c>
      <c r="N306" s="273">
        <v>3.32369E7</v>
      </c>
      <c r="O306" s="273"/>
      <c r="P306" s="249">
        <f t="shared" si="31"/>
        <v>1565702.954</v>
      </c>
      <c r="Q306" s="249">
        <f>(Q294+(Q305-Q294)*(1-$Q$3))*K306/K305</f>
        <v>502650.578</v>
      </c>
      <c r="R306" s="249">
        <f>R305*(1+($S$5/2/12))+(Q305-Q294)*($Q$3)</f>
        <v>1293627.885</v>
      </c>
      <c r="S306" s="249">
        <f t="shared" si="34"/>
        <v>-919243.1234</v>
      </c>
      <c r="T306" s="249">
        <f t="shared" si="35"/>
        <v>0</v>
      </c>
      <c r="U306" s="267">
        <f t="shared" si="21"/>
        <v>0.7647288285</v>
      </c>
      <c r="V306" s="277"/>
      <c r="W306" s="249">
        <f t="shared" si="22"/>
        <v>-919243.1234</v>
      </c>
      <c r="X306" s="252">
        <f t="shared" si="23"/>
        <v>3.110527309</v>
      </c>
      <c r="Y306" s="249">
        <f t="shared" si="24"/>
        <v>2337874.837</v>
      </c>
      <c r="Z306" s="249">
        <f t="shared" si="25"/>
        <v>1418631.714</v>
      </c>
      <c r="AA306" s="254">
        <f t="shared" si="26"/>
        <v>3361981.417</v>
      </c>
      <c r="AB306" s="253">
        <f t="shared" si="27"/>
        <v>3.361981417</v>
      </c>
      <c r="AC306" s="270">
        <f t="shared" si="28"/>
        <v>2442738.294</v>
      </c>
      <c r="AD306" s="252">
        <f t="shared" si="29"/>
        <v>2.442738294</v>
      </c>
      <c r="AE306" s="175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6"/>
      <c r="AT306" s="176"/>
      <c r="AU306" s="176"/>
      <c r="AV306" s="176"/>
      <c r="AW306" s="177"/>
    </row>
    <row r="307" ht="19.5" customHeight="1">
      <c r="A307" s="271" t="s">
        <v>395</v>
      </c>
      <c r="B307" s="272">
        <v>410.399994</v>
      </c>
      <c r="C307" s="273">
        <v>411.25</v>
      </c>
      <c r="D307" s="273">
        <v>408.149994</v>
      </c>
      <c r="E307" s="273">
        <v>409.559998</v>
      </c>
      <c r="F307" s="273">
        <v>409.559998</v>
      </c>
      <c r="G307" s="273">
        <v>3.5848964E7</v>
      </c>
      <c r="H307" s="278" t="s">
        <v>395</v>
      </c>
      <c r="I307" s="273">
        <v>76.089996</v>
      </c>
      <c r="J307" s="273">
        <v>76.389</v>
      </c>
      <c r="K307" s="273">
        <v>75.254997</v>
      </c>
      <c r="L307" s="273">
        <v>75.779999</v>
      </c>
      <c r="M307" s="273">
        <v>75.779999</v>
      </c>
      <c r="N307" s="273">
        <v>3132173.0</v>
      </c>
      <c r="O307" s="273"/>
      <c r="P307" s="249">
        <f t="shared" si="31"/>
        <v>1616435.62</v>
      </c>
      <c r="Q307" s="249">
        <f>Q306*K307/K306</f>
        <v>534732.3835</v>
      </c>
      <c r="R307" s="249">
        <f>R306*(1+$S$5/2/12)</f>
        <v>1296322.943</v>
      </c>
      <c r="S307" s="249">
        <f t="shared" si="34"/>
        <v>-924739.9698</v>
      </c>
      <c r="T307" s="249">
        <f t="shared" si="35"/>
        <v>0</v>
      </c>
      <c r="U307" s="267">
        <f t="shared" si="21"/>
        <v>0.7790884527</v>
      </c>
      <c r="V307" s="277"/>
      <c r="W307" s="249">
        <f t="shared" si="22"/>
        <v>-924739.9698</v>
      </c>
      <c r="X307" s="252">
        <f t="shared" si="23"/>
        <v>3.149813632</v>
      </c>
      <c r="Y307" s="249">
        <f t="shared" si="24"/>
        <v>2375974.959</v>
      </c>
      <c r="Z307" s="249">
        <f t="shared" si="25"/>
        <v>1451234.989</v>
      </c>
      <c r="AA307" s="254">
        <f t="shared" si="26"/>
        <v>3447490.946</v>
      </c>
      <c r="AB307" s="253">
        <f t="shared" si="27"/>
        <v>3.447490946</v>
      </c>
      <c r="AC307" s="270">
        <f t="shared" si="28"/>
        <v>2522750.976</v>
      </c>
      <c r="AD307" s="252">
        <f t="shared" si="29"/>
        <v>2.522750976</v>
      </c>
      <c r="AE307" s="175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6"/>
      <c r="AT307" s="176"/>
      <c r="AU307" s="176"/>
      <c r="AV307" s="176"/>
      <c r="AW307" s="177"/>
    </row>
    <row r="308" ht="19.5" customHeight="1">
      <c r="A308" s="286"/>
      <c r="B308" s="287"/>
      <c r="C308" s="287"/>
      <c r="D308" s="287"/>
      <c r="E308" s="287"/>
      <c r="F308" s="287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7"/>
      <c r="W308" s="288"/>
      <c r="X308" s="287"/>
      <c r="Y308" s="288"/>
      <c r="Z308" s="288"/>
      <c r="AA308" s="289"/>
      <c r="AB308" s="287"/>
      <c r="AC308" s="290"/>
      <c r="AD308" s="291"/>
      <c r="AE308" s="292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6"/>
      <c r="AT308" s="176"/>
      <c r="AU308" s="176"/>
      <c r="AV308" s="176"/>
      <c r="AW308" s="177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5"/>
      <c r="X309" s="294"/>
      <c r="Y309" s="295"/>
      <c r="Z309" s="295"/>
      <c r="AA309" s="296"/>
      <c r="AB309" s="294"/>
      <c r="AC309" s="297"/>
      <c r="AD309" s="298"/>
      <c r="AE309" s="292"/>
      <c r="AF309" s="176"/>
      <c r="AG309" s="176"/>
      <c r="AH309" s="176"/>
      <c r="AI309" s="176"/>
      <c r="AJ309" s="176"/>
      <c r="AK309" s="176"/>
      <c r="AL309" s="176"/>
      <c r="AM309" s="176"/>
      <c r="AN309" s="176"/>
      <c r="AO309" s="176"/>
      <c r="AP309" s="176"/>
      <c r="AQ309" s="176"/>
      <c r="AR309" s="176"/>
      <c r="AS309" s="176"/>
      <c r="AT309" s="176"/>
      <c r="AU309" s="176"/>
      <c r="AV309" s="176"/>
      <c r="AW309" s="177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4"/>
      <c r="W310" s="295"/>
      <c r="X310" s="294"/>
      <c r="Y310" s="295"/>
      <c r="Z310" s="295"/>
      <c r="AA310" s="296"/>
      <c r="AB310" s="294"/>
      <c r="AC310" s="297"/>
      <c r="AD310" s="298"/>
      <c r="AE310" s="292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6"/>
      <c r="AT310" s="176"/>
      <c r="AU310" s="176"/>
      <c r="AV310" s="176"/>
      <c r="AW310" s="177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4"/>
      <c r="W311" s="295"/>
      <c r="X311" s="294"/>
      <c r="Y311" s="295"/>
      <c r="Z311" s="295"/>
      <c r="AA311" s="296"/>
      <c r="AB311" s="294"/>
      <c r="AC311" s="297"/>
      <c r="AD311" s="298"/>
      <c r="AE311" s="292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7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4"/>
      <c r="W312" s="295"/>
      <c r="X312" s="294"/>
      <c r="Y312" s="295"/>
      <c r="Z312" s="295"/>
      <c r="AA312" s="296"/>
      <c r="AB312" s="294"/>
      <c r="AC312" s="297"/>
      <c r="AD312" s="298"/>
      <c r="AE312" s="292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7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4"/>
      <c r="W313" s="295"/>
      <c r="X313" s="294"/>
      <c r="Y313" s="295"/>
      <c r="Z313" s="295"/>
      <c r="AA313" s="296"/>
      <c r="AB313" s="294"/>
      <c r="AC313" s="297"/>
      <c r="AD313" s="298"/>
      <c r="AE313" s="292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7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4"/>
      <c r="W314" s="295"/>
      <c r="X314" s="294"/>
      <c r="Y314" s="295"/>
      <c r="Z314" s="295"/>
      <c r="AA314" s="296"/>
      <c r="AB314" s="294"/>
      <c r="AC314" s="297"/>
      <c r="AD314" s="298"/>
      <c r="AE314" s="292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7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4"/>
      <c r="W315" s="295"/>
      <c r="X315" s="294"/>
      <c r="Y315" s="295"/>
      <c r="Z315" s="295"/>
      <c r="AA315" s="296"/>
      <c r="AB315" s="294"/>
      <c r="AC315" s="297"/>
      <c r="AD315" s="298"/>
      <c r="AE315" s="292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6"/>
      <c r="AT315" s="176"/>
      <c r="AU315" s="176"/>
      <c r="AV315" s="176"/>
      <c r="AW315" s="177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4"/>
      <c r="W316" s="295"/>
      <c r="X316" s="294"/>
      <c r="Y316" s="295"/>
      <c r="Z316" s="295"/>
      <c r="AA316" s="296"/>
      <c r="AB316" s="294"/>
      <c r="AC316" s="297"/>
      <c r="AD316" s="298"/>
      <c r="AE316" s="292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7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4"/>
      <c r="W317" s="295"/>
      <c r="X317" s="294"/>
      <c r="Y317" s="295"/>
      <c r="Z317" s="295"/>
      <c r="AA317" s="296"/>
      <c r="AB317" s="294"/>
      <c r="AC317" s="297"/>
      <c r="AD317" s="298"/>
      <c r="AE317" s="292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7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4"/>
      <c r="W318" s="295"/>
      <c r="X318" s="294"/>
      <c r="Y318" s="295"/>
      <c r="Z318" s="295"/>
      <c r="AA318" s="296"/>
      <c r="AB318" s="294"/>
      <c r="AC318" s="297"/>
      <c r="AD318" s="298"/>
      <c r="AE318" s="292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7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4"/>
      <c r="W319" s="295"/>
      <c r="X319" s="294"/>
      <c r="Y319" s="295"/>
      <c r="Z319" s="295"/>
      <c r="AA319" s="296"/>
      <c r="AB319" s="294"/>
      <c r="AC319" s="297"/>
      <c r="AD319" s="298"/>
      <c r="AE319" s="292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7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4"/>
      <c r="W320" s="295"/>
      <c r="X320" s="294"/>
      <c r="Y320" s="295"/>
      <c r="Z320" s="295"/>
      <c r="AA320" s="296"/>
      <c r="AB320" s="294"/>
      <c r="AC320" s="297"/>
      <c r="AD320" s="298"/>
      <c r="AE320" s="292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7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4"/>
      <c r="W321" s="295"/>
      <c r="X321" s="294"/>
      <c r="Y321" s="295"/>
      <c r="Z321" s="295"/>
      <c r="AA321" s="296"/>
      <c r="AB321" s="294"/>
      <c r="AC321" s="297"/>
      <c r="AD321" s="298"/>
      <c r="AE321" s="292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7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4"/>
      <c r="W322" s="295"/>
      <c r="X322" s="294"/>
      <c r="Y322" s="295"/>
      <c r="Z322" s="295"/>
      <c r="AA322" s="296"/>
      <c r="AB322" s="294"/>
      <c r="AC322" s="297"/>
      <c r="AD322" s="298"/>
      <c r="AE322" s="292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7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4"/>
      <c r="W323" s="295"/>
      <c r="X323" s="294"/>
      <c r="Y323" s="295"/>
      <c r="Z323" s="295"/>
      <c r="AA323" s="296"/>
      <c r="AB323" s="294"/>
      <c r="AC323" s="297"/>
      <c r="AD323" s="298"/>
      <c r="AE323" s="292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7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4"/>
      <c r="W324" s="295"/>
      <c r="X324" s="294"/>
      <c r="Y324" s="295"/>
      <c r="Z324" s="295"/>
      <c r="AA324" s="296"/>
      <c r="AB324" s="294"/>
      <c r="AC324" s="297"/>
      <c r="AD324" s="298"/>
      <c r="AE324" s="292"/>
      <c r="AF324" s="176"/>
      <c r="AG324" s="176"/>
      <c r="AH324" s="176"/>
      <c r="AI324" s="176"/>
      <c r="AJ324" s="176"/>
      <c r="AK324" s="176"/>
      <c r="AL324" s="176"/>
      <c r="AM324" s="176"/>
      <c r="AN324" s="176"/>
      <c r="AO324" s="176"/>
      <c r="AP324" s="176"/>
      <c r="AQ324" s="176"/>
      <c r="AR324" s="176"/>
      <c r="AS324" s="176"/>
      <c r="AT324" s="176"/>
      <c r="AU324" s="176"/>
      <c r="AV324" s="176"/>
      <c r="AW324" s="177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4"/>
      <c r="W325" s="295"/>
      <c r="X325" s="294"/>
      <c r="Y325" s="295"/>
      <c r="Z325" s="295"/>
      <c r="AA325" s="296"/>
      <c r="AB325" s="294"/>
      <c r="AC325" s="297"/>
      <c r="AD325" s="298"/>
      <c r="AE325" s="292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7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4"/>
      <c r="W326" s="295"/>
      <c r="X326" s="294"/>
      <c r="Y326" s="295"/>
      <c r="Z326" s="295"/>
      <c r="AA326" s="296"/>
      <c r="AB326" s="294"/>
      <c r="AC326" s="297"/>
      <c r="AD326" s="298"/>
      <c r="AE326" s="292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6"/>
      <c r="AT326" s="176"/>
      <c r="AU326" s="176"/>
      <c r="AV326" s="176"/>
      <c r="AW326" s="177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4"/>
      <c r="W327" s="295"/>
      <c r="X327" s="294"/>
      <c r="Y327" s="295"/>
      <c r="Z327" s="295"/>
      <c r="AA327" s="296"/>
      <c r="AB327" s="294"/>
      <c r="AC327" s="297"/>
      <c r="AD327" s="298"/>
      <c r="AE327" s="292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6"/>
      <c r="AT327" s="176"/>
      <c r="AU327" s="176"/>
      <c r="AV327" s="176"/>
      <c r="AW327" s="177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4"/>
      <c r="W328" s="295"/>
      <c r="X328" s="294"/>
      <c r="Y328" s="295"/>
      <c r="Z328" s="295"/>
      <c r="AA328" s="296"/>
      <c r="AB328" s="294"/>
      <c r="AC328" s="297"/>
      <c r="AD328" s="298"/>
      <c r="AE328" s="292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7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4"/>
      <c r="W329" s="295"/>
      <c r="X329" s="294"/>
      <c r="Y329" s="295"/>
      <c r="Z329" s="295"/>
      <c r="AA329" s="296"/>
      <c r="AB329" s="294"/>
      <c r="AC329" s="297"/>
      <c r="AD329" s="298"/>
      <c r="AE329" s="292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7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4"/>
      <c r="W330" s="295"/>
      <c r="X330" s="294"/>
      <c r="Y330" s="295"/>
      <c r="Z330" s="295"/>
      <c r="AA330" s="296"/>
      <c r="AB330" s="294"/>
      <c r="AC330" s="297"/>
      <c r="AD330" s="298"/>
      <c r="AE330" s="292"/>
      <c r="AF330" s="176"/>
      <c r="AG330" s="176"/>
      <c r="AH330" s="176"/>
      <c r="AI330" s="176"/>
      <c r="AJ330" s="176"/>
      <c r="AK330" s="176"/>
      <c r="AL330" s="176"/>
      <c r="AM330" s="176"/>
      <c r="AN330" s="176"/>
      <c r="AO330" s="176"/>
      <c r="AP330" s="176"/>
      <c r="AQ330" s="176"/>
      <c r="AR330" s="176"/>
      <c r="AS330" s="176"/>
      <c r="AT330" s="176"/>
      <c r="AU330" s="176"/>
      <c r="AV330" s="176"/>
      <c r="AW330" s="177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4"/>
      <c r="W331" s="295"/>
      <c r="X331" s="294"/>
      <c r="Y331" s="295"/>
      <c r="Z331" s="295"/>
      <c r="AA331" s="296"/>
      <c r="AB331" s="294"/>
      <c r="AC331" s="297"/>
      <c r="AD331" s="298"/>
      <c r="AE331" s="292"/>
      <c r="AF331" s="176"/>
      <c r="AG331" s="176"/>
      <c r="AH331" s="176"/>
      <c r="AI331" s="176"/>
      <c r="AJ331" s="176"/>
      <c r="AK331" s="176"/>
      <c r="AL331" s="176"/>
      <c r="AM331" s="176"/>
      <c r="AN331" s="176"/>
      <c r="AO331" s="176"/>
      <c r="AP331" s="176"/>
      <c r="AQ331" s="176"/>
      <c r="AR331" s="176"/>
      <c r="AS331" s="176"/>
      <c r="AT331" s="176"/>
      <c r="AU331" s="176"/>
      <c r="AV331" s="176"/>
      <c r="AW331" s="177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4"/>
      <c r="W332" s="295"/>
      <c r="X332" s="294"/>
      <c r="Y332" s="295"/>
      <c r="Z332" s="295"/>
      <c r="AA332" s="296"/>
      <c r="AB332" s="294"/>
      <c r="AC332" s="297"/>
      <c r="AD332" s="298"/>
      <c r="AE332" s="292"/>
      <c r="AF332" s="176"/>
      <c r="AG332" s="176"/>
      <c r="AH332" s="176"/>
      <c r="AI332" s="176"/>
      <c r="AJ332" s="176"/>
      <c r="AK332" s="176"/>
      <c r="AL332" s="176"/>
      <c r="AM332" s="176"/>
      <c r="AN332" s="176"/>
      <c r="AO332" s="176"/>
      <c r="AP332" s="176"/>
      <c r="AQ332" s="176"/>
      <c r="AR332" s="176"/>
      <c r="AS332" s="176"/>
      <c r="AT332" s="176"/>
      <c r="AU332" s="176"/>
      <c r="AV332" s="176"/>
      <c r="AW332" s="177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4"/>
      <c r="W333" s="295"/>
      <c r="X333" s="294"/>
      <c r="Y333" s="295"/>
      <c r="Z333" s="295"/>
      <c r="AA333" s="296"/>
      <c r="AB333" s="294"/>
      <c r="AC333" s="297"/>
      <c r="AD333" s="298"/>
      <c r="AE333" s="292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176"/>
      <c r="AT333" s="176"/>
      <c r="AU333" s="176"/>
      <c r="AV333" s="176"/>
      <c r="AW333" s="177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4"/>
      <c r="W334" s="295"/>
      <c r="X334" s="294"/>
      <c r="Y334" s="295"/>
      <c r="Z334" s="295"/>
      <c r="AA334" s="296"/>
      <c r="AB334" s="294"/>
      <c r="AC334" s="297"/>
      <c r="AD334" s="298"/>
      <c r="AE334" s="292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7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4"/>
      <c r="W335" s="295"/>
      <c r="X335" s="294"/>
      <c r="Y335" s="295"/>
      <c r="Z335" s="295"/>
      <c r="AA335" s="296"/>
      <c r="AB335" s="294"/>
      <c r="AC335" s="297"/>
      <c r="AD335" s="298"/>
      <c r="AE335" s="292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7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4"/>
      <c r="W336" s="295"/>
      <c r="X336" s="294"/>
      <c r="Y336" s="295"/>
      <c r="Z336" s="295"/>
      <c r="AA336" s="296"/>
      <c r="AB336" s="294"/>
      <c r="AC336" s="297"/>
      <c r="AD336" s="298"/>
      <c r="AE336" s="292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7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4"/>
      <c r="W337" s="295"/>
      <c r="X337" s="294"/>
      <c r="Y337" s="295"/>
      <c r="Z337" s="295"/>
      <c r="AA337" s="296"/>
      <c r="AB337" s="294"/>
      <c r="AC337" s="297"/>
      <c r="AD337" s="298"/>
      <c r="AE337" s="292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7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4"/>
      <c r="W338" s="295"/>
      <c r="X338" s="294"/>
      <c r="Y338" s="295"/>
      <c r="Z338" s="295"/>
      <c r="AA338" s="296"/>
      <c r="AB338" s="294"/>
      <c r="AC338" s="297"/>
      <c r="AD338" s="298"/>
      <c r="AE338" s="292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7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4"/>
      <c r="W339" s="295"/>
      <c r="X339" s="294"/>
      <c r="Y339" s="295"/>
      <c r="Z339" s="295"/>
      <c r="AA339" s="296"/>
      <c r="AB339" s="294"/>
      <c r="AC339" s="297"/>
      <c r="AD339" s="298"/>
      <c r="AE339" s="292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7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4"/>
      <c r="W340" s="295"/>
      <c r="X340" s="294"/>
      <c r="Y340" s="295"/>
      <c r="Z340" s="295"/>
      <c r="AA340" s="296"/>
      <c r="AB340" s="294"/>
      <c r="AC340" s="297"/>
      <c r="AD340" s="298"/>
      <c r="AE340" s="292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7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4"/>
      <c r="W341" s="295"/>
      <c r="X341" s="294"/>
      <c r="Y341" s="295"/>
      <c r="Z341" s="295"/>
      <c r="AA341" s="296"/>
      <c r="AB341" s="294"/>
      <c r="AC341" s="297"/>
      <c r="AD341" s="298"/>
      <c r="AE341" s="292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7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5"/>
      <c r="X342" s="294"/>
      <c r="Y342" s="295"/>
      <c r="Z342" s="295"/>
      <c r="AA342" s="296"/>
      <c r="AB342" s="294"/>
      <c r="AC342" s="297"/>
      <c r="AD342" s="298"/>
      <c r="AE342" s="292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7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5"/>
      <c r="X343" s="294"/>
      <c r="Y343" s="295"/>
      <c r="Z343" s="295"/>
      <c r="AA343" s="296"/>
      <c r="AB343" s="294"/>
      <c r="AC343" s="297"/>
      <c r="AD343" s="298"/>
      <c r="AE343" s="292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7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5"/>
      <c r="X344" s="294"/>
      <c r="Y344" s="295"/>
      <c r="Z344" s="295"/>
      <c r="AA344" s="296"/>
      <c r="AB344" s="294"/>
      <c r="AC344" s="297"/>
      <c r="AD344" s="298"/>
      <c r="AE344" s="292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7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5"/>
      <c r="X345" s="294"/>
      <c r="Y345" s="295"/>
      <c r="Z345" s="295"/>
      <c r="AA345" s="296"/>
      <c r="AB345" s="294"/>
      <c r="AC345" s="297"/>
      <c r="AD345" s="298"/>
      <c r="AE345" s="292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7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5"/>
      <c r="X346" s="294"/>
      <c r="Y346" s="295"/>
      <c r="Z346" s="295"/>
      <c r="AA346" s="296"/>
      <c r="AB346" s="294"/>
      <c r="AC346" s="297"/>
      <c r="AD346" s="298"/>
      <c r="AE346" s="292"/>
      <c r="AF346" s="176"/>
      <c r="AG346" s="176"/>
      <c r="AH346" s="176"/>
      <c r="AI346" s="176"/>
      <c r="AJ346" s="176"/>
      <c r="AK346" s="176"/>
      <c r="AL346" s="176"/>
      <c r="AM346" s="176"/>
      <c r="AN346" s="176"/>
      <c r="AO346" s="176"/>
      <c r="AP346" s="176"/>
      <c r="AQ346" s="176"/>
      <c r="AR346" s="176"/>
      <c r="AS346" s="176"/>
      <c r="AT346" s="176"/>
      <c r="AU346" s="176"/>
      <c r="AV346" s="176"/>
      <c r="AW346" s="177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5"/>
      <c r="X347" s="294"/>
      <c r="Y347" s="295"/>
      <c r="Z347" s="295"/>
      <c r="AA347" s="296"/>
      <c r="AB347" s="294"/>
      <c r="AC347" s="297"/>
      <c r="AD347" s="298"/>
      <c r="AE347" s="292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7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5"/>
      <c r="X348" s="294"/>
      <c r="Y348" s="295"/>
      <c r="Z348" s="295"/>
      <c r="AA348" s="296"/>
      <c r="AB348" s="294"/>
      <c r="AC348" s="297"/>
      <c r="AD348" s="298"/>
      <c r="AE348" s="292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6"/>
      <c r="AT348" s="176"/>
      <c r="AU348" s="176"/>
      <c r="AV348" s="176"/>
      <c r="AW348" s="177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5"/>
      <c r="X349" s="294"/>
      <c r="Y349" s="295"/>
      <c r="Z349" s="295"/>
      <c r="AA349" s="296"/>
      <c r="AB349" s="294"/>
      <c r="AC349" s="297"/>
      <c r="AD349" s="298"/>
      <c r="AE349" s="292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6"/>
      <c r="AT349" s="176"/>
      <c r="AU349" s="176"/>
      <c r="AV349" s="176"/>
      <c r="AW349" s="177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4"/>
      <c r="W350" s="295"/>
      <c r="X350" s="294"/>
      <c r="Y350" s="295"/>
      <c r="Z350" s="295"/>
      <c r="AA350" s="296"/>
      <c r="AB350" s="294"/>
      <c r="AC350" s="297"/>
      <c r="AD350" s="298"/>
      <c r="AE350" s="292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7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4"/>
      <c r="W351" s="295"/>
      <c r="X351" s="294"/>
      <c r="Y351" s="295"/>
      <c r="Z351" s="295"/>
      <c r="AA351" s="296"/>
      <c r="AB351" s="294"/>
      <c r="AC351" s="297"/>
      <c r="AD351" s="298"/>
      <c r="AE351" s="292"/>
      <c r="AF351" s="176"/>
      <c r="AG351" s="176"/>
      <c r="AH351" s="176"/>
      <c r="AI351" s="176"/>
      <c r="AJ351" s="176"/>
      <c r="AK351" s="176"/>
      <c r="AL351" s="176"/>
      <c r="AM351" s="176"/>
      <c r="AN351" s="176"/>
      <c r="AO351" s="176"/>
      <c r="AP351" s="176"/>
      <c r="AQ351" s="176"/>
      <c r="AR351" s="176"/>
      <c r="AS351" s="176"/>
      <c r="AT351" s="176"/>
      <c r="AU351" s="176"/>
      <c r="AV351" s="176"/>
      <c r="AW351" s="177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4"/>
      <c r="W352" s="295"/>
      <c r="X352" s="294"/>
      <c r="Y352" s="295"/>
      <c r="Z352" s="295"/>
      <c r="AA352" s="296"/>
      <c r="AB352" s="294"/>
      <c r="AC352" s="297"/>
      <c r="AD352" s="298"/>
      <c r="AE352" s="292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7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4"/>
      <c r="W353" s="295"/>
      <c r="X353" s="294"/>
      <c r="Y353" s="295"/>
      <c r="Z353" s="295"/>
      <c r="AA353" s="296"/>
      <c r="AB353" s="294"/>
      <c r="AC353" s="297"/>
      <c r="AD353" s="298"/>
      <c r="AE353" s="292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7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4"/>
      <c r="W354" s="295"/>
      <c r="X354" s="294"/>
      <c r="Y354" s="295"/>
      <c r="Z354" s="295"/>
      <c r="AA354" s="296"/>
      <c r="AB354" s="294"/>
      <c r="AC354" s="297"/>
      <c r="AD354" s="298"/>
      <c r="AE354" s="292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7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4"/>
      <c r="W355" s="295"/>
      <c r="X355" s="294"/>
      <c r="Y355" s="295"/>
      <c r="Z355" s="295"/>
      <c r="AA355" s="296"/>
      <c r="AB355" s="294"/>
      <c r="AC355" s="297"/>
      <c r="AD355" s="298"/>
      <c r="AE355" s="292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7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4"/>
      <c r="W356" s="295"/>
      <c r="X356" s="294"/>
      <c r="Y356" s="295"/>
      <c r="Z356" s="295"/>
      <c r="AA356" s="296"/>
      <c r="AB356" s="294"/>
      <c r="AC356" s="297"/>
      <c r="AD356" s="298"/>
      <c r="AE356" s="292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7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4"/>
      <c r="W357" s="295"/>
      <c r="X357" s="294"/>
      <c r="Y357" s="295"/>
      <c r="Z357" s="295"/>
      <c r="AA357" s="296"/>
      <c r="AB357" s="294"/>
      <c r="AC357" s="297"/>
      <c r="AD357" s="298"/>
      <c r="AE357" s="292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7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4"/>
      <c r="W358" s="295"/>
      <c r="X358" s="294"/>
      <c r="Y358" s="295"/>
      <c r="Z358" s="295"/>
      <c r="AA358" s="296"/>
      <c r="AB358" s="294"/>
      <c r="AC358" s="297"/>
      <c r="AD358" s="298"/>
      <c r="AE358" s="292"/>
      <c r="AF358" s="176"/>
      <c r="AG358" s="176"/>
      <c r="AH358" s="176"/>
      <c r="AI358" s="176"/>
      <c r="AJ358" s="176"/>
      <c r="AK358" s="176"/>
      <c r="AL358" s="176"/>
      <c r="AM358" s="176"/>
      <c r="AN358" s="176"/>
      <c r="AO358" s="176"/>
      <c r="AP358" s="176"/>
      <c r="AQ358" s="176"/>
      <c r="AR358" s="176"/>
      <c r="AS358" s="176"/>
      <c r="AT358" s="176"/>
      <c r="AU358" s="176"/>
      <c r="AV358" s="176"/>
      <c r="AW358" s="177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4"/>
      <c r="W359" s="295"/>
      <c r="X359" s="294"/>
      <c r="Y359" s="295"/>
      <c r="Z359" s="295"/>
      <c r="AA359" s="296"/>
      <c r="AB359" s="294"/>
      <c r="AC359" s="297"/>
      <c r="AD359" s="298"/>
      <c r="AE359" s="292"/>
      <c r="AF359" s="176"/>
      <c r="AG359" s="176"/>
      <c r="AH359" s="176"/>
      <c r="AI359" s="176"/>
      <c r="AJ359" s="176"/>
      <c r="AK359" s="176"/>
      <c r="AL359" s="176"/>
      <c r="AM359" s="176"/>
      <c r="AN359" s="176"/>
      <c r="AO359" s="176"/>
      <c r="AP359" s="176"/>
      <c r="AQ359" s="176"/>
      <c r="AR359" s="176"/>
      <c r="AS359" s="176"/>
      <c r="AT359" s="176"/>
      <c r="AU359" s="176"/>
      <c r="AV359" s="176"/>
      <c r="AW359" s="177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4"/>
      <c r="W360" s="295"/>
      <c r="X360" s="294"/>
      <c r="Y360" s="295"/>
      <c r="Z360" s="295"/>
      <c r="AA360" s="296"/>
      <c r="AB360" s="294"/>
      <c r="AC360" s="297"/>
      <c r="AD360" s="298"/>
      <c r="AE360" s="292"/>
      <c r="AF360" s="176"/>
      <c r="AG360" s="176"/>
      <c r="AH360" s="176"/>
      <c r="AI360" s="176"/>
      <c r="AJ360" s="176"/>
      <c r="AK360" s="176"/>
      <c r="AL360" s="176"/>
      <c r="AM360" s="176"/>
      <c r="AN360" s="176"/>
      <c r="AO360" s="176"/>
      <c r="AP360" s="176"/>
      <c r="AQ360" s="176"/>
      <c r="AR360" s="176"/>
      <c r="AS360" s="176"/>
      <c r="AT360" s="176"/>
      <c r="AU360" s="176"/>
      <c r="AV360" s="176"/>
      <c r="AW360" s="177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4"/>
      <c r="W361" s="295"/>
      <c r="X361" s="294"/>
      <c r="Y361" s="295"/>
      <c r="Z361" s="295"/>
      <c r="AA361" s="296"/>
      <c r="AB361" s="294"/>
      <c r="AC361" s="297"/>
      <c r="AD361" s="298"/>
      <c r="AE361" s="292"/>
      <c r="AF361" s="176"/>
      <c r="AG361" s="176"/>
      <c r="AH361" s="176"/>
      <c r="AI361" s="176"/>
      <c r="AJ361" s="176"/>
      <c r="AK361" s="176"/>
      <c r="AL361" s="176"/>
      <c r="AM361" s="176"/>
      <c r="AN361" s="176"/>
      <c r="AO361" s="176"/>
      <c r="AP361" s="176"/>
      <c r="AQ361" s="176"/>
      <c r="AR361" s="176"/>
      <c r="AS361" s="176"/>
      <c r="AT361" s="176"/>
      <c r="AU361" s="176"/>
      <c r="AV361" s="176"/>
      <c r="AW361" s="177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4"/>
      <c r="W362" s="295"/>
      <c r="X362" s="294"/>
      <c r="Y362" s="295"/>
      <c r="Z362" s="295"/>
      <c r="AA362" s="296"/>
      <c r="AB362" s="294"/>
      <c r="AC362" s="297"/>
      <c r="AD362" s="298"/>
      <c r="AE362" s="292"/>
      <c r="AF362" s="176"/>
      <c r="AG362" s="176"/>
      <c r="AH362" s="176"/>
      <c r="AI362" s="176"/>
      <c r="AJ362" s="176"/>
      <c r="AK362" s="176"/>
      <c r="AL362" s="176"/>
      <c r="AM362" s="176"/>
      <c r="AN362" s="176"/>
      <c r="AO362" s="176"/>
      <c r="AP362" s="176"/>
      <c r="AQ362" s="176"/>
      <c r="AR362" s="176"/>
      <c r="AS362" s="176"/>
      <c r="AT362" s="176"/>
      <c r="AU362" s="176"/>
      <c r="AV362" s="176"/>
      <c r="AW362" s="177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4"/>
      <c r="W363" s="295"/>
      <c r="X363" s="294"/>
      <c r="Y363" s="295"/>
      <c r="Z363" s="295"/>
      <c r="AA363" s="296"/>
      <c r="AB363" s="294"/>
      <c r="AC363" s="297"/>
      <c r="AD363" s="298"/>
      <c r="AE363" s="292"/>
      <c r="AF363" s="176"/>
      <c r="AG363" s="176"/>
      <c r="AH363" s="176"/>
      <c r="AI363" s="176"/>
      <c r="AJ363" s="176"/>
      <c r="AK363" s="176"/>
      <c r="AL363" s="176"/>
      <c r="AM363" s="176"/>
      <c r="AN363" s="176"/>
      <c r="AO363" s="176"/>
      <c r="AP363" s="176"/>
      <c r="AQ363" s="176"/>
      <c r="AR363" s="176"/>
      <c r="AS363" s="176"/>
      <c r="AT363" s="176"/>
      <c r="AU363" s="176"/>
      <c r="AV363" s="176"/>
      <c r="AW363" s="177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4"/>
      <c r="W364" s="295"/>
      <c r="X364" s="294"/>
      <c r="Y364" s="295"/>
      <c r="Z364" s="295"/>
      <c r="AA364" s="296"/>
      <c r="AB364" s="294"/>
      <c r="AC364" s="297"/>
      <c r="AD364" s="298"/>
      <c r="AE364" s="292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6"/>
      <c r="AT364" s="176"/>
      <c r="AU364" s="176"/>
      <c r="AV364" s="176"/>
      <c r="AW364" s="177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4"/>
      <c r="W365" s="295"/>
      <c r="X365" s="294"/>
      <c r="Y365" s="295"/>
      <c r="Z365" s="295"/>
      <c r="AA365" s="296"/>
      <c r="AB365" s="294"/>
      <c r="AC365" s="297"/>
      <c r="AD365" s="298"/>
      <c r="AE365" s="292"/>
      <c r="AF365" s="176"/>
      <c r="AG365" s="176"/>
      <c r="AH365" s="176"/>
      <c r="AI365" s="176"/>
      <c r="AJ365" s="176"/>
      <c r="AK365" s="176"/>
      <c r="AL365" s="176"/>
      <c r="AM365" s="176"/>
      <c r="AN365" s="176"/>
      <c r="AO365" s="176"/>
      <c r="AP365" s="176"/>
      <c r="AQ365" s="176"/>
      <c r="AR365" s="176"/>
      <c r="AS365" s="176"/>
      <c r="AT365" s="176"/>
      <c r="AU365" s="176"/>
      <c r="AV365" s="176"/>
      <c r="AW365" s="177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4"/>
      <c r="W366" s="295"/>
      <c r="X366" s="294"/>
      <c r="Y366" s="295"/>
      <c r="Z366" s="295"/>
      <c r="AA366" s="296"/>
      <c r="AB366" s="294"/>
      <c r="AC366" s="297"/>
      <c r="AD366" s="298"/>
      <c r="AE366" s="292"/>
      <c r="AF366" s="176"/>
      <c r="AG366" s="176"/>
      <c r="AH366" s="176"/>
      <c r="AI366" s="176"/>
      <c r="AJ366" s="176"/>
      <c r="AK366" s="176"/>
      <c r="AL366" s="176"/>
      <c r="AM366" s="176"/>
      <c r="AN366" s="176"/>
      <c r="AO366" s="176"/>
      <c r="AP366" s="176"/>
      <c r="AQ366" s="176"/>
      <c r="AR366" s="176"/>
      <c r="AS366" s="176"/>
      <c r="AT366" s="176"/>
      <c r="AU366" s="176"/>
      <c r="AV366" s="176"/>
      <c r="AW366" s="177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4"/>
      <c r="W367" s="295"/>
      <c r="X367" s="294"/>
      <c r="Y367" s="295"/>
      <c r="Z367" s="295"/>
      <c r="AA367" s="296"/>
      <c r="AB367" s="294"/>
      <c r="AC367" s="297"/>
      <c r="AD367" s="298"/>
      <c r="AE367" s="292"/>
      <c r="AF367" s="176"/>
      <c r="AG367" s="176"/>
      <c r="AH367" s="176"/>
      <c r="AI367" s="176"/>
      <c r="AJ367" s="176"/>
      <c r="AK367" s="176"/>
      <c r="AL367" s="176"/>
      <c r="AM367" s="176"/>
      <c r="AN367" s="176"/>
      <c r="AO367" s="176"/>
      <c r="AP367" s="176"/>
      <c r="AQ367" s="176"/>
      <c r="AR367" s="176"/>
      <c r="AS367" s="176"/>
      <c r="AT367" s="176"/>
      <c r="AU367" s="176"/>
      <c r="AV367" s="176"/>
      <c r="AW367" s="177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4"/>
      <c r="W368" s="295"/>
      <c r="X368" s="294"/>
      <c r="Y368" s="295"/>
      <c r="Z368" s="295"/>
      <c r="AA368" s="296"/>
      <c r="AB368" s="294"/>
      <c r="AC368" s="297"/>
      <c r="AD368" s="298"/>
      <c r="AE368" s="292"/>
      <c r="AF368" s="176"/>
      <c r="AG368" s="176"/>
      <c r="AH368" s="176"/>
      <c r="AI368" s="176"/>
      <c r="AJ368" s="176"/>
      <c r="AK368" s="176"/>
      <c r="AL368" s="176"/>
      <c r="AM368" s="176"/>
      <c r="AN368" s="176"/>
      <c r="AO368" s="176"/>
      <c r="AP368" s="176"/>
      <c r="AQ368" s="176"/>
      <c r="AR368" s="176"/>
      <c r="AS368" s="176"/>
      <c r="AT368" s="176"/>
      <c r="AU368" s="176"/>
      <c r="AV368" s="176"/>
      <c r="AW368" s="177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4"/>
      <c r="W369" s="295"/>
      <c r="X369" s="294"/>
      <c r="Y369" s="295"/>
      <c r="Z369" s="295"/>
      <c r="AA369" s="296"/>
      <c r="AB369" s="294"/>
      <c r="AC369" s="297"/>
      <c r="AD369" s="298"/>
      <c r="AE369" s="292"/>
      <c r="AF369" s="176"/>
      <c r="AG369" s="176"/>
      <c r="AH369" s="176"/>
      <c r="AI369" s="176"/>
      <c r="AJ369" s="176"/>
      <c r="AK369" s="176"/>
      <c r="AL369" s="176"/>
      <c r="AM369" s="176"/>
      <c r="AN369" s="176"/>
      <c r="AO369" s="176"/>
      <c r="AP369" s="176"/>
      <c r="AQ369" s="176"/>
      <c r="AR369" s="176"/>
      <c r="AS369" s="176"/>
      <c r="AT369" s="176"/>
      <c r="AU369" s="176"/>
      <c r="AV369" s="176"/>
      <c r="AW369" s="177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4"/>
      <c r="W370" s="295"/>
      <c r="X370" s="294"/>
      <c r="Y370" s="295"/>
      <c r="Z370" s="295"/>
      <c r="AA370" s="296"/>
      <c r="AB370" s="294"/>
      <c r="AC370" s="297"/>
      <c r="AD370" s="298"/>
      <c r="AE370" s="292"/>
      <c r="AF370" s="176"/>
      <c r="AG370" s="176"/>
      <c r="AH370" s="176"/>
      <c r="AI370" s="176"/>
      <c r="AJ370" s="176"/>
      <c r="AK370" s="176"/>
      <c r="AL370" s="176"/>
      <c r="AM370" s="176"/>
      <c r="AN370" s="176"/>
      <c r="AO370" s="176"/>
      <c r="AP370" s="176"/>
      <c r="AQ370" s="176"/>
      <c r="AR370" s="176"/>
      <c r="AS370" s="176"/>
      <c r="AT370" s="176"/>
      <c r="AU370" s="176"/>
      <c r="AV370" s="176"/>
      <c r="AW370" s="177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4"/>
      <c r="W371" s="295"/>
      <c r="X371" s="294"/>
      <c r="Y371" s="295"/>
      <c r="Z371" s="295"/>
      <c r="AA371" s="296"/>
      <c r="AB371" s="294"/>
      <c r="AC371" s="297"/>
      <c r="AD371" s="298"/>
      <c r="AE371" s="292"/>
      <c r="AF371" s="176"/>
      <c r="AG371" s="176"/>
      <c r="AH371" s="176"/>
      <c r="AI371" s="176"/>
      <c r="AJ371" s="176"/>
      <c r="AK371" s="176"/>
      <c r="AL371" s="176"/>
      <c r="AM371" s="176"/>
      <c r="AN371" s="176"/>
      <c r="AO371" s="176"/>
      <c r="AP371" s="176"/>
      <c r="AQ371" s="176"/>
      <c r="AR371" s="176"/>
      <c r="AS371" s="176"/>
      <c r="AT371" s="176"/>
      <c r="AU371" s="176"/>
      <c r="AV371" s="176"/>
      <c r="AW371" s="177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4"/>
      <c r="W372" s="295"/>
      <c r="X372" s="294"/>
      <c r="Y372" s="295"/>
      <c r="Z372" s="295"/>
      <c r="AA372" s="296"/>
      <c r="AB372" s="294"/>
      <c r="AC372" s="297"/>
      <c r="AD372" s="298"/>
      <c r="AE372" s="292"/>
      <c r="AF372" s="176"/>
      <c r="AG372" s="176"/>
      <c r="AH372" s="176"/>
      <c r="AI372" s="176"/>
      <c r="AJ372" s="176"/>
      <c r="AK372" s="176"/>
      <c r="AL372" s="176"/>
      <c r="AM372" s="176"/>
      <c r="AN372" s="176"/>
      <c r="AO372" s="176"/>
      <c r="AP372" s="176"/>
      <c r="AQ372" s="176"/>
      <c r="AR372" s="176"/>
      <c r="AS372" s="176"/>
      <c r="AT372" s="176"/>
      <c r="AU372" s="176"/>
      <c r="AV372" s="176"/>
      <c r="AW372" s="177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4"/>
      <c r="W373" s="295"/>
      <c r="X373" s="294"/>
      <c r="Y373" s="295"/>
      <c r="Z373" s="295"/>
      <c r="AA373" s="296"/>
      <c r="AB373" s="294"/>
      <c r="AC373" s="297"/>
      <c r="AD373" s="298"/>
      <c r="AE373" s="292"/>
      <c r="AF373" s="176"/>
      <c r="AG373" s="176"/>
      <c r="AH373" s="176"/>
      <c r="AI373" s="176"/>
      <c r="AJ373" s="176"/>
      <c r="AK373" s="176"/>
      <c r="AL373" s="176"/>
      <c r="AM373" s="176"/>
      <c r="AN373" s="176"/>
      <c r="AO373" s="176"/>
      <c r="AP373" s="176"/>
      <c r="AQ373" s="176"/>
      <c r="AR373" s="176"/>
      <c r="AS373" s="176"/>
      <c r="AT373" s="176"/>
      <c r="AU373" s="176"/>
      <c r="AV373" s="176"/>
      <c r="AW373" s="177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4"/>
      <c r="W374" s="295"/>
      <c r="X374" s="294"/>
      <c r="Y374" s="295"/>
      <c r="Z374" s="295"/>
      <c r="AA374" s="296"/>
      <c r="AB374" s="294"/>
      <c r="AC374" s="297"/>
      <c r="AD374" s="298"/>
      <c r="AE374" s="292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7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4"/>
      <c r="W375" s="295"/>
      <c r="X375" s="294"/>
      <c r="Y375" s="295"/>
      <c r="Z375" s="295"/>
      <c r="AA375" s="296"/>
      <c r="AB375" s="294"/>
      <c r="AC375" s="297"/>
      <c r="AD375" s="298"/>
      <c r="AE375" s="292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7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4"/>
      <c r="W376" s="295"/>
      <c r="X376" s="294"/>
      <c r="Y376" s="295"/>
      <c r="Z376" s="295"/>
      <c r="AA376" s="296"/>
      <c r="AB376" s="294"/>
      <c r="AC376" s="297"/>
      <c r="AD376" s="298"/>
      <c r="AE376" s="292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7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4"/>
      <c r="W377" s="295"/>
      <c r="X377" s="294"/>
      <c r="Y377" s="295"/>
      <c r="Z377" s="295"/>
      <c r="AA377" s="296"/>
      <c r="AB377" s="294"/>
      <c r="AC377" s="297"/>
      <c r="AD377" s="298"/>
      <c r="AE377" s="292"/>
      <c r="AF377" s="176"/>
      <c r="AG377" s="176"/>
      <c r="AH377" s="176"/>
      <c r="AI377" s="176"/>
      <c r="AJ377" s="176"/>
      <c r="AK377" s="176"/>
      <c r="AL377" s="176"/>
      <c r="AM377" s="176"/>
      <c r="AN377" s="176"/>
      <c r="AO377" s="176"/>
      <c r="AP377" s="176"/>
      <c r="AQ377" s="176"/>
      <c r="AR377" s="176"/>
      <c r="AS377" s="176"/>
      <c r="AT377" s="176"/>
      <c r="AU377" s="176"/>
      <c r="AV377" s="176"/>
      <c r="AW377" s="177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4"/>
      <c r="W378" s="295"/>
      <c r="X378" s="294"/>
      <c r="Y378" s="295"/>
      <c r="Z378" s="295"/>
      <c r="AA378" s="296"/>
      <c r="AB378" s="294"/>
      <c r="AC378" s="297"/>
      <c r="AD378" s="298"/>
      <c r="AE378" s="292"/>
      <c r="AF378" s="176"/>
      <c r="AG378" s="176"/>
      <c r="AH378" s="176"/>
      <c r="AI378" s="176"/>
      <c r="AJ378" s="176"/>
      <c r="AK378" s="176"/>
      <c r="AL378" s="176"/>
      <c r="AM378" s="176"/>
      <c r="AN378" s="176"/>
      <c r="AO378" s="176"/>
      <c r="AP378" s="176"/>
      <c r="AQ378" s="176"/>
      <c r="AR378" s="176"/>
      <c r="AS378" s="176"/>
      <c r="AT378" s="176"/>
      <c r="AU378" s="176"/>
      <c r="AV378" s="176"/>
      <c r="AW378" s="177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4"/>
      <c r="W379" s="295"/>
      <c r="X379" s="294"/>
      <c r="Y379" s="295"/>
      <c r="Z379" s="295"/>
      <c r="AA379" s="296"/>
      <c r="AB379" s="294"/>
      <c r="AC379" s="297"/>
      <c r="AD379" s="298"/>
      <c r="AE379" s="292"/>
      <c r="AF379" s="176"/>
      <c r="AG379" s="176"/>
      <c r="AH379" s="176"/>
      <c r="AI379" s="176"/>
      <c r="AJ379" s="176"/>
      <c r="AK379" s="176"/>
      <c r="AL379" s="176"/>
      <c r="AM379" s="176"/>
      <c r="AN379" s="176"/>
      <c r="AO379" s="176"/>
      <c r="AP379" s="176"/>
      <c r="AQ379" s="176"/>
      <c r="AR379" s="176"/>
      <c r="AS379" s="176"/>
      <c r="AT379" s="176"/>
      <c r="AU379" s="176"/>
      <c r="AV379" s="176"/>
      <c r="AW379" s="177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4"/>
      <c r="W380" s="295"/>
      <c r="X380" s="294"/>
      <c r="Y380" s="295"/>
      <c r="Z380" s="295"/>
      <c r="AA380" s="296"/>
      <c r="AB380" s="294"/>
      <c r="AC380" s="297"/>
      <c r="AD380" s="298"/>
      <c r="AE380" s="292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6"/>
      <c r="AT380" s="176"/>
      <c r="AU380" s="176"/>
      <c r="AV380" s="176"/>
      <c r="AW380" s="177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4"/>
      <c r="W381" s="295"/>
      <c r="X381" s="294"/>
      <c r="Y381" s="295"/>
      <c r="Z381" s="295"/>
      <c r="AA381" s="296"/>
      <c r="AB381" s="294"/>
      <c r="AC381" s="297"/>
      <c r="AD381" s="298"/>
      <c r="AE381" s="292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6"/>
      <c r="AT381" s="176"/>
      <c r="AU381" s="176"/>
      <c r="AV381" s="176"/>
      <c r="AW381" s="177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4"/>
      <c r="W382" s="295"/>
      <c r="X382" s="294"/>
      <c r="Y382" s="295"/>
      <c r="Z382" s="295"/>
      <c r="AA382" s="296"/>
      <c r="AB382" s="294"/>
      <c r="AC382" s="297"/>
      <c r="AD382" s="298"/>
      <c r="AE382" s="292"/>
      <c r="AF382" s="176"/>
      <c r="AG382" s="176"/>
      <c r="AH382" s="176"/>
      <c r="AI382" s="176"/>
      <c r="AJ382" s="176"/>
      <c r="AK382" s="176"/>
      <c r="AL382" s="176"/>
      <c r="AM382" s="176"/>
      <c r="AN382" s="176"/>
      <c r="AO382" s="176"/>
      <c r="AP382" s="176"/>
      <c r="AQ382" s="176"/>
      <c r="AR382" s="176"/>
      <c r="AS382" s="176"/>
      <c r="AT382" s="176"/>
      <c r="AU382" s="176"/>
      <c r="AV382" s="176"/>
      <c r="AW382" s="177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4"/>
      <c r="W383" s="295"/>
      <c r="X383" s="294"/>
      <c r="Y383" s="295"/>
      <c r="Z383" s="295"/>
      <c r="AA383" s="296"/>
      <c r="AB383" s="294"/>
      <c r="AC383" s="297"/>
      <c r="AD383" s="298"/>
      <c r="AE383" s="292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6"/>
      <c r="AT383" s="176"/>
      <c r="AU383" s="176"/>
      <c r="AV383" s="176"/>
      <c r="AW383" s="177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4"/>
      <c r="W384" s="295"/>
      <c r="X384" s="294"/>
      <c r="Y384" s="295"/>
      <c r="Z384" s="295"/>
      <c r="AA384" s="296"/>
      <c r="AB384" s="294"/>
      <c r="AC384" s="297"/>
      <c r="AD384" s="298"/>
      <c r="AE384" s="292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7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4"/>
      <c r="W385" s="295"/>
      <c r="X385" s="294"/>
      <c r="Y385" s="295"/>
      <c r="Z385" s="295"/>
      <c r="AA385" s="296"/>
      <c r="AB385" s="294"/>
      <c r="AC385" s="297"/>
      <c r="AD385" s="298"/>
      <c r="AE385" s="292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6"/>
      <c r="AT385" s="176"/>
      <c r="AU385" s="176"/>
      <c r="AV385" s="176"/>
      <c r="AW385" s="177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4"/>
      <c r="W386" s="295"/>
      <c r="X386" s="294"/>
      <c r="Y386" s="295"/>
      <c r="Z386" s="295"/>
      <c r="AA386" s="296"/>
      <c r="AB386" s="294"/>
      <c r="AC386" s="297"/>
      <c r="AD386" s="298"/>
      <c r="AE386" s="292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7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4"/>
      <c r="W387" s="295"/>
      <c r="X387" s="294"/>
      <c r="Y387" s="295"/>
      <c r="Z387" s="295"/>
      <c r="AA387" s="296"/>
      <c r="AB387" s="294"/>
      <c r="AC387" s="297"/>
      <c r="AD387" s="298"/>
      <c r="AE387" s="292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7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4"/>
      <c r="W388" s="295"/>
      <c r="X388" s="294"/>
      <c r="Y388" s="295"/>
      <c r="Z388" s="295"/>
      <c r="AA388" s="296"/>
      <c r="AB388" s="294"/>
      <c r="AC388" s="297"/>
      <c r="AD388" s="298"/>
      <c r="AE388" s="292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6"/>
      <c r="AT388" s="176"/>
      <c r="AU388" s="176"/>
      <c r="AV388" s="176"/>
      <c r="AW388" s="177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4"/>
      <c r="W389" s="295"/>
      <c r="X389" s="294"/>
      <c r="Y389" s="295"/>
      <c r="Z389" s="295"/>
      <c r="AA389" s="296"/>
      <c r="AB389" s="294"/>
      <c r="AC389" s="297"/>
      <c r="AD389" s="298"/>
      <c r="AE389" s="292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7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4"/>
      <c r="W390" s="295"/>
      <c r="X390" s="294"/>
      <c r="Y390" s="295"/>
      <c r="Z390" s="295"/>
      <c r="AA390" s="296"/>
      <c r="AB390" s="294"/>
      <c r="AC390" s="297"/>
      <c r="AD390" s="298"/>
      <c r="AE390" s="292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7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4"/>
      <c r="W391" s="295"/>
      <c r="X391" s="294"/>
      <c r="Y391" s="295"/>
      <c r="Z391" s="295"/>
      <c r="AA391" s="296"/>
      <c r="AB391" s="294"/>
      <c r="AC391" s="297"/>
      <c r="AD391" s="298"/>
      <c r="AE391" s="292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7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4"/>
      <c r="W392" s="295"/>
      <c r="X392" s="294"/>
      <c r="Y392" s="295"/>
      <c r="Z392" s="295"/>
      <c r="AA392" s="296"/>
      <c r="AB392" s="294"/>
      <c r="AC392" s="297"/>
      <c r="AD392" s="298"/>
      <c r="AE392" s="292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7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4"/>
      <c r="W393" s="295"/>
      <c r="X393" s="294"/>
      <c r="Y393" s="295"/>
      <c r="Z393" s="295"/>
      <c r="AA393" s="296"/>
      <c r="AB393" s="294"/>
      <c r="AC393" s="297"/>
      <c r="AD393" s="298"/>
      <c r="AE393" s="292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6"/>
      <c r="AT393" s="176"/>
      <c r="AU393" s="176"/>
      <c r="AV393" s="176"/>
      <c r="AW393" s="177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4"/>
      <c r="W394" s="295"/>
      <c r="X394" s="294"/>
      <c r="Y394" s="295"/>
      <c r="Z394" s="295"/>
      <c r="AA394" s="296"/>
      <c r="AB394" s="294"/>
      <c r="AC394" s="297"/>
      <c r="AD394" s="298"/>
      <c r="AE394" s="292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7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4"/>
      <c r="W395" s="295"/>
      <c r="X395" s="294"/>
      <c r="Y395" s="295"/>
      <c r="Z395" s="295"/>
      <c r="AA395" s="296"/>
      <c r="AB395" s="294"/>
      <c r="AC395" s="297"/>
      <c r="AD395" s="298"/>
      <c r="AE395" s="292"/>
      <c r="AF395" s="176"/>
      <c r="AG395" s="176"/>
      <c r="AH395" s="176"/>
      <c r="AI395" s="176"/>
      <c r="AJ395" s="176"/>
      <c r="AK395" s="176"/>
      <c r="AL395" s="176"/>
      <c r="AM395" s="176"/>
      <c r="AN395" s="176"/>
      <c r="AO395" s="176"/>
      <c r="AP395" s="176"/>
      <c r="AQ395" s="176"/>
      <c r="AR395" s="176"/>
      <c r="AS395" s="176"/>
      <c r="AT395" s="176"/>
      <c r="AU395" s="176"/>
      <c r="AV395" s="176"/>
      <c r="AW395" s="177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4"/>
      <c r="W396" s="295"/>
      <c r="X396" s="294"/>
      <c r="Y396" s="295"/>
      <c r="Z396" s="295"/>
      <c r="AA396" s="296"/>
      <c r="AB396" s="294"/>
      <c r="AC396" s="297"/>
      <c r="AD396" s="298"/>
      <c r="AE396" s="292"/>
      <c r="AF396" s="176"/>
      <c r="AG396" s="176"/>
      <c r="AH396" s="176"/>
      <c r="AI396" s="176"/>
      <c r="AJ396" s="176"/>
      <c r="AK396" s="176"/>
      <c r="AL396" s="176"/>
      <c r="AM396" s="176"/>
      <c r="AN396" s="176"/>
      <c r="AO396" s="176"/>
      <c r="AP396" s="176"/>
      <c r="AQ396" s="176"/>
      <c r="AR396" s="176"/>
      <c r="AS396" s="176"/>
      <c r="AT396" s="176"/>
      <c r="AU396" s="176"/>
      <c r="AV396" s="176"/>
      <c r="AW396" s="177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4"/>
      <c r="W397" s="295"/>
      <c r="X397" s="294"/>
      <c r="Y397" s="295"/>
      <c r="Z397" s="295"/>
      <c r="AA397" s="296"/>
      <c r="AB397" s="294"/>
      <c r="AC397" s="297"/>
      <c r="AD397" s="298"/>
      <c r="AE397" s="292"/>
      <c r="AF397" s="176"/>
      <c r="AG397" s="176"/>
      <c r="AH397" s="176"/>
      <c r="AI397" s="176"/>
      <c r="AJ397" s="176"/>
      <c r="AK397" s="176"/>
      <c r="AL397" s="176"/>
      <c r="AM397" s="176"/>
      <c r="AN397" s="176"/>
      <c r="AO397" s="176"/>
      <c r="AP397" s="176"/>
      <c r="AQ397" s="176"/>
      <c r="AR397" s="176"/>
      <c r="AS397" s="176"/>
      <c r="AT397" s="176"/>
      <c r="AU397" s="176"/>
      <c r="AV397" s="176"/>
      <c r="AW397" s="177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4"/>
      <c r="W398" s="295"/>
      <c r="X398" s="294"/>
      <c r="Y398" s="295"/>
      <c r="Z398" s="295"/>
      <c r="AA398" s="296"/>
      <c r="AB398" s="294"/>
      <c r="AC398" s="297"/>
      <c r="AD398" s="298"/>
      <c r="AE398" s="292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7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4"/>
      <c r="W399" s="295"/>
      <c r="X399" s="294"/>
      <c r="Y399" s="295"/>
      <c r="Z399" s="295"/>
      <c r="AA399" s="296"/>
      <c r="AB399" s="294"/>
      <c r="AC399" s="297"/>
      <c r="AD399" s="298"/>
      <c r="AE399" s="292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7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4"/>
      <c r="W400" s="295"/>
      <c r="X400" s="294"/>
      <c r="Y400" s="295"/>
      <c r="Z400" s="295"/>
      <c r="AA400" s="296"/>
      <c r="AB400" s="294"/>
      <c r="AC400" s="297"/>
      <c r="AD400" s="298"/>
      <c r="AE400" s="292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7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4"/>
      <c r="W401" s="295"/>
      <c r="X401" s="294"/>
      <c r="Y401" s="295"/>
      <c r="Z401" s="295"/>
      <c r="AA401" s="296"/>
      <c r="AB401" s="294"/>
      <c r="AC401" s="297"/>
      <c r="AD401" s="298"/>
      <c r="AE401" s="292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6"/>
      <c r="AT401" s="176"/>
      <c r="AU401" s="176"/>
      <c r="AV401" s="176"/>
      <c r="AW401" s="177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4"/>
      <c r="W402" s="295"/>
      <c r="X402" s="294"/>
      <c r="Y402" s="295"/>
      <c r="Z402" s="295"/>
      <c r="AA402" s="296"/>
      <c r="AB402" s="294"/>
      <c r="AC402" s="297"/>
      <c r="AD402" s="298"/>
      <c r="AE402" s="292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7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4"/>
      <c r="W403" s="295"/>
      <c r="X403" s="294"/>
      <c r="Y403" s="295"/>
      <c r="Z403" s="295"/>
      <c r="AA403" s="296"/>
      <c r="AB403" s="294"/>
      <c r="AC403" s="297"/>
      <c r="AD403" s="298"/>
      <c r="AE403" s="292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6"/>
      <c r="AT403" s="176"/>
      <c r="AU403" s="176"/>
      <c r="AV403" s="176"/>
      <c r="AW403" s="177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4"/>
      <c r="W404" s="295"/>
      <c r="X404" s="294"/>
      <c r="Y404" s="295"/>
      <c r="Z404" s="295"/>
      <c r="AA404" s="296"/>
      <c r="AB404" s="294"/>
      <c r="AC404" s="297"/>
      <c r="AD404" s="298"/>
      <c r="AE404" s="292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6"/>
      <c r="AT404" s="176"/>
      <c r="AU404" s="176"/>
      <c r="AV404" s="176"/>
      <c r="AW404" s="177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4"/>
      <c r="W405" s="295"/>
      <c r="X405" s="294"/>
      <c r="Y405" s="295"/>
      <c r="Z405" s="295"/>
      <c r="AA405" s="296"/>
      <c r="AB405" s="294"/>
      <c r="AC405" s="297"/>
      <c r="AD405" s="298"/>
      <c r="AE405" s="292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6"/>
      <c r="AT405" s="176"/>
      <c r="AU405" s="176"/>
      <c r="AV405" s="176"/>
      <c r="AW405" s="177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4"/>
      <c r="W406" s="295"/>
      <c r="X406" s="294"/>
      <c r="Y406" s="295"/>
      <c r="Z406" s="295"/>
      <c r="AA406" s="296"/>
      <c r="AB406" s="294"/>
      <c r="AC406" s="297"/>
      <c r="AD406" s="298"/>
      <c r="AE406" s="292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6"/>
      <c r="AT406" s="176"/>
      <c r="AU406" s="176"/>
      <c r="AV406" s="176"/>
      <c r="AW406" s="177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4"/>
      <c r="W407" s="295"/>
      <c r="X407" s="294"/>
      <c r="Y407" s="295"/>
      <c r="Z407" s="295"/>
      <c r="AA407" s="296"/>
      <c r="AB407" s="294"/>
      <c r="AC407" s="297"/>
      <c r="AD407" s="298"/>
      <c r="AE407" s="292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176"/>
      <c r="AT407" s="176"/>
      <c r="AU407" s="176"/>
      <c r="AV407" s="176"/>
      <c r="AW407" s="177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4"/>
      <c r="W408" s="295"/>
      <c r="X408" s="294"/>
      <c r="Y408" s="295"/>
      <c r="Z408" s="295"/>
      <c r="AA408" s="296"/>
      <c r="AB408" s="294"/>
      <c r="AC408" s="297"/>
      <c r="AD408" s="298"/>
      <c r="AE408" s="292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7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4"/>
      <c r="W409" s="295"/>
      <c r="X409" s="294"/>
      <c r="Y409" s="295"/>
      <c r="Z409" s="295"/>
      <c r="AA409" s="296"/>
      <c r="AB409" s="294"/>
      <c r="AC409" s="297"/>
      <c r="AD409" s="298"/>
      <c r="AE409" s="292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7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4"/>
      <c r="W410" s="295"/>
      <c r="X410" s="294"/>
      <c r="Y410" s="295"/>
      <c r="Z410" s="295"/>
      <c r="AA410" s="296"/>
      <c r="AB410" s="294"/>
      <c r="AC410" s="297"/>
      <c r="AD410" s="298"/>
      <c r="AE410" s="292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7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4"/>
      <c r="W411" s="295"/>
      <c r="X411" s="294"/>
      <c r="Y411" s="295"/>
      <c r="Z411" s="295"/>
      <c r="AA411" s="296"/>
      <c r="AB411" s="294"/>
      <c r="AC411" s="297"/>
      <c r="AD411" s="298"/>
      <c r="AE411" s="292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7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4"/>
      <c r="W412" s="295"/>
      <c r="X412" s="294"/>
      <c r="Y412" s="295"/>
      <c r="Z412" s="295"/>
      <c r="AA412" s="296"/>
      <c r="AB412" s="294"/>
      <c r="AC412" s="297"/>
      <c r="AD412" s="298"/>
      <c r="AE412" s="292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7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4"/>
      <c r="W413" s="295"/>
      <c r="X413" s="294"/>
      <c r="Y413" s="295"/>
      <c r="Z413" s="295"/>
      <c r="AA413" s="296"/>
      <c r="AB413" s="294"/>
      <c r="AC413" s="297"/>
      <c r="AD413" s="298"/>
      <c r="AE413" s="292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7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4"/>
      <c r="W414" s="295"/>
      <c r="X414" s="294"/>
      <c r="Y414" s="295"/>
      <c r="Z414" s="295"/>
      <c r="AA414" s="296"/>
      <c r="AB414" s="294"/>
      <c r="AC414" s="297"/>
      <c r="AD414" s="298"/>
      <c r="AE414" s="292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7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4"/>
      <c r="W415" s="295"/>
      <c r="X415" s="294"/>
      <c r="Y415" s="295"/>
      <c r="Z415" s="295"/>
      <c r="AA415" s="296"/>
      <c r="AB415" s="294"/>
      <c r="AC415" s="297"/>
      <c r="AD415" s="298"/>
      <c r="AE415" s="292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7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4"/>
      <c r="W416" s="295"/>
      <c r="X416" s="294"/>
      <c r="Y416" s="295"/>
      <c r="Z416" s="295"/>
      <c r="AA416" s="296"/>
      <c r="AB416" s="294"/>
      <c r="AC416" s="297"/>
      <c r="AD416" s="298"/>
      <c r="AE416" s="292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6"/>
      <c r="AT416" s="176"/>
      <c r="AU416" s="176"/>
      <c r="AV416" s="176"/>
      <c r="AW416" s="177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4"/>
      <c r="W417" s="295"/>
      <c r="X417" s="294"/>
      <c r="Y417" s="295"/>
      <c r="Z417" s="295"/>
      <c r="AA417" s="296"/>
      <c r="AB417" s="294"/>
      <c r="AC417" s="297"/>
      <c r="AD417" s="298"/>
      <c r="AE417" s="292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7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4"/>
      <c r="W418" s="295"/>
      <c r="X418" s="294"/>
      <c r="Y418" s="295"/>
      <c r="Z418" s="295"/>
      <c r="AA418" s="296"/>
      <c r="AB418" s="294"/>
      <c r="AC418" s="297"/>
      <c r="AD418" s="298"/>
      <c r="AE418" s="292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6"/>
      <c r="AT418" s="176"/>
      <c r="AU418" s="176"/>
      <c r="AV418" s="176"/>
      <c r="AW418" s="177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4"/>
      <c r="W419" s="295"/>
      <c r="X419" s="294"/>
      <c r="Y419" s="295"/>
      <c r="Z419" s="295"/>
      <c r="AA419" s="296"/>
      <c r="AB419" s="294"/>
      <c r="AC419" s="297"/>
      <c r="AD419" s="298"/>
      <c r="AE419" s="292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76"/>
      <c r="AT419" s="176"/>
      <c r="AU419" s="176"/>
      <c r="AV419" s="176"/>
      <c r="AW419" s="177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4"/>
      <c r="W420" s="295"/>
      <c r="X420" s="294"/>
      <c r="Y420" s="295"/>
      <c r="Z420" s="295"/>
      <c r="AA420" s="296"/>
      <c r="AB420" s="294"/>
      <c r="AC420" s="297"/>
      <c r="AD420" s="298"/>
      <c r="AE420" s="292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76"/>
      <c r="AT420" s="176"/>
      <c r="AU420" s="176"/>
      <c r="AV420" s="176"/>
      <c r="AW420" s="177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4"/>
      <c r="W421" s="295"/>
      <c r="X421" s="294"/>
      <c r="Y421" s="295"/>
      <c r="Z421" s="295"/>
      <c r="AA421" s="296"/>
      <c r="AB421" s="294"/>
      <c r="AC421" s="297"/>
      <c r="AD421" s="298"/>
      <c r="AE421" s="292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76"/>
      <c r="AT421" s="176"/>
      <c r="AU421" s="176"/>
      <c r="AV421" s="176"/>
      <c r="AW421" s="177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4"/>
      <c r="W422" s="295"/>
      <c r="X422" s="294"/>
      <c r="Y422" s="295"/>
      <c r="Z422" s="295"/>
      <c r="AA422" s="296"/>
      <c r="AB422" s="294"/>
      <c r="AC422" s="297"/>
      <c r="AD422" s="298"/>
      <c r="AE422" s="292"/>
      <c r="AF422" s="176"/>
      <c r="AG422" s="176"/>
      <c r="AH422" s="176"/>
      <c r="AI422" s="176"/>
      <c r="AJ422" s="176"/>
      <c r="AK422" s="176"/>
      <c r="AL422" s="176"/>
      <c r="AM422" s="176"/>
      <c r="AN422" s="176"/>
      <c r="AO422" s="176"/>
      <c r="AP422" s="176"/>
      <c r="AQ422" s="176"/>
      <c r="AR422" s="176"/>
      <c r="AS422" s="176"/>
      <c r="AT422" s="176"/>
      <c r="AU422" s="176"/>
      <c r="AV422" s="176"/>
      <c r="AW422" s="177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4"/>
      <c r="W423" s="295"/>
      <c r="X423" s="294"/>
      <c r="Y423" s="295"/>
      <c r="Z423" s="295"/>
      <c r="AA423" s="296"/>
      <c r="AB423" s="294"/>
      <c r="AC423" s="297"/>
      <c r="AD423" s="298"/>
      <c r="AE423" s="292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6"/>
      <c r="AT423" s="176"/>
      <c r="AU423" s="176"/>
      <c r="AV423" s="176"/>
      <c r="AW423" s="177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4"/>
      <c r="W424" s="295"/>
      <c r="X424" s="294"/>
      <c r="Y424" s="295"/>
      <c r="Z424" s="295"/>
      <c r="AA424" s="296"/>
      <c r="AB424" s="294"/>
      <c r="AC424" s="297"/>
      <c r="AD424" s="298"/>
      <c r="AE424" s="292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6"/>
      <c r="AT424" s="176"/>
      <c r="AU424" s="176"/>
      <c r="AV424" s="176"/>
      <c r="AW424" s="177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4"/>
      <c r="W425" s="295"/>
      <c r="X425" s="294"/>
      <c r="Y425" s="295"/>
      <c r="Z425" s="295"/>
      <c r="AA425" s="296"/>
      <c r="AB425" s="294"/>
      <c r="AC425" s="297"/>
      <c r="AD425" s="298"/>
      <c r="AE425" s="292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6"/>
      <c r="AT425" s="176"/>
      <c r="AU425" s="176"/>
      <c r="AV425" s="176"/>
      <c r="AW425" s="177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4"/>
      <c r="W426" s="295"/>
      <c r="X426" s="294"/>
      <c r="Y426" s="295"/>
      <c r="Z426" s="295"/>
      <c r="AA426" s="296"/>
      <c r="AB426" s="294"/>
      <c r="AC426" s="297"/>
      <c r="AD426" s="298"/>
      <c r="AE426" s="292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7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4"/>
      <c r="W427" s="295"/>
      <c r="X427" s="294"/>
      <c r="Y427" s="295"/>
      <c r="Z427" s="295"/>
      <c r="AA427" s="296"/>
      <c r="AB427" s="294"/>
      <c r="AC427" s="297"/>
      <c r="AD427" s="298"/>
      <c r="AE427" s="292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7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4"/>
      <c r="W428" s="295"/>
      <c r="X428" s="294"/>
      <c r="Y428" s="295"/>
      <c r="Z428" s="295"/>
      <c r="AA428" s="296"/>
      <c r="AB428" s="294"/>
      <c r="AC428" s="297"/>
      <c r="AD428" s="298"/>
      <c r="AE428" s="292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7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4"/>
      <c r="W429" s="295"/>
      <c r="X429" s="294"/>
      <c r="Y429" s="295"/>
      <c r="Z429" s="295"/>
      <c r="AA429" s="296"/>
      <c r="AB429" s="294"/>
      <c r="AC429" s="297"/>
      <c r="AD429" s="298"/>
      <c r="AE429" s="292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7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4"/>
      <c r="W430" s="295"/>
      <c r="X430" s="294"/>
      <c r="Y430" s="295"/>
      <c r="Z430" s="295"/>
      <c r="AA430" s="296"/>
      <c r="AB430" s="294"/>
      <c r="AC430" s="297"/>
      <c r="AD430" s="298"/>
      <c r="AE430" s="292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176"/>
      <c r="AT430" s="176"/>
      <c r="AU430" s="176"/>
      <c r="AV430" s="176"/>
      <c r="AW430" s="177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4"/>
      <c r="W431" s="295"/>
      <c r="X431" s="294"/>
      <c r="Y431" s="295"/>
      <c r="Z431" s="295"/>
      <c r="AA431" s="296"/>
      <c r="AB431" s="294"/>
      <c r="AC431" s="297"/>
      <c r="AD431" s="298"/>
      <c r="AE431" s="292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6"/>
      <c r="AT431" s="176"/>
      <c r="AU431" s="176"/>
      <c r="AV431" s="176"/>
      <c r="AW431" s="177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4"/>
      <c r="W432" s="295"/>
      <c r="X432" s="294"/>
      <c r="Y432" s="295"/>
      <c r="Z432" s="295"/>
      <c r="AA432" s="296"/>
      <c r="AB432" s="294"/>
      <c r="AC432" s="297"/>
      <c r="AD432" s="298"/>
      <c r="AE432" s="292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6"/>
      <c r="AT432" s="176"/>
      <c r="AU432" s="176"/>
      <c r="AV432" s="176"/>
      <c r="AW432" s="177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4"/>
      <c r="W433" s="295"/>
      <c r="X433" s="294"/>
      <c r="Y433" s="295"/>
      <c r="Z433" s="295"/>
      <c r="AA433" s="296"/>
      <c r="AB433" s="294"/>
      <c r="AC433" s="297"/>
      <c r="AD433" s="298"/>
      <c r="AE433" s="292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6"/>
      <c r="AT433" s="176"/>
      <c r="AU433" s="176"/>
      <c r="AV433" s="176"/>
      <c r="AW433" s="177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4"/>
      <c r="W434" s="295"/>
      <c r="X434" s="294"/>
      <c r="Y434" s="295"/>
      <c r="Z434" s="295"/>
      <c r="AA434" s="296"/>
      <c r="AB434" s="294"/>
      <c r="AC434" s="297"/>
      <c r="AD434" s="298"/>
      <c r="AE434" s="292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6"/>
      <c r="AT434" s="176"/>
      <c r="AU434" s="176"/>
      <c r="AV434" s="176"/>
      <c r="AW434" s="177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4"/>
      <c r="W435" s="295"/>
      <c r="X435" s="294"/>
      <c r="Y435" s="295"/>
      <c r="Z435" s="295"/>
      <c r="AA435" s="296"/>
      <c r="AB435" s="294"/>
      <c r="AC435" s="297"/>
      <c r="AD435" s="298"/>
      <c r="AE435" s="292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6"/>
      <c r="AT435" s="176"/>
      <c r="AU435" s="176"/>
      <c r="AV435" s="176"/>
      <c r="AW435" s="177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4"/>
      <c r="W436" s="295"/>
      <c r="X436" s="294"/>
      <c r="Y436" s="295"/>
      <c r="Z436" s="295"/>
      <c r="AA436" s="296"/>
      <c r="AB436" s="294"/>
      <c r="AC436" s="297"/>
      <c r="AD436" s="298"/>
      <c r="AE436" s="292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7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4"/>
      <c r="W437" s="295"/>
      <c r="X437" s="294"/>
      <c r="Y437" s="295"/>
      <c r="Z437" s="295"/>
      <c r="AA437" s="296"/>
      <c r="AB437" s="294"/>
      <c r="AC437" s="297"/>
      <c r="AD437" s="298"/>
      <c r="AE437" s="292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76"/>
      <c r="AT437" s="176"/>
      <c r="AU437" s="176"/>
      <c r="AV437" s="176"/>
      <c r="AW437" s="177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4"/>
      <c r="W438" s="295"/>
      <c r="X438" s="294"/>
      <c r="Y438" s="295"/>
      <c r="Z438" s="295"/>
      <c r="AA438" s="296"/>
      <c r="AB438" s="294"/>
      <c r="AC438" s="297"/>
      <c r="AD438" s="298"/>
      <c r="AE438" s="292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7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4"/>
      <c r="W439" s="295"/>
      <c r="X439" s="294"/>
      <c r="Y439" s="295"/>
      <c r="Z439" s="295"/>
      <c r="AA439" s="296"/>
      <c r="AB439" s="294"/>
      <c r="AC439" s="297"/>
      <c r="AD439" s="298"/>
      <c r="AE439" s="292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7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4"/>
      <c r="W440" s="295"/>
      <c r="X440" s="294"/>
      <c r="Y440" s="295"/>
      <c r="Z440" s="295"/>
      <c r="AA440" s="296"/>
      <c r="AB440" s="294"/>
      <c r="AC440" s="297"/>
      <c r="AD440" s="298"/>
      <c r="AE440" s="292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7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4"/>
      <c r="W441" s="295"/>
      <c r="X441" s="294"/>
      <c r="Y441" s="295"/>
      <c r="Z441" s="295"/>
      <c r="AA441" s="296"/>
      <c r="AB441" s="294"/>
      <c r="AC441" s="297"/>
      <c r="AD441" s="298"/>
      <c r="AE441" s="292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7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4"/>
      <c r="W442" s="295"/>
      <c r="X442" s="294"/>
      <c r="Y442" s="295"/>
      <c r="Z442" s="295"/>
      <c r="AA442" s="296"/>
      <c r="AB442" s="294"/>
      <c r="AC442" s="297"/>
      <c r="AD442" s="298"/>
      <c r="AE442" s="292"/>
      <c r="AF442" s="176"/>
      <c r="AG442" s="176"/>
      <c r="AH442" s="176"/>
      <c r="AI442" s="176"/>
      <c r="AJ442" s="176"/>
      <c r="AK442" s="176"/>
      <c r="AL442" s="176"/>
      <c r="AM442" s="176"/>
      <c r="AN442" s="176"/>
      <c r="AO442" s="176"/>
      <c r="AP442" s="176"/>
      <c r="AQ442" s="176"/>
      <c r="AR442" s="176"/>
      <c r="AS442" s="176"/>
      <c r="AT442" s="176"/>
      <c r="AU442" s="176"/>
      <c r="AV442" s="176"/>
      <c r="AW442" s="177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4"/>
      <c r="W443" s="295"/>
      <c r="X443" s="294"/>
      <c r="Y443" s="295"/>
      <c r="Z443" s="295"/>
      <c r="AA443" s="296"/>
      <c r="AB443" s="294"/>
      <c r="AC443" s="297"/>
      <c r="AD443" s="298"/>
      <c r="AE443" s="292"/>
      <c r="AF443" s="176"/>
      <c r="AG443" s="176"/>
      <c r="AH443" s="176"/>
      <c r="AI443" s="176"/>
      <c r="AJ443" s="176"/>
      <c r="AK443" s="176"/>
      <c r="AL443" s="176"/>
      <c r="AM443" s="176"/>
      <c r="AN443" s="176"/>
      <c r="AO443" s="176"/>
      <c r="AP443" s="176"/>
      <c r="AQ443" s="176"/>
      <c r="AR443" s="176"/>
      <c r="AS443" s="176"/>
      <c r="AT443" s="176"/>
      <c r="AU443" s="176"/>
      <c r="AV443" s="176"/>
      <c r="AW443" s="177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4"/>
      <c r="W444" s="295"/>
      <c r="X444" s="294"/>
      <c r="Y444" s="295"/>
      <c r="Z444" s="295"/>
      <c r="AA444" s="296"/>
      <c r="AB444" s="294"/>
      <c r="AC444" s="297"/>
      <c r="AD444" s="298"/>
      <c r="AE444" s="292"/>
      <c r="AF444" s="176"/>
      <c r="AG444" s="176"/>
      <c r="AH444" s="176"/>
      <c r="AI444" s="176"/>
      <c r="AJ444" s="176"/>
      <c r="AK444" s="176"/>
      <c r="AL444" s="176"/>
      <c r="AM444" s="176"/>
      <c r="AN444" s="176"/>
      <c r="AO444" s="176"/>
      <c r="AP444" s="176"/>
      <c r="AQ444" s="176"/>
      <c r="AR444" s="176"/>
      <c r="AS444" s="176"/>
      <c r="AT444" s="176"/>
      <c r="AU444" s="176"/>
      <c r="AV444" s="176"/>
      <c r="AW444" s="177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4"/>
      <c r="W445" s="295"/>
      <c r="X445" s="294"/>
      <c r="Y445" s="295"/>
      <c r="Z445" s="295"/>
      <c r="AA445" s="296"/>
      <c r="AB445" s="294"/>
      <c r="AC445" s="297"/>
      <c r="AD445" s="298"/>
      <c r="AE445" s="292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7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4"/>
      <c r="W446" s="295"/>
      <c r="X446" s="294"/>
      <c r="Y446" s="295"/>
      <c r="Z446" s="295"/>
      <c r="AA446" s="296"/>
      <c r="AB446" s="294"/>
      <c r="AC446" s="297"/>
      <c r="AD446" s="298"/>
      <c r="AE446" s="292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7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4"/>
      <c r="W447" s="295"/>
      <c r="X447" s="294"/>
      <c r="Y447" s="295"/>
      <c r="Z447" s="295"/>
      <c r="AA447" s="296"/>
      <c r="AB447" s="294"/>
      <c r="AC447" s="297"/>
      <c r="AD447" s="298"/>
      <c r="AE447" s="292"/>
      <c r="AF447" s="176"/>
      <c r="AG447" s="176"/>
      <c r="AH447" s="176"/>
      <c r="AI447" s="176"/>
      <c r="AJ447" s="176"/>
      <c r="AK447" s="176"/>
      <c r="AL447" s="176"/>
      <c r="AM447" s="176"/>
      <c r="AN447" s="176"/>
      <c r="AO447" s="176"/>
      <c r="AP447" s="176"/>
      <c r="AQ447" s="176"/>
      <c r="AR447" s="176"/>
      <c r="AS447" s="176"/>
      <c r="AT447" s="176"/>
      <c r="AU447" s="176"/>
      <c r="AV447" s="176"/>
      <c r="AW447" s="177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4"/>
      <c r="W448" s="295"/>
      <c r="X448" s="294"/>
      <c r="Y448" s="295"/>
      <c r="Z448" s="295"/>
      <c r="AA448" s="296"/>
      <c r="AB448" s="294"/>
      <c r="AC448" s="297"/>
      <c r="AD448" s="298"/>
      <c r="AE448" s="292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7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4"/>
      <c r="W449" s="295"/>
      <c r="X449" s="294"/>
      <c r="Y449" s="295"/>
      <c r="Z449" s="295"/>
      <c r="AA449" s="296"/>
      <c r="AB449" s="294"/>
      <c r="AC449" s="297"/>
      <c r="AD449" s="298"/>
      <c r="AE449" s="292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6"/>
      <c r="AT449" s="176"/>
      <c r="AU449" s="176"/>
      <c r="AV449" s="176"/>
      <c r="AW449" s="177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4"/>
      <c r="W450" s="295"/>
      <c r="X450" s="294"/>
      <c r="Y450" s="295"/>
      <c r="Z450" s="295"/>
      <c r="AA450" s="296"/>
      <c r="AB450" s="294"/>
      <c r="AC450" s="297"/>
      <c r="AD450" s="298"/>
      <c r="AE450" s="292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6"/>
      <c r="AT450" s="176"/>
      <c r="AU450" s="176"/>
      <c r="AV450" s="176"/>
      <c r="AW450" s="177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4"/>
      <c r="W451" s="295"/>
      <c r="X451" s="294"/>
      <c r="Y451" s="295"/>
      <c r="Z451" s="295"/>
      <c r="AA451" s="296"/>
      <c r="AB451" s="294"/>
      <c r="AC451" s="297"/>
      <c r="AD451" s="298"/>
      <c r="AE451" s="292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7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4"/>
      <c r="W452" s="295"/>
      <c r="X452" s="294"/>
      <c r="Y452" s="295"/>
      <c r="Z452" s="295"/>
      <c r="AA452" s="296"/>
      <c r="AB452" s="294"/>
      <c r="AC452" s="297"/>
      <c r="AD452" s="298"/>
      <c r="AE452" s="292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6"/>
      <c r="AT452" s="176"/>
      <c r="AU452" s="176"/>
      <c r="AV452" s="176"/>
      <c r="AW452" s="177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4"/>
      <c r="W453" s="295"/>
      <c r="X453" s="294"/>
      <c r="Y453" s="295"/>
      <c r="Z453" s="295"/>
      <c r="AA453" s="296"/>
      <c r="AB453" s="294"/>
      <c r="AC453" s="297"/>
      <c r="AD453" s="298"/>
      <c r="AE453" s="292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7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4"/>
      <c r="W454" s="295"/>
      <c r="X454" s="294"/>
      <c r="Y454" s="295"/>
      <c r="Z454" s="295"/>
      <c r="AA454" s="296"/>
      <c r="AB454" s="294"/>
      <c r="AC454" s="297"/>
      <c r="AD454" s="298"/>
      <c r="AE454" s="292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7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4"/>
      <c r="W455" s="295"/>
      <c r="X455" s="294"/>
      <c r="Y455" s="295"/>
      <c r="Z455" s="295"/>
      <c r="AA455" s="296"/>
      <c r="AB455" s="294"/>
      <c r="AC455" s="297"/>
      <c r="AD455" s="298"/>
      <c r="AE455" s="292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76"/>
      <c r="AT455" s="176"/>
      <c r="AU455" s="176"/>
      <c r="AV455" s="176"/>
      <c r="AW455" s="177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4"/>
      <c r="W456" s="295"/>
      <c r="X456" s="294"/>
      <c r="Y456" s="295"/>
      <c r="Z456" s="295"/>
      <c r="AA456" s="296"/>
      <c r="AB456" s="294"/>
      <c r="AC456" s="297"/>
      <c r="AD456" s="298"/>
      <c r="AE456" s="292"/>
      <c r="AF456" s="176"/>
      <c r="AG456" s="176"/>
      <c r="AH456" s="176"/>
      <c r="AI456" s="176"/>
      <c r="AJ456" s="176"/>
      <c r="AK456" s="176"/>
      <c r="AL456" s="176"/>
      <c r="AM456" s="176"/>
      <c r="AN456" s="176"/>
      <c r="AO456" s="176"/>
      <c r="AP456" s="176"/>
      <c r="AQ456" s="176"/>
      <c r="AR456" s="176"/>
      <c r="AS456" s="176"/>
      <c r="AT456" s="176"/>
      <c r="AU456" s="176"/>
      <c r="AV456" s="176"/>
      <c r="AW456" s="177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4"/>
      <c r="W457" s="295"/>
      <c r="X457" s="294"/>
      <c r="Y457" s="295"/>
      <c r="Z457" s="295"/>
      <c r="AA457" s="296"/>
      <c r="AB457" s="294"/>
      <c r="AC457" s="297"/>
      <c r="AD457" s="298"/>
      <c r="AE457" s="292"/>
      <c r="AF457" s="176"/>
      <c r="AG457" s="176"/>
      <c r="AH457" s="176"/>
      <c r="AI457" s="176"/>
      <c r="AJ457" s="176"/>
      <c r="AK457" s="176"/>
      <c r="AL457" s="176"/>
      <c r="AM457" s="176"/>
      <c r="AN457" s="176"/>
      <c r="AO457" s="176"/>
      <c r="AP457" s="176"/>
      <c r="AQ457" s="176"/>
      <c r="AR457" s="176"/>
      <c r="AS457" s="176"/>
      <c r="AT457" s="176"/>
      <c r="AU457" s="176"/>
      <c r="AV457" s="176"/>
      <c r="AW457" s="177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4"/>
      <c r="W458" s="295"/>
      <c r="X458" s="294"/>
      <c r="Y458" s="295"/>
      <c r="Z458" s="295"/>
      <c r="AA458" s="296"/>
      <c r="AB458" s="294"/>
      <c r="AC458" s="297"/>
      <c r="AD458" s="298"/>
      <c r="AE458" s="292"/>
      <c r="AF458" s="176"/>
      <c r="AG458" s="176"/>
      <c r="AH458" s="176"/>
      <c r="AI458" s="176"/>
      <c r="AJ458" s="176"/>
      <c r="AK458" s="176"/>
      <c r="AL458" s="176"/>
      <c r="AM458" s="176"/>
      <c r="AN458" s="176"/>
      <c r="AO458" s="176"/>
      <c r="AP458" s="176"/>
      <c r="AQ458" s="176"/>
      <c r="AR458" s="176"/>
      <c r="AS458" s="176"/>
      <c r="AT458" s="176"/>
      <c r="AU458" s="176"/>
      <c r="AV458" s="176"/>
      <c r="AW458" s="177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4"/>
      <c r="W459" s="295"/>
      <c r="X459" s="294"/>
      <c r="Y459" s="295"/>
      <c r="Z459" s="295"/>
      <c r="AA459" s="296"/>
      <c r="AB459" s="294"/>
      <c r="AC459" s="297"/>
      <c r="AD459" s="298"/>
      <c r="AE459" s="292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7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4"/>
      <c r="W460" s="295"/>
      <c r="X460" s="294"/>
      <c r="Y460" s="295"/>
      <c r="Z460" s="295"/>
      <c r="AA460" s="296"/>
      <c r="AB460" s="294"/>
      <c r="AC460" s="297"/>
      <c r="AD460" s="298"/>
      <c r="AE460" s="292"/>
      <c r="AF460" s="176"/>
      <c r="AG460" s="176"/>
      <c r="AH460" s="176"/>
      <c r="AI460" s="176"/>
      <c r="AJ460" s="176"/>
      <c r="AK460" s="176"/>
      <c r="AL460" s="176"/>
      <c r="AM460" s="176"/>
      <c r="AN460" s="176"/>
      <c r="AO460" s="176"/>
      <c r="AP460" s="176"/>
      <c r="AQ460" s="176"/>
      <c r="AR460" s="176"/>
      <c r="AS460" s="176"/>
      <c r="AT460" s="176"/>
      <c r="AU460" s="176"/>
      <c r="AV460" s="176"/>
      <c r="AW460" s="177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4"/>
      <c r="W461" s="295"/>
      <c r="X461" s="294"/>
      <c r="Y461" s="295"/>
      <c r="Z461" s="295"/>
      <c r="AA461" s="296"/>
      <c r="AB461" s="294"/>
      <c r="AC461" s="297"/>
      <c r="AD461" s="298"/>
      <c r="AE461" s="292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7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4"/>
      <c r="W462" s="295"/>
      <c r="X462" s="294"/>
      <c r="Y462" s="295"/>
      <c r="Z462" s="295"/>
      <c r="AA462" s="296"/>
      <c r="AB462" s="294"/>
      <c r="AC462" s="297"/>
      <c r="AD462" s="298"/>
      <c r="AE462" s="292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7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4"/>
      <c r="W463" s="295"/>
      <c r="X463" s="294"/>
      <c r="Y463" s="295"/>
      <c r="Z463" s="295"/>
      <c r="AA463" s="296"/>
      <c r="AB463" s="294"/>
      <c r="AC463" s="297"/>
      <c r="AD463" s="298"/>
      <c r="AE463" s="292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7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4"/>
      <c r="W464" s="295"/>
      <c r="X464" s="294"/>
      <c r="Y464" s="295"/>
      <c r="Z464" s="295"/>
      <c r="AA464" s="296"/>
      <c r="AB464" s="294"/>
      <c r="AC464" s="297"/>
      <c r="AD464" s="298"/>
      <c r="AE464" s="292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7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4"/>
      <c r="W465" s="295"/>
      <c r="X465" s="294"/>
      <c r="Y465" s="295"/>
      <c r="Z465" s="295"/>
      <c r="AA465" s="296"/>
      <c r="AB465" s="294"/>
      <c r="AC465" s="297"/>
      <c r="AD465" s="298"/>
      <c r="AE465" s="292"/>
      <c r="AF465" s="176"/>
      <c r="AG465" s="176"/>
      <c r="AH465" s="176"/>
      <c r="AI465" s="176"/>
      <c r="AJ465" s="176"/>
      <c r="AK465" s="176"/>
      <c r="AL465" s="176"/>
      <c r="AM465" s="176"/>
      <c r="AN465" s="176"/>
      <c r="AO465" s="176"/>
      <c r="AP465" s="176"/>
      <c r="AQ465" s="176"/>
      <c r="AR465" s="176"/>
      <c r="AS465" s="176"/>
      <c r="AT465" s="176"/>
      <c r="AU465" s="176"/>
      <c r="AV465" s="176"/>
      <c r="AW465" s="177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4"/>
      <c r="W466" s="295"/>
      <c r="X466" s="294"/>
      <c r="Y466" s="295"/>
      <c r="Z466" s="295"/>
      <c r="AA466" s="296"/>
      <c r="AB466" s="294"/>
      <c r="AC466" s="297"/>
      <c r="AD466" s="298"/>
      <c r="AE466" s="292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7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4"/>
      <c r="W467" s="295"/>
      <c r="X467" s="294"/>
      <c r="Y467" s="295"/>
      <c r="Z467" s="295"/>
      <c r="AA467" s="296"/>
      <c r="AB467" s="294"/>
      <c r="AC467" s="297"/>
      <c r="AD467" s="298"/>
      <c r="AE467" s="292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7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4"/>
      <c r="W468" s="295"/>
      <c r="X468" s="294"/>
      <c r="Y468" s="295"/>
      <c r="Z468" s="295"/>
      <c r="AA468" s="296"/>
      <c r="AB468" s="294"/>
      <c r="AC468" s="297"/>
      <c r="AD468" s="298"/>
      <c r="AE468" s="292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7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4"/>
      <c r="W469" s="295"/>
      <c r="X469" s="294"/>
      <c r="Y469" s="295"/>
      <c r="Z469" s="295"/>
      <c r="AA469" s="296"/>
      <c r="AB469" s="294"/>
      <c r="AC469" s="297"/>
      <c r="AD469" s="298"/>
      <c r="AE469" s="292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7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4"/>
      <c r="W470" s="295"/>
      <c r="X470" s="294"/>
      <c r="Y470" s="295"/>
      <c r="Z470" s="295"/>
      <c r="AA470" s="296"/>
      <c r="AB470" s="294"/>
      <c r="AC470" s="297"/>
      <c r="AD470" s="298"/>
      <c r="AE470" s="292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7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4"/>
      <c r="W471" s="295"/>
      <c r="X471" s="294"/>
      <c r="Y471" s="295"/>
      <c r="Z471" s="295"/>
      <c r="AA471" s="296"/>
      <c r="AB471" s="294"/>
      <c r="AC471" s="297"/>
      <c r="AD471" s="298"/>
      <c r="AE471" s="292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7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4"/>
      <c r="W472" s="295"/>
      <c r="X472" s="294"/>
      <c r="Y472" s="295"/>
      <c r="Z472" s="295"/>
      <c r="AA472" s="296"/>
      <c r="AB472" s="294"/>
      <c r="AC472" s="297"/>
      <c r="AD472" s="298"/>
      <c r="AE472" s="292"/>
      <c r="AF472" s="176"/>
      <c r="AG472" s="176"/>
      <c r="AH472" s="176"/>
      <c r="AI472" s="176"/>
      <c r="AJ472" s="176"/>
      <c r="AK472" s="176"/>
      <c r="AL472" s="176"/>
      <c r="AM472" s="176"/>
      <c r="AN472" s="176"/>
      <c r="AO472" s="176"/>
      <c r="AP472" s="176"/>
      <c r="AQ472" s="176"/>
      <c r="AR472" s="176"/>
      <c r="AS472" s="176"/>
      <c r="AT472" s="176"/>
      <c r="AU472" s="176"/>
      <c r="AV472" s="176"/>
      <c r="AW472" s="177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4"/>
      <c r="W473" s="295"/>
      <c r="X473" s="294"/>
      <c r="Y473" s="295"/>
      <c r="Z473" s="295"/>
      <c r="AA473" s="296"/>
      <c r="AB473" s="294"/>
      <c r="AC473" s="297"/>
      <c r="AD473" s="298"/>
      <c r="AE473" s="292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7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4"/>
      <c r="W474" s="295"/>
      <c r="X474" s="294"/>
      <c r="Y474" s="295"/>
      <c r="Z474" s="295"/>
      <c r="AA474" s="296"/>
      <c r="AB474" s="294"/>
      <c r="AC474" s="297"/>
      <c r="AD474" s="298"/>
      <c r="AE474" s="292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7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4"/>
      <c r="W475" s="295"/>
      <c r="X475" s="294"/>
      <c r="Y475" s="295"/>
      <c r="Z475" s="295"/>
      <c r="AA475" s="296"/>
      <c r="AB475" s="294"/>
      <c r="AC475" s="297"/>
      <c r="AD475" s="298"/>
      <c r="AE475" s="292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7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4"/>
      <c r="W476" s="295"/>
      <c r="X476" s="294"/>
      <c r="Y476" s="295"/>
      <c r="Z476" s="295"/>
      <c r="AA476" s="296"/>
      <c r="AB476" s="294"/>
      <c r="AC476" s="297"/>
      <c r="AD476" s="298"/>
      <c r="AE476" s="292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7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4"/>
      <c r="W477" s="295"/>
      <c r="X477" s="294"/>
      <c r="Y477" s="295"/>
      <c r="Z477" s="295"/>
      <c r="AA477" s="296"/>
      <c r="AB477" s="294"/>
      <c r="AC477" s="297"/>
      <c r="AD477" s="298"/>
      <c r="AE477" s="292"/>
      <c r="AF477" s="176"/>
      <c r="AG477" s="176"/>
      <c r="AH477" s="176"/>
      <c r="AI477" s="176"/>
      <c r="AJ477" s="176"/>
      <c r="AK477" s="176"/>
      <c r="AL477" s="176"/>
      <c r="AM477" s="176"/>
      <c r="AN477" s="176"/>
      <c r="AO477" s="176"/>
      <c r="AP477" s="176"/>
      <c r="AQ477" s="176"/>
      <c r="AR477" s="176"/>
      <c r="AS477" s="176"/>
      <c r="AT477" s="176"/>
      <c r="AU477" s="176"/>
      <c r="AV477" s="176"/>
      <c r="AW477" s="177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4"/>
      <c r="W478" s="295"/>
      <c r="X478" s="294"/>
      <c r="Y478" s="295"/>
      <c r="Z478" s="295"/>
      <c r="AA478" s="296"/>
      <c r="AB478" s="294"/>
      <c r="AC478" s="297"/>
      <c r="AD478" s="298"/>
      <c r="AE478" s="292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7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4"/>
      <c r="W479" s="295"/>
      <c r="X479" s="294"/>
      <c r="Y479" s="295"/>
      <c r="Z479" s="295"/>
      <c r="AA479" s="296"/>
      <c r="AB479" s="294"/>
      <c r="AC479" s="297"/>
      <c r="AD479" s="298"/>
      <c r="AE479" s="292"/>
      <c r="AF479" s="176"/>
      <c r="AG479" s="176"/>
      <c r="AH479" s="176"/>
      <c r="AI479" s="176"/>
      <c r="AJ479" s="176"/>
      <c r="AK479" s="176"/>
      <c r="AL479" s="176"/>
      <c r="AM479" s="176"/>
      <c r="AN479" s="176"/>
      <c r="AO479" s="176"/>
      <c r="AP479" s="176"/>
      <c r="AQ479" s="176"/>
      <c r="AR479" s="176"/>
      <c r="AS479" s="176"/>
      <c r="AT479" s="176"/>
      <c r="AU479" s="176"/>
      <c r="AV479" s="176"/>
      <c r="AW479" s="177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4"/>
      <c r="W480" s="295"/>
      <c r="X480" s="294"/>
      <c r="Y480" s="295"/>
      <c r="Z480" s="295"/>
      <c r="AA480" s="296"/>
      <c r="AB480" s="294"/>
      <c r="AC480" s="297"/>
      <c r="AD480" s="298"/>
      <c r="AE480" s="292"/>
      <c r="AF480" s="176"/>
      <c r="AG480" s="176"/>
      <c r="AH480" s="176"/>
      <c r="AI480" s="176"/>
      <c r="AJ480" s="176"/>
      <c r="AK480" s="176"/>
      <c r="AL480" s="176"/>
      <c r="AM480" s="176"/>
      <c r="AN480" s="176"/>
      <c r="AO480" s="176"/>
      <c r="AP480" s="176"/>
      <c r="AQ480" s="176"/>
      <c r="AR480" s="176"/>
      <c r="AS480" s="176"/>
      <c r="AT480" s="176"/>
      <c r="AU480" s="176"/>
      <c r="AV480" s="176"/>
      <c r="AW480" s="177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4"/>
      <c r="W481" s="295"/>
      <c r="X481" s="294"/>
      <c r="Y481" s="295"/>
      <c r="Z481" s="295"/>
      <c r="AA481" s="296"/>
      <c r="AB481" s="294"/>
      <c r="AC481" s="297"/>
      <c r="AD481" s="298"/>
      <c r="AE481" s="292"/>
      <c r="AF481" s="176"/>
      <c r="AG481" s="176"/>
      <c r="AH481" s="176"/>
      <c r="AI481" s="176"/>
      <c r="AJ481" s="176"/>
      <c r="AK481" s="176"/>
      <c r="AL481" s="176"/>
      <c r="AM481" s="176"/>
      <c r="AN481" s="176"/>
      <c r="AO481" s="176"/>
      <c r="AP481" s="176"/>
      <c r="AQ481" s="176"/>
      <c r="AR481" s="176"/>
      <c r="AS481" s="176"/>
      <c r="AT481" s="176"/>
      <c r="AU481" s="176"/>
      <c r="AV481" s="176"/>
      <c r="AW481" s="177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4"/>
      <c r="W482" s="295"/>
      <c r="X482" s="294"/>
      <c r="Y482" s="295"/>
      <c r="Z482" s="295"/>
      <c r="AA482" s="296"/>
      <c r="AB482" s="294"/>
      <c r="AC482" s="297"/>
      <c r="AD482" s="298"/>
      <c r="AE482" s="292"/>
      <c r="AF482" s="176"/>
      <c r="AG482" s="176"/>
      <c r="AH482" s="176"/>
      <c r="AI482" s="176"/>
      <c r="AJ482" s="176"/>
      <c r="AK482" s="176"/>
      <c r="AL482" s="176"/>
      <c r="AM482" s="176"/>
      <c r="AN482" s="176"/>
      <c r="AO482" s="176"/>
      <c r="AP482" s="176"/>
      <c r="AQ482" s="176"/>
      <c r="AR482" s="176"/>
      <c r="AS482" s="176"/>
      <c r="AT482" s="176"/>
      <c r="AU482" s="176"/>
      <c r="AV482" s="176"/>
      <c r="AW482" s="177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4"/>
      <c r="W483" s="295"/>
      <c r="X483" s="294"/>
      <c r="Y483" s="295"/>
      <c r="Z483" s="295"/>
      <c r="AA483" s="296"/>
      <c r="AB483" s="294"/>
      <c r="AC483" s="297"/>
      <c r="AD483" s="298"/>
      <c r="AE483" s="292"/>
      <c r="AF483" s="176"/>
      <c r="AG483" s="176"/>
      <c r="AH483" s="176"/>
      <c r="AI483" s="176"/>
      <c r="AJ483" s="176"/>
      <c r="AK483" s="176"/>
      <c r="AL483" s="176"/>
      <c r="AM483" s="176"/>
      <c r="AN483" s="176"/>
      <c r="AO483" s="176"/>
      <c r="AP483" s="176"/>
      <c r="AQ483" s="176"/>
      <c r="AR483" s="176"/>
      <c r="AS483" s="176"/>
      <c r="AT483" s="176"/>
      <c r="AU483" s="176"/>
      <c r="AV483" s="176"/>
      <c r="AW483" s="177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4"/>
      <c r="W484" s="295"/>
      <c r="X484" s="294"/>
      <c r="Y484" s="295"/>
      <c r="Z484" s="295"/>
      <c r="AA484" s="296"/>
      <c r="AB484" s="294"/>
      <c r="AC484" s="297"/>
      <c r="AD484" s="298"/>
      <c r="AE484" s="292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7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4"/>
      <c r="W485" s="295"/>
      <c r="X485" s="294"/>
      <c r="Y485" s="295"/>
      <c r="Z485" s="295"/>
      <c r="AA485" s="296"/>
      <c r="AB485" s="294"/>
      <c r="AC485" s="297"/>
      <c r="AD485" s="298"/>
      <c r="AE485" s="292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7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4"/>
      <c r="W486" s="295"/>
      <c r="X486" s="294"/>
      <c r="Y486" s="295"/>
      <c r="Z486" s="295"/>
      <c r="AA486" s="296"/>
      <c r="AB486" s="294"/>
      <c r="AC486" s="297"/>
      <c r="AD486" s="298"/>
      <c r="AE486" s="292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7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4"/>
      <c r="W487" s="295"/>
      <c r="X487" s="294"/>
      <c r="Y487" s="295"/>
      <c r="Z487" s="295"/>
      <c r="AA487" s="296"/>
      <c r="AB487" s="294"/>
      <c r="AC487" s="297"/>
      <c r="AD487" s="298"/>
      <c r="AE487" s="292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7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4"/>
      <c r="W488" s="295"/>
      <c r="X488" s="294"/>
      <c r="Y488" s="295"/>
      <c r="Z488" s="295"/>
      <c r="AA488" s="296"/>
      <c r="AB488" s="294"/>
      <c r="AC488" s="297"/>
      <c r="AD488" s="298"/>
      <c r="AE488" s="292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7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4"/>
      <c r="W489" s="295"/>
      <c r="X489" s="294"/>
      <c r="Y489" s="295"/>
      <c r="Z489" s="295"/>
      <c r="AA489" s="296"/>
      <c r="AB489" s="294"/>
      <c r="AC489" s="297"/>
      <c r="AD489" s="298"/>
      <c r="AE489" s="292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7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4"/>
      <c r="W490" s="295"/>
      <c r="X490" s="294"/>
      <c r="Y490" s="295"/>
      <c r="Z490" s="295"/>
      <c r="AA490" s="296"/>
      <c r="AB490" s="294"/>
      <c r="AC490" s="297"/>
      <c r="AD490" s="298"/>
      <c r="AE490" s="292"/>
      <c r="AF490" s="176"/>
      <c r="AG490" s="176"/>
      <c r="AH490" s="176"/>
      <c r="AI490" s="176"/>
      <c r="AJ490" s="176"/>
      <c r="AK490" s="176"/>
      <c r="AL490" s="176"/>
      <c r="AM490" s="176"/>
      <c r="AN490" s="176"/>
      <c r="AO490" s="176"/>
      <c r="AP490" s="176"/>
      <c r="AQ490" s="176"/>
      <c r="AR490" s="176"/>
      <c r="AS490" s="176"/>
      <c r="AT490" s="176"/>
      <c r="AU490" s="176"/>
      <c r="AV490" s="176"/>
      <c r="AW490" s="177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4"/>
      <c r="W491" s="295"/>
      <c r="X491" s="294"/>
      <c r="Y491" s="295"/>
      <c r="Z491" s="295"/>
      <c r="AA491" s="296"/>
      <c r="AB491" s="294"/>
      <c r="AC491" s="297"/>
      <c r="AD491" s="298"/>
      <c r="AE491" s="292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7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4"/>
      <c r="W492" s="295"/>
      <c r="X492" s="294"/>
      <c r="Y492" s="295"/>
      <c r="Z492" s="295"/>
      <c r="AA492" s="296"/>
      <c r="AB492" s="294"/>
      <c r="AC492" s="297"/>
      <c r="AD492" s="298"/>
      <c r="AE492" s="292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7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4"/>
      <c r="W493" s="295"/>
      <c r="X493" s="294"/>
      <c r="Y493" s="295"/>
      <c r="Z493" s="295"/>
      <c r="AA493" s="296"/>
      <c r="AB493" s="294"/>
      <c r="AC493" s="297"/>
      <c r="AD493" s="298"/>
      <c r="AE493" s="292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7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4"/>
      <c r="W494" s="295"/>
      <c r="X494" s="294"/>
      <c r="Y494" s="295"/>
      <c r="Z494" s="295"/>
      <c r="AA494" s="296"/>
      <c r="AB494" s="294"/>
      <c r="AC494" s="297"/>
      <c r="AD494" s="298"/>
      <c r="AE494" s="292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7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4"/>
      <c r="W495" s="295"/>
      <c r="X495" s="294"/>
      <c r="Y495" s="295"/>
      <c r="Z495" s="295"/>
      <c r="AA495" s="296"/>
      <c r="AB495" s="294"/>
      <c r="AC495" s="297"/>
      <c r="AD495" s="298"/>
      <c r="AE495" s="292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7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4"/>
      <c r="W496" s="295"/>
      <c r="X496" s="294"/>
      <c r="Y496" s="295"/>
      <c r="Z496" s="295"/>
      <c r="AA496" s="296"/>
      <c r="AB496" s="294"/>
      <c r="AC496" s="297"/>
      <c r="AD496" s="298"/>
      <c r="AE496" s="292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7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4"/>
      <c r="W497" s="295"/>
      <c r="X497" s="294"/>
      <c r="Y497" s="295"/>
      <c r="Z497" s="295"/>
      <c r="AA497" s="296"/>
      <c r="AB497" s="294"/>
      <c r="AC497" s="297"/>
      <c r="AD497" s="298"/>
      <c r="AE497" s="292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6"/>
      <c r="AT497" s="176"/>
      <c r="AU497" s="176"/>
      <c r="AV497" s="176"/>
      <c r="AW497" s="177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4"/>
      <c r="W498" s="295"/>
      <c r="X498" s="294"/>
      <c r="Y498" s="295"/>
      <c r="Z498" s="295"/>
      <c r="AA498" s="296"/>
      <c r="AB498" s="294"/>
      <c r="AC498" s="297"/>
      <c r="AD498" s="298"/>
      <c r="AE498" s="292"/>
      <c r="AF498" s="176"/>
      <c r="AG498" s="176"/>
      <c r="AH498" s="176"/>
      <c r="AI498" s="176"/>
      <c r="AJ498" s="176"/>
      <c r="AK498" s="176"/>
      <c r="AL498" s="176"/>
      <c r="AM498" s="176"/>
      <c r="AN498" s="176"/>
      <c r="AO498" s="176"/>
      <c r="AP498" s="176"/>
      <c r="AQ498" s="176"/>
      <c r="AR498" s="176"/>
      <c r="AS498" s="176"/>
      <c r="AT498" s="176"/>
      <c r="AU498" s="176"/>
      <c r="AV498" s="176"/>
      <c r="AW498" s="177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4"/>
      <c r="W499" s="295"/>
      <c r="X499" s="294"/>
      <c r="Y499" s="295"/>
      <c r="Z499" s="295"/>
      <c r="AA499" s="296"/>
      <c r="AB499" s="294"/>
      <c r="AC499" s="297"/>
      <c r="AD499" s="298"/>
      <c r="AE499" s="292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6"/>
      <c r="AT499" s="176"/>
      <c r="AU499" s="176"/>
      <c r="AV499" s="176"/>
      <c r="AW499" s="177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4"/>
      <c r="W500" s="295"/>
      <c r="X500" s="294"/>
      <c r="Y500" s="295"/>
      <c r="Z500" s="295"/>
      <c r="AA500" s="296"/>
      <c r="AB500" s="294"/>
      <c r="AC500" s="297"/>
      <c r="AD500" s="298"/>
      <c r="AE500" s="292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6"/>
      <c r="AT500" s="176"/>
      <c r="AU500" s="176"/>
      <c r="AV500" s="176"/>
      <c r="AW500" s="177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4"/>
      <c r="W501" s="295"/>
      <c r="X501" s="294"/>
      <c r="Y501" s="295"/>
      <c r="Z501" s="295"/>
      <c r="AA501" s="296"/>
      <c r="AB501" s="294"/>
      <c r="AC501" s="297"/>
      <c r="AD501" s="298"/>
      <c r="AE501" s="292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7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4"/>
      <c r="W502" s="295"/>
      <c r="X502" s="294"/>
      <c r="Y502" s="295"/>
      <c r="Z502" s="295"/>
      <c r="AA502" s="296"/>
      <c r="AB502" s="294"/>
      <c r="AC502" s="297"/>
      <c r="AD502" s="298"/>
      <c r="AE502" s="292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7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4"/>
      <c r="W503" s="295"/>
      <c r="X503" s="294"/>
      <c r="Y503" s="295"/>
      <c r="Z503" s="295"/>
      <c r="AA503" s="296"/>
      <c r="AB503" s="294"/>
      <c r="AC503" s="297"/>
      <c r="AD503" s="298"/>
      <c r="AE503" s="292"/>
      <c r="AF503" s="176"/>
      <c r="AG503" s="176"/>
      <c r="AH503" s="176"/>
      <c r="AI503" s="176"/>
      <c r="AJ503" s="176"/>
      <c r="AK503" s="176"/>
      <c r="AL503" s="176"/>
      <c r="AM503" s="176"/>
      <c r="AN503" s="176"/>
      <c r="AO503" s="176"/>
      <c r="AP503" s="176"/>
      <c r="AQ503" s="176"/>
      <c r="AR503" s="176"/>
      <c r="AS503" s="176"/>
      <c r="AT503" s="176"/>
      <c r="AU503" s="176"/>
      <c r="AV503" s="176"/>
      <c r="AW503" s="177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4"/>
      <c r="W504" s="295"/>
      <c r="X504" s="294"/>
      <c r="Y504" s="295"/>
      <c r="Z504" s="295"/>
      <c r="AA504" s="296"/>
      <c r="AB504" s="294"/>
      <c r="AC504" s="297"/>
      <c r="AD504" s="298"/>
      <c r="AE504" s="292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7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4"/>
      <c r="W505" s="295"/>
      <c r="X505" s="294"/>
      <c r="Y505" s="295"/>
      <c r="Z505" s="295"/>
      <c r="AA505" s="296"/>
      <c r="AB505" s="294"/>
      <c r="AC505" s="297"/>
      <c r="AD505" s="298"/>
      <c r="AE505" s="292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7"/>
    </row>
    <row r="506" ht="19.5" customHeight="1">
      <c r="A506" s="293"/>
      <c r="B506" s="294"/>
      <c r="C506" s="294"/>
      <c r="D506" s="294"/>
      <c r="E506" s="294"/>
      <c r="F506" s="294"/>
      <c r="G506" s="294"/>
      <c r="H506" s="294"/>
      <c r="I506" s="294"/>
      <c r="J506" s="294"/>
      <c r="K506" s="294"/>
      <c r="L506" s="294"/>
      <c r="M506" s="294"/>
      <c r="N506" s="294"/>
      <c r="O506" s="294"/>
      <c r="P506" s="294"/>
      <c r="Q506" s="294"/>
      <c r="R506" s="294"/>
      <c r="S506" s="294"/>
      <c r="T506" s="294"/>
      <c r="U506" s="294"/>
      <c r="V506" s="294"/>
      <c r="W506" s="295"/>
      <c r="X506" s="294"/>
      <c r="Y506" s="295"/>
      <c r="Z506" s="295"/>
      <c r="AA506" s="296"/>
      <c r="AB506" s="294"/>
      <c r="AC506" s="297"/>
      <c r="AD506" s="298"/>
      <c r="AE506" s="292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7"/>
    </row>
    <row r="507" ht="19.5" customHeight="1">
      <c r="A507" s="293"/>
      <c r="B507" s="294"/>
      <c r="C507" s="294"/>
      <c r="D507" s="294"/>
      <c r="E507" s="294"/>
      <c r="F507" s="294"/>
      <c r="G507" s="294"/>
      <c r="H507" s="294"/>
      <c r="I507" s="294"/>
      <c r="J507" s="294"/>
      <c r="K507" s="294"/>
      <c r="L507" s="294"/>
      <c r="M507" s="294"/>
      <c r="N507" s="294"/>
      <c r="O507" s="294"/>
      <c r="P507" s="294"/>
      <c r="Q507" s="294"/>
      <c r="R507" s="294"/>
      <c r="S507" s="294"/>
      <c r="T507" s="294"/>
      <c r="U507" s="294"/>
      <c r="V507" s="294"/>
      <c r="W507" s="295"/>
      <c r="X507" s="294"/>
      <c r="Y507" s="295"/>
      <c r="Z507" s="295"/>
      <c r="AA507" s="296"/>
      <c r="AB507" s="294"/>
      <c r="AC507" s="297"/>
      <c r="AD507" s="298"/>
      <c r="AE507" s="292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7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</row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 ht="27.0" customHeight="1">
      <c r="A1" s="301" t="s">
        <v>402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</row>
    <row r="2" ht="21.75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0"/>
      <c r="O2" s="304"/>
      <c r="P2" s="305" t="s">
        <v>403</v>
      </c>
      <c r="Q2" s="159"/>
      <c r="R2" s="159"/>
      <c r="S2" s="159"/>
      <c r="T2" s="160"/>
      <c r="U2" s="306"/>
      <c r="V2" s="307"/>
      <c r="W2" s="307"/>
      <c r="X2" s="307"/>
      <c r="Y2" s="306"/>
      <c r="Z2" s="308"/>
      <c r="AA2" s="306"/>
      <c r="AB2" s="309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</row>
    <row r="3" ht="45.75" customHeight="1">
      <c r="A3" s="310" t="s">
        <v>68</v>
      </c>
      <c r="B3" s="310" t="s">
        <v>69</v>
      </c>
      <c r="C3" s="310" t="s">
        <v>70</v>
      </c>
      <c r="D3" s="310" t="s">
        <v>71</v>
      </c>
      <c r="E3" s="310" t="s">
        <v>72</v>
      </c>
      <c r="F3" s="310" t="s">
        <v>73</v>
      </c>
      <c r="G3" s="310" t="s">
        <v>74</v>
      </c>
      <c r="H3" s="310" t="s">
        <v>68</v>
      </c>
      <c r="I3" s="310" t="s">
        <v>69</v>
      </c>
      <c r="J3" s="310" t="s">
        <v>70</v>
      </c>
      <c r="K3" s="310" t="s">
        <v>71</v>
      </c>
      <c r="L3" s="310" t="s">
        <v>72</v>
      </c>
      <c r="M3" s="310" t="s">
        <v>73</v>
      </c>
      <c r="N3" s="310" t="s">
        <v>74</v>
      </c>
      <c r="O3" s="304"/>
      <c r="P3" s="310" t="s">
        <v>402</v>
      </c>
      <c r="Q3" s="310" t="s">
        <v>404</v>
      </c>
      <c r="R3" s="310" t="s">
        <v>405</v>
      </c>
      <c r="S3" s="310" t="s">
        <v>406</v>
      </c>
      <c r="T3" s="310" t="s">
        <v>76</v>
      </c>
      <c r="U3" s="310" t="s">
        <v>78</v>
      </c>
      <c r="V3" s="310" t="s">
        <v>79</v>
      </c>
      <c r="W3" s="310" t="s">
        <v>80</v>
      </c>
      <c r="X3" s="310" t="s">
        <v>81</v>
      </c>
      <c r="Y3" s="310" t="s">
        <v>407</v>
      </c>
      <c r="Z3" s="310" t="s">
        <v>83</v>
      </c>
      <c r="AA3" s="310" t="s">
        <v>408</v>
      </c>
      <c r="AB3" s="309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</row>
    <row r="4" ht="19.5" customHeight="1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04"/>
      <c r="P4" s="310"/>
      <c r="Q4" s="310"/>
      <c r="R4" s="310"/>
      <c r="S4" s="311">
        <v>0.05</v>
      </c>
      <c r="T4" s="310"/>
      <c r="U4" s="310"/>
      <c r="V4" s="307"/>
      <c r="W4" s="307"/>
      <c r="X4" s="307"/>
      <c r="Y4" s="310"/>
      <c r="Z4" s="310"/>
      <c r="AA4" s="310"/>
      <c r="AB4" s="309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</row>
    <row r="5" ht="24.0" customHeight="1">
      <c r="A5" s="310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04"/>
      <c r="P5" s="310"/>
      <c r="Q5" s="310"/>
      <c r="R5" s="310"/>
      <c r="S5" s="312" t="s">
        <v>409</v>
      </c>
      <c r="T5" s="310"/>
      <c r="U5" s="310"/>
      <c r="V5" s="307"/>
      <c r="W5" s="307"/>
      <c r="X5" s="307"/>
      <c r="Y5" s="310"/>
      <c r="Z5" s="310"/>
      <c r="AA5" s="310"/>
      <c r="AB5" s="309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</row>
    <row r="6" ht="20.25" customHeight="1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4"/>
      <c r="R6" s="314"/>
      <c r="S6" s="315">
        <v>20000.0</v>
      </c>
      <c r="T6" s="316"/>
      <c r="U6" s="317"/>
      <c r="V6" s="314"/>
      <c r="W6" s="314"/>
      <c r="X6" s="314"/>
      <c r="Y6" s="317"/>
      <c r="Z6" s="318"/>
      <c r="AA6" s="317"/>
      <c r="AB6" s="309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</row>
    <row r="7" ht="20.25" customHeight="1">
      <c r="A7" s="234" t="s">
        <v>94</v>
      </c>
      <c r="B7" s="235">
        <v>54.0</v>
      </c>
      <c r="C7" s="236">
        <v>57.28125</v>
      </c>
      <c r="D7" s="236">
        <v>48.84375</v>
      </c>
      <c r="E7" s="236">
        <v>53.71875</v>
      </c>
      <c r="F7" s="236">
        <v>45.873295</v>
      </c>
      <c r="G7" s="236">
        <v>2.563664E8</v>
      </c>
      <c r="H7" s="236"/>
      <c r="I7" s="236">
        <f t="shared" ref="I7:N7" si="1">(I8/B8*B7)/B8*B7</f>
        <v>4.386246722</v>
      </c>
      <c r="J7" s="236">
        <f t="shared" si="1"/>
        <v>4.931286174</v>
      </c>
      <c r="K7" s="236">
        <f t="shared" si="1"/>
        <v>3.582794021</v>
      </c>
      <c r="L7" s="236">
        <f t="shared" si="1"/>
        <v>4.307744225</v>
      </c>
      <c r="M7" s="236">
        <f t="shared" si="1"/>
        <v>3.662290705</v>
      </c>
      <c r="N7" s="236">
        <f t="shared" si="1"/>
        <v>1456309.017</v>
      </c>
      <c r="O7" s="236"/>
      <c r="P7" s="242"/>
      <c r="Q7" s="242"/>
      <c r="R7" s="319"/>
      <c r="S7" s="320"/>
      <c r="T7" s="241"/>
      <c r="U7" s="243"/>
      <c r="V7" s="242"/>
      <c r="W7" s="242"/>
      <c r="X7" s="242"/>
      <c r="Y7" s="243"/>
      <c r="Z7" s="321"/>
      <c r="AA7" s="243"/>
      <c r="AB7" s="309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</row>
    <row r="8" ht="19.5" customHeight="1">
      <c r="A8" s="246" t="s">
        <v>95</v>
      </c>
      <c r="B8" s="247">
        <v>53.5625</v>
      </c>
      <c r="C8" s="248">
        <v>56.0</v>
      </c>
      <c r="D8" s="248">
        <v>48.9375</v>
      </c>
      <c r="E8" s="248">
        <v>52.03125</v>
      </c>
      <c r="F8" s="248">
        <v>44.432236</v>
      </c>
      <c r="G8" s="248">
        <v>2.593E8</v>
      </c>
      <c r="H8" s="248"/>
      <c r="I8" s="248">
        <f t="shared" ref="I8:N8" si="2">(I9/B9*B8)/B9*B8</f>
        <v>4.315461193</v>
      </c>
      <c r="J8" s="248">
        <f t="shared" si="2"/>
        <v>4.713150275</v>
      </c>
      <c r="K8" s="248">
        <f t="shared" si="2"/>
        <v>3.596560748</v>
      </c>
      <c r="L8" s="248">
        <f t="shared" si="2"/>
        <v>4.041351555</v>
      </c>
      <c r="M8" s="248">
        <f t="shared" si="2"/>
        <v>3.435811123</v>
      </c>
      <c r="N8" s="248">
        <f t="shared" si="2"/>
        <v>1489828.79</v>
      </c>
      <c r="O8" s="248"/>
      <c r="P8" s="249"/>
      <c r="Q8" s="249"/>
      <c r="R8" s="249"/>
      <c r="S8" s="322"/>
      <c r="T8" s="252"/>
      <c r="U8" s="253"/>
      <c r="V8" s="249"/>
      <c r="W8" s="249"/>
      <c r="X8" s="249"/>
      <c r="Y8" s="253"/>
      <c r="Z8" s="323"/>
      <c r="AA8" s="253"/>
      <c r="AB8" s="309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</row>
    <row r="9" ht="19.5" customHeight="1">
      <c r="A9" s="246" t="s">
        <v>96</v>
      </c>
      <c r="B9" s="247">
        <v>51.9375</v>
      </c>
      <c r="C9" s="248">
        <v>59.9375</v>
      </c>
      <c r="D9" s="248">
        <v>49.570313</v>
      </c>
      <c r="E9" s="248">
        <v>57.625</v>
      </c>
      <c r="F9" s="248">
        <v>49.209061</v>
      </c>
      <c r="G9" s="248">
        <v>2.478722E8</v>
      </c>
      <c r="H9" s="248"/>
      <c r="I9" s="248">
        <f t="shared" ref="I9:N9" si="3">(I10/B10*B9)/B10*B9</f>
        <v>4.057584934</v>
      </c>
      <c r="J9" s="248">
        <f t="shared" si="3"/>
        <v>5.399238129</v>
      </c>
      <c r="K9" s="248">
        <f t="shared" si="3"/>
        <v>3.690176711</v>
      </c>
      <c r="L9" s="248">
        <f t="shared" si="3"/>
        <v>4.957012213</v>
      </c>
      <c r="M9" s="248">
        <f t="shared" si="3"/>
        <v>4.214277204</v>
      </c>
      <c r="N9" s="248">
        <f t="shared" si="3"/>
        <v>1361403.841</v>
      </c>
      <c r="O9" s="248"/>
      <c r="P9" s="249"/>
      <c r="Q9" s="249"/>
      <c r="R9" s="249"/>
      <c r="S9" s="249"/>
      <c r="T9" s="252"/>
      <c r="U9" s="253"/>
      <c r="V9" s="249"/>
      <c r="W9" s="249"/>
      <c r="X9" s="249"/>
      <c r="Y9" s="253"/>
      <c r="Z9" s="323"/>
      <c r="AA9" s="253"/>
      <c r="AB9" s="309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</row>
    <row r="10" ht="19.5" customHeight="1">
      <c r="A10" s="246" t="s">
        <v>97</v>
      </c>
      <c r="B10" s="247">
        <v>57.8125</v>
      </c>
      <c r="C10" s="248">
        <v>61.71875</v>
      </c>
      <c r="D10" s="248">
        <v>55.78125</v>
      </c>
      <c r="E10" s="248">
        <v>56.59375</v>
      </c>
      <c r="F10" s="248">
        <v>48.328407</v>
      </c>
      <c r="G10" s="248">
        <v>1.957904E8</v>
      </c>
      <c r="H10" s="248"/>
      <c r="I10" s="248">
        <f t="shared" ref="I10:N10" si="4">(I11/B11*B10)/B11*B10</f>
        <v>5.027464784</v>
      </c>
      <c r="J10" s="248">
        <f t="shared" si="4"/>
        <v>5.724920714</v>
      </c>
      <c r="K10" s="248">
        <f t="shared" si="4"/>
        <v>4.672833703</v>
      </c>
      <c r="L10" s="248">
        <f t="shared" si="4"/>
        <v>4.781179581</v>
      </c>
      <c r="M10" s="248">
        <f t="shared" si="4"/>
        <v>4.064788033</v>
      </c>
      <c r="N10" s="248">
        <f t="shared" si="4"/>
        <v>849403.6368</v>
      </c>
      <c r="O10" s="248"/>
      <c r="P10" s="249"/>
      <c r="Q10" s="249"/>
      <c r="R10" s="249"/>
      <c r="S10" s="249"/>
      <c r="T10" s="252"/>
      <c r="U10" s="253"/>
      <c r="V10" s="249"/>
      <c r="W10" s="249"/>
      <c r="X10" s="249"/>
      <c r="Y10" s="253"/>
      <c r="Z10" s="323"/>
      <c r="AA10" s="253"/>
      <c r="AB10" s="309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  <c r="AU10" s="294"/>
    </row>
    <row r="11" ht="19.5" customHeight="1">
      <c r="A11" s="246" t="s">
        <v>98</v>
      </c>
      <c r="B11" s="247">
        <v>56.6875</v>
      </c>
      <c r="C11" s="248">
        <v>61.75</v>
      </c>
      <c r="D11" s="248">
        <v>52.9375</v>
      </c>
      <c r="E11" s="248">
        <v>59.6875</v>
      </c>
      <c r="F11" s="248">
        <v>50.970333</v>
      </c>
      <c r="G11" s="248">
        <v>2.578806E8</v>
      </c>
      <c r="H11" s="248"/>
      <c r="I11" s="248">
        <f t="shared" ref="I11:N11" si="5">(I12/B12*B11)/B12*B11</f>
        <v>4.833705043</v>
      </c>
      <c r="J11" s="248">
        <f t="shared" si="5"/>
        <v>5.730719569</v>
      </c>
      <c r="K11" s="248">
        <f t="shared" si="5"/>
        <v>4.208532611</v>
      </c>
      <c r="L11" s="248">
        <f t="shared" si="5"/>
        <v>5.318202747</v>
      </c>
      <c r="M11" s="248">
        <f t="shared" si="5"/>
        <v>4.521347476</v>
      </c>
      <c r="N11" s="248">
        <f t="shared" si="5"/>
        <v>1473562.88</v>
      </c>
      <c r="O11" s="248"/>
      <c r="P11" s="249"/>
      <c r="Q11" s="249"/>
      <c r="R11" s="249"/>
      <c r="S11" s="249"/>
      <c r="T11" s="252"/>
      <c r="U11" s="253"/>
      <c r="V11" s="249"/>
      <c r="W11" s="249"/>
      <c r="X11" s="249"/>
      <c r="Y11" s="253"/>
      <c r="Z11" s="323"/>
      <c r="AA11" s="253"/>
      <c r="AB11" s="309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</row>
    <row r="12" ht="19.5" customHeight="1">
      <c r="A12" s="246" t="s">
        <v>99</v>
      </c>
      <c r="B12" s="247">
        <v>60.0625</v>
      </c>
      <c r="C12" s="248">
        <v>63.75</v>
      </c>
      <c r="D12" s="248">
        <v>58.625</v>
      </c>
      <c r="E12" s="248">
        <v>60.1875</v>
      </c>
      <c r="F12" s="248">
        <v>51.397312</v>
      </c>
      <c r="G12" s="248">
        <v>2.89632E8</v>
      </c>
      <c r="H12" s="248"/>
      <c r="I12" s="248">
        <f t="shared" ref="I12:N12" si="6">(I13/B13*B12)/B13*B12</f>
        <v>5.426406785</v>
      </c>
      <c r="J12" s="248">
        <f t="shared" si="6"/>
        <v>6.107951942</v>
      </c>
      <c r="K12" s="248">
        <f t="shared" si="6"/>
        <v>5.161424189</v>
      </c>
      <c r="L12" s="248">
        <f t="shared" si="6"/>
        <v>5.407676723</v>
      </c>
      <c r="M12" s="248">
        <f t="shared" si="6"/>
        <v>4.597415507</v>
      </c>
      <c r="N12" s="248">
        <f t="shared" si="6"/>
        <v>1858764.696</v>
      </c>
      <c r="O12" s="248"/>
      <c r="P12" s="249"/>
      <c r="Q12" s="249"/>
      <c r="R12" s="249"/>
      <c r="S12" s="249"/>
      <c r="T12" s="252"/>
      <c r="U12" s="253"/>
      <c r="V12" s="249"/>
      <c r="W12" s="249"/>
      <c r="X12" s="249"/>
      <c r="Y12" s="253"/>
      <c r="Z12" s="323"/>
      <c r="AA12" s="253"/>
      <c r="AB12" s="309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</row>
    <row r="13" ht="19.5" customHeight="1">
      <c r="A13" s="246" t="s">
        <v>100</v>
      </c>
      <c r="B13" s="247">
        <v>59.375</v>
      </c>
      <c r="C13" s="248">
        <v>66.25</v>
      </c>
      <c r="D13" s="248">
        <v>57.414063</v>
      </c>
      <c r="E13" s="248">
        <v>65.75</v>
      </c>
      <c r="F13" s="248">
        <v>56.147415</v>
      </c>
      <c r="G13" s="248">
        <v>4.154352E8</v>
      </c>
      <c r="H13" s="248"/>
      <c r="I13" s="248">
        <f t="shared" ref="I13:N13" si="7">(I14/B14*B13)/B14*B13</f>
        <v>5.302892</v>
      </c>
      <c r="J13" s="248">
        <f t="shared" si="7"/>
        <v>6.596400232</v>
      </c>
      <c r="K13" s="248">
        <f t="shared" si="7"/>
        <v>4.950401281</v>
      </c>
      <c r="L13" s="248">
        <f t="shared" si="7"/>
        <v>6.453415479</v>
      </c>
      <c r="M13" s="248">
        <f t="shared" si="7"/>
        <v>5.486463265</v>
      </c>
      <c r="N13" s="248">
        <f t="shared" si="7"/>
        <v>3824176.358</v>
      </c>
      <c r="O13" s="248"/>
      <c r="P13" s="249"/>
      <c r="Q13" s="249"/>
      <c r="R13" s="249"/>
      <c r="S13" s="249"/>
      <c r="T13" s="252"/>
      <c r="U13" s="253"/>
      <c r="V13" s="249"/>
      <c r="W13" s="249"/>
      <c r="X13" s="249"/>
      <c r="Y13" s="253"/>
      <c r="Z13" s="323"/>
      <c r="AA13" s="253"/>
      <c r="AB13" s="309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</row>
    <row r="14" ht="19.5" customHeight="1">
      <c r="A14" s="246" t="s">
        <v>101</v>
      </c>
      <c r="B14" s="247">
        <v>65.75</v>
      </c>
      <c r="C14" s="248">
        <v>78.78125</v>
      </c>
      <c r="D14" s="248">
        <v>65.195313</v>
      </c>
      <c r="E14" s="248">
        <v>73.5</v>
      </c>
      <c r="F14" s="248">
        <v>62.76556</v>
      </c>
      <c r="G14" s="248">
        <v>3.668192E8</v>
      </c>
      <c r="H14" s="248"/>
      <c r="I14" s="248">
        <f t="shared" ref="I14:N14" si="8">(I15/B15*B14)/B15*B14</f>
        <v>6.502749904</v>
      </c>
      <c r="J14" s="248">
        <f t="shared" si="8"/>
        <v>9.327837417</v>
      </c>
      <c r="K14" s="248">
        <f t="shared" si="8"/>
        <v>6.383172643</v>
      </c>
      <c r="L14" s="248">
        <f t="shared" si="8"/>
        <v>8.064413543</v>
      </c>
      <c r="M14" s="248">
        <f t="shared" si="8"/>
        <v>6.856078145</v>
      </c>
      <c r="N14" s="248">
        <f t="shared" si="8"/>
        <v>2981504.352</v>
      </c>
      <c r="O14" s="248"/>
      <c r="P14" s="249"/>
      <c r="Q14" s="249"/>
      <c r="R14" s="249"/>
      <c r="S14" s="249"/>
      <c r="T14" s="252"/>
      <c r="U14" s="253"/>
      <c r="V14" s="249"/>
      <c r="W14" s="249"/>
      <c r="X14" s="249"/>
      <c r="Y14" s="253"/>
      <c r="Z14" s="323"/>
      <c r="AA14" s="253"/>
      <c r="AB14" s="309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</row>
    <row r="15" ht="19.5" customHeight="1">
      <c r="A15" s="246" t="s">
        <v>102</v>
      </c>
      <c r="B15" s="247">
        <v>74.3125</v>
      </c>
      <c r="C15" s="248">
        <v>93.75</v>
      </c>
      <c r="D15" s="248">
        <v>73.75</v>
      </c>
      <c r="E15" s="248">
        <v>91.375</v>
      </c>
      <c r="F15" s="248">
        <v>78.029953</v>
      </c>
      <c r="G15" s="248">
        <v>4.653556E8</v>
      </c>
      <c r="H15" s="248"/>
      <c r="I15" s="248">
        <f t="shared" ref="I15:N15" si="9">(I16/B16*B15)/B16*B15</f>
        <v>8.30671444</v>
      </c>
      <c r="J15" s="248">
        <f t="shared" si="9"/>
        <v>13.20923863</v>
      </c>
      <c r="K15" s="248">
        <f t="shared" si="9"/>
        <v>8.168228733</v>
      </c>
      <c r="L15" s="248">
        <f t="shared" si="9"/>
        <v>12.46386947</v>
      </c>
      <c r="M15" s="248">
        <f t="shared" si="9"/>
        <v>10.59633387</v>
      </c>
      <c r="N15" s="248">
        <f t="shared" si="9"/>
        <v>4798452.696</v>
      </c>
      <c r="O15" s="256" t="s">
        <v>103</v>
      </c>
      <c r="P15" s="249">
        <f t="shared" ref="P15:S15" si="10">MAX(P18:P305)</f>
        <v>1616435.62</v>
      </c>
      <c r="Q15" s="249">
        <f t="shared" si="10"/>
        <v>2614045.439</v>
      </c>
      <c r="R15" s="249">
        <f t="shared" si="10"/>
        <v>1963187.872</v>
      </c>
      <c r="S15" s="249">
        <f t="shared" si="10"/>
        <v>-1666.666667</v>
      </c>
      <c r="T15" s="252"/>
      <c r="U15" s="252">
        <f t="shared" ref="U15:AA15" si="11">MAX(U18:U305)</f>
        <v>420</v>
      </c>
      <c r="V15" s="249">
        <f t="shared" si="11"/>
        <v>3016165.291</v>
      </c>
      <c r="W15" s="249">
        <f t="shared" si="11"/>
        <v>2091425.321</v>
      </c>
      <c r="X15" s="249">
        <f t="shared" si="11"/>
        <v>5801607.276</v>
      </c>
      <c r="Y15" s="252">
        <f t="shared" si="11"/>
        <v>5.801607276</v>
      </c>
      <c r="Z15" s="249">
        <f t="shared" si="11"/>
        <v>4876867.306</v>
      </c>
      <c r="AA15" s="252">
        <f t="shared" si="11"/>
        <v>4.876867306</v>
      </c>
      <c r="AB15" s="309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</row>
    <row r="16" ht="19.5" customHeight="1">
      <c r="A16" s="246" t="s">
        <v>104</v>
      </c>
      <c r="B16" s="247">
        <v>96.1875</v>
      </c>
      <c r="C16" s="248">
        <v>97.625</v>
      </c>
      <c r="D16" s="248">
        <v>79.75</v>
      </c>
      <c r="E16" s="248">
        <v>89.6875</v>
      </c>
      <c r="F16" s="248">
        <v>76.588921</v>
      </c>
      <c r="G16" s="248">
        <v>5.834318E8</v>
      </c>
      <c r="H16" s="248"/>
      <c r="I16" s="248">
        <f t="shared" ref="I16:N16" si="12">(I17/B17*B16)/B17*B16</f>
        <v>13.91690977</v>
      </c>
      <c r="J16" s="248">
        <f t="shared" si="12"/>
        <v>14.3237696</v>
      </c>
      <c r="K16" s="248">
        <f t="shared" si="12"/>
        <v>9.551360231</v>
      </c>
      <c r="L16" s="248">
        <f t="shared" si="12"/>
        <v>12.00775861</v>
      </c>
      <c r="M16" s="248">
        <f t="shared" si="12"/>
        <v>10.20856845</v>
      </c>
      <c r="N16" s="248">
        <f t="shared" si="12"/>
        <v>7542434.063</v>
      </c>
      <c r="O16" s="264" t="s">
        <v>105</v>
      </c>
      <c r="P16" s="249">
        <v>1616435.61980198</v>
      </c>
      <c r="Q16" s="249">
        <v>2221983.78466878</v>
      </c>
      <c r="R16" s="249">
        <v>1963187.87174571</v>
      </c>
      <c r="S16" s="249">
        <v>-924739.969759916</v>
      </c>
      <c r="T16" s="248"/>
      <c r="U16" s="252">
        <v>3.87095141186234</v>
      </c>
      <c r="V16" s="249">
        <v>3016165.29073726</v>
      </c>
      <c r="W16" s="249">
        <v>2091425.32097735</v>
      </c>
      <c r="X16" s="249">
        <v>5801607.27621647</v>
      </c>
      <c r="Y16" s="252">
        <v>5.80160727621647</v>
      </c>
      <c r="Z16" s="249">
        <v>4876867.30645655</v>
      </c>
      <c r="AA16" s="252">
        <v>4.87686730645655</v>
      </c>
      <c r="AB16" s="309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</row>
    <row r="17" ht="19.5" customHeight="1">
      <c r="A17" s="246" t="s">
        <v>106</v>
      </c>
      <c r="B17" s="247">
        <v>89.53125</v>
      </c>
      <c r="C17" s="248">
        <v>107.5</v>
      </c>
      <c r="D17" s="248">
        <v>88.4375</v>
      </c>
      <c r="E17" s="248">
        <v>106.75</v>
      </c>
      <c r="F17" s="248">
        <v>91.159492</v>
      </c>
      <c r="G17" s="248">
        <v>5.751698E8</v>
      </c>
      <c r="H17" s="248"/>
      <c r="I17" s="248">
        <f t="shared" ref="I17:N17" si="13">(I18/B18*B17)/B18*B17</f>
        <v>12.05743232</v>
      </c>
      <c r="J17" s="248">
        <f t="shared" si="13"/>
        <v>17.36809403</v>
      </c>
      <c r="K17" s="248">
        <f t="shared" si="13"/>
        <v>11.74564189</v>
      </c>
      <c r="L17" s="248">
        <f t="shared" si="13"/>
        <v>17.01115805</v>
      </c>
      <c r="M17" s="248">
        <f t="shared" si="13"/>
        <v>14.46227901</v>
      </c>
      <c r="N17" s="248">
        <f t="shared" si="13"/>
        <v>7330329.191</v>
      </c>
      <c r="O17" s="264" t="s">
        <v>107</v>
      </c>
      <c r="P17" s="249">
        <f t="shared" ref="P17:S17" si="14">MIN(P18:P305)</f>
        <v>78257.42574</v>
      </c>
      <c r="Q17" s="249">
        <f t="shared" si="14"/>
        <v>38357.16001</v>
      </c>
      <c r="R17" s="249">
        <f t="shared" si="14"/>
        <v>101534.8132</v>
      </c>
      <c r="S17" s="249">
        <f t="shared" si="14"/>
        <v>-924739.9698</v>
      </c>
      <c r="T17" s="252"/>
      <c r="U17" s="252">
        <f t="shared" ref="U17:AA17" si="15">MIN(U18:U305)</f>
        <v>0.979752898</v>
      </c>
      <c r="V17" s="249">
        <f t="shared" si="15"/>
        <v>162122.9256</v>
      </c>
      <c r="W17" s="249">
        <f t="shared" si="15"/>
        <v>-40023.21624</v>
      </c>
      <c r="X17" s="249">
        <f t="shared" si="15"/>
        <v>261772.0254</v>
      </c>
      <c r="Y17" s="252">
        <f t="shared" si="15"/>
        <v>0.2617720254</v>
      </c>
      <c r="Z17" s="249">
        <f t="shared" si="15"/>
        <v>102819.2795</v>
      </c>
      <c r="AA17" s="252">
        <f t="shared" si="15"/>
        <v>0.1028192795</v>
      </c>
      <c r="AB17" s="309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</row>
    <row r="18" ht="19.5" customHeight="1">
      <c r="A18" s="246" t="s">
        <v>108</v>
      </c>
      <c r="B18" s="247">
        <v>107.25</v>
      </c>
      <c r="C18" s="248">
        <v>120.5</v>
      </c>
      <c r="D18" s="248">
        <v>101.0</v>
      </c>
      <c r="E18" s="248">
        <v>109.5</v>
      </c>
      <c r="F18" s="248">
        <v>93.507858</v>
      </c>
      <c r="G18" s="248">
        <v>7.211069E8</v>
      </c>
      <c r="H18" s="248"/>
      <c r="I18" s="248">
        <f t="shared" ref="I18:N18" si="16">(I19/B19*B18)/B19*B18</f>
        <v>17.30215263</v>
      </c>
      <c r="J18" s="248">
        <f t="shared" si="16"/>
        <v>21.82274244</v>
      </c>
      <c r="K18" s="248">
        <f t="shared" si="16"/>
        <v>15.31957048</v>
      </c>
      <c r="L18" s="248">
        <f t="shared" si="16"/>
        <v>17.89890036</v>
      </c>
      <c r="M18" s="248">
        <f t="shared" si="16"/>
        <v>15.21700419</v>
      </c>
      <c r="N18" s="248">
        <f t="shared" si="16"/>
        <v>11522073.23</v>
      </c>
      <c r="O18" s="248"/>
      <c r="P18" s="249">
        <v>400000.0</v>
      </c>
      <c r="Q18" s="249">
        <v>300000.0</v>
      </c>
      <c r="R18" s="249">
        <v>300000.0</v>
      </c>
      <c r="S18" s="249">
        <f>-$S$6/12</f>
        <v>-1666.666667</v>
      </c>
      <c r="T18" s="252"/>
      <c r="U18" s="252">
        <f t="shared" ref="U18:U305" si="18">IF(S18=0,"NA",((P18+R18)/-(S18)))</f>
        <v>420</v>
      </c>
      <c r="V18" s="249">
        <f t="shared" ref="V18:V305" si="19">P18*0.7+R18*0.96</f>
        <v>568000</v>
      </c>
      <c r="W18" s="249">
        <f t="shared" ref="W18:W305" si="20">V18+S18</f>
        <v>566333.3333</v>
      </c>
      <c r="X18" s="249">
        <f t="shared" ref="X18:X305" si="21">P18+Q18+R18</f>
        <v>1000000</v>
      </c>
      <c r="Y18" s="253">
        <f t="shared" ref="Y18:Y305" si="22">X18/1000000</f>
        <v>1</v>
      </c>
      <c r="Z18" s="323">
        <f t="shared" ref="Z18:Z305" si="23">SUM(P18:S18)</f>
        <v>998333.3333</v>
      </c>
      <c r="AA18" s="253">
        <f t="shared" ref="AA18:AA305" si="24">Z18/1000000</f>
        <v>0.9983333333</v>
      </c>
      <c r="AB18" s="324"/>
      <c r="AC18" s="325"/>
      <c r="AD18" s="325"/>
      <c r="AE18" s="325"/>
      <c r="AF18" s="325"/>
      <c r="AG18" s="325"/>
      <c r="AH18" s="325"/>
      <c r="AI18" s="325"/>
      <c r="AJ18" s="325"/>
      <c r="AK18" s="325"/>
      <c r="AL18" s="325"/>
      <c r="AM18" s="325"/>
      <c r="AN18" s="325"/>
      <c r="AO18" s="325"/>
      <c r="AP18" s="325"/>
      <c r="AQ18" s="325"/>
      <c r="AR18" s="325"/>
      <c r="AS18" s="325"/>
      <c r="AT18" s="325"/>
      <c r="AU18" s="325"/>
    </row>
    <row r="19" ht="19.5" customHeight="1">
      <c r="A19" s="246" t="s">
        <v>109</v>
      </c>
      <c r="B19" s="247">
        <v>107.765625</v>
      </c>
      <c r="C19" s="248">
        <v>109.125</v>
      </c>
      <c r="D19" s="248">
        <v>78.0</v>
      </c>
      <c r="E19" s="248">
        <v>94.75</v>
      </c>
      <c r="F19" s="248">
        <v>80.912041</v>
      </c>
      <c r="G19" s="248">
        <v>6.784114E8</v>
      </c>
      <c r="H19" s="248"/>
      <c r="I19" s="248">
        <f t="shared" ref="I19:N19" si="17">(I20/B20*B19)/B20*B19</f>
        <v>17.4689194</v>
      </c>
      <c r="J19" s="248">
        <f t="shared" si="17"/>
        <v>17.89714458</v>
      </c>
      <c r="K19" s="248">
        <f t="shared" si="17"/>
        <v>9.136777452</v>
      </c>
      <c r="L19" s="248">
        <f t="shared" si="17"/>
        <v>13.40159685</v>
      </c>
      <c r="M19" s="248">
        <f t="shared" si="17"/>
        <v>11.39355507</v>
      </c>
      <c r="N19" s="248">
        <f t="shared" si="17"/>
        <v>10198060.95</v>
      </c>
      <c r="O19" s="248"/>
      <c r="P19" s="249">
        <f t="shared" ref="P19:P305" si="26">P18*D19/D18</f>
        <v>308910.8911</v>
      </c>
      <c r="Q19" s="249">
        <f t="shared" ref="Q19:Q27" si="27">Q18*K19/K18</f>
        <v>178923.6349</v>
      </c>
      <c r="R19" s="249">
        <f t="shared" ref="R19:R27" si="28">R18</f>
        <v>300000</v>
      </c>
      <c r="S19" s="249">
        <f t="shared" ref="S19:S305" si="29">S18*(1+$S$4/12)+$S$18</f>
        <v>-3340.277778</v>
      </c>
      <c r="T19" s="252"/>
      <c r="U19" s="252">
        <f t="shared" si="18"/>
        <v>182.2934892</v>
      </c>
      <c r="V19" s="249">
        <f t="shared" si="19"/>
        <v>504237.6238</v>
      </c>
      <c r="W19" s="249">
        <f t="shared" si="20"/>
        <v>500897.346</v>
      </c>
      <c r="X19" s="249">
        <f t="shared" si="21"/>
        <v>787834.526</v>
      </c>
      <c r="Y19" s="253">
        <f t="shared" si="22"/>
        <v>0.787834526</v>
      </c>
      <c r="Z19" s="323">
        <f t="shared" si="23"/>
        <v>784494.2482</v>
      </c>
      <c r="AA19" s="253">
        <f t="shared" si="24"/>
        <v>0.7844942482</v>
      </c>
      <c r="AB19" s="309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</row>
    <row r="20" ht="19.5" customHeight="1">
      <c r="A20" s="246" t="s">
        <v>110</v>
      </c>
      <c r="B20" s="247">
        <v>95.75</v>
      </c>
      <c r="C20" s="248">
        <v>96.875</v>
      </c>
      <c r="D20" s="248">
        <v>72.25</v>
      </c>
      <c r="E20" s="248">
        <v>83.125</v>
      </c>
      <c r="F20" s="248">
        <v>70.98484</v>
      </c>
      <c r="G20" s="248">
        <v>5.631893E8</v>
      </c>
      <c r="H20" s="248"/>
      <c r="I20" s="248">
        <f t="shared" ref="I20:N20" si="25">(I21/B21*B20)/B21*B20</f>
        <v>13.79059811</v>
      </c>
      <c r="J20" s="248">
        <f t="shared" si="25"/>
        <v>14.10453147</v>
      </c>
      <c r="K20" s="248">
        <f t="shared" si="25"/>
        <v>7.839340787</v>
      </c>
      <c r="L20" s="248">
        <f t="shared" si="25"/>
        <v>10.31481466</v>
      </c>
      <c r="M20" s="248">
        <f t="shared" si="25"/>
        <v>8.76928447</v>
      </c>
      <c r="N20" s="248">
        <f t="shared" si="25"/>
        <v>7028135.387</v>
      </c>
      <c r="O20" s="248"/>
      <c r="P20" s="249">
        <f t="shared" si="26"/>
        <v>286138.6139</v>
      </c>
      <c r="Q20" s="249">
        <f t="shared" si="27"/>
        <v>153516.1994</v>
      </c>
      <c r="R20" s="249">
        <f t="shared" si="28"/>
        <v>300000</v>
      </c>
      <c r="S20" s="249">
        <f t="shared" si="29"/>
        <v>-5020.862269</v>
      </c>
      <c r="T20" s="252"/>
      <c r="U20" s="252">
        <f t="shared" si="18"/>
        <v>116.7406279</v>
      </c>
      <c r="V20" s="249">
        <f t="shared" si="19"/>
        <v>488297.0297</v>
      </c>
      <c r="W20" s="249">
        <f t="shared" si="20"/>
        <v>483276.1674</v>
      </c>
      <c r="X20" s="249">
        <f t="shared" si="21"/>
        <v>739654.8133</v>
      </c>
      <c r="Y20" s="253">
        <f t="shared" si="22"/>
        <v>0.7396548133</v>
      </c>
      <c r="Z20" s="323">
        <f t="shared" si="23"/>
        <v>734633.951</v>
      </c>
      <c r="AA20" s="253">
        <f t="shared" si="24"/>
        <v>0.734633951</v>
      </c>
      <c r="AB20" s="309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U20" s="294"/>
    </row>
    <row r="21" ht="19.5" customHeight="1">
      <c r="A21" s="246" t="s">
        <v>111</v>
      </c>
      <c r="B21" s="247">
        <v>85.1875</v>
      </c>
      <c r="C21" s="248">
        <v>99.71875</v>
      </c>
      <c r="D21" s="248">
        <v>82.5</v>
      </c>
      <c r="E21" s="248">
        <v>93.4375</v>
      </c>
      <c r="F21" s="248">
        <v>79.791245</v>
      </c>
      <c r="G21" s="248">
        <v>4.695167E8</v>
      </c>
      <c r="H21" s="248"/>
      <c r="I21" s="248">
        <f t="shared" ref="I21:N21" si="30">(I22/B22*B21)/B22*B21</f>
        <v>10.91584307</v>
      </c>
      <c r="J21" s="248">
        <f t="shared" si="30"/>
        <v>14.94475793</v>
      </c>
      <c r="K21" s="248">
        <f t="shared" si="30"/>
        <v>10.22143188</v>
      </c>
      <c r="L21" s="248">
        <f t="shared" si="30"/>
        <v>13.03288407</v>
      </c>
      <c r="M21" s="248">
        <f t="shared" si="30"/>
        <v>11.08009352</v>
      </c>
      <c r="N21" s="248">
        <f t="shared" si="30"/>
        <v>4884649.621</v>
      </c>
      <c r="O21" s="248"/>
      <c r="P21" s="249">
        <f t="shared" si="26"/>
        <v>326732.6733</v>
      </c>
      <c r="Q21" s="249">
        <f t="shared" si="27"/>
        <v>200164.1996</v>
      </c>
      <c r="R21" s="249">
        <f t="shared" si="28"/>
        <v>300000</v>
      </c>
      <c r="S21" s="249">
        <f t="shared" si="29"/>
        <v>-6708.449195</v>
      </c>
      <c r="T21" s="252"/>
      <c r="U21" s="252">
        <f t="shared" si="18"/>
        <v>93.42437501</v>
      </c>
      <c r="V21" s="249">
        <f t="shared" si="19"/>
        <v>516712.8713</v>
      </c>
      <c r="W21" s="249">
        <f t="shared" si="20"/>
        <v>510004.4221</v>
      </c>
      <c r="X21" s="249">
        <f t="shared" si="21"/>
        <v>826896.8729</v>
      </c>
      <c r="Y21" s="253">
        <f t="shared" si="22"/>
        <v>0.8268968729</v>
      </c>
      <c r="Z21" s="323">
        <f t="shared" si="23"/>
        <v>820188.4237</v>
      </c>
      <c r="AA21" s="253">
        <f t="shared" si="24"/>
        <v>0.8201884237</v>
      </c>
      <c r="AB21" s="309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U21" s="294"/>
    </row>
    <row r="22" ht="19.5" customHeight="1">
      <c r="A22" s="246" t="s">
        <v>112</v>
      </c>
      <c r="B22" s="247">
        <v>93.5</v>
      </c>
      <c r="C22" s="248">
        <v>102.0625</v>
      </c>
      <c r="D22" s="248">
        <v>85.71875</v>
      </c>
      <c r="E22" s="248">
        <v>89.4375</v>
      </c>
      <c r="F22" s="248">
        <v>76.375443</v>
      </c>
      <c r="G22" s="248">
        <v>3.817581E8</v>
      </c>
      <c r="H22" s="248"/>
      <c r="I22" s="248">
        <f t="shared" ref="I22:N22" si="31">(I23/B23*B22)/B23*B22</f>
        <v>13.15009102</v>
      </c>
      <c r="J22" s="248">
        <f t="shared" si="31"/>
        <v>15.65552504</v>
      </c>
      <c r="K22" s="248">
        <f t="shared" si="31"/>
        <v>11.03457218</v>
      </c>
      <c r="L22" s="248">
        <f t="shared" si="31"/>
        <v>11.94090971</v>
      </c>
      <c r="M22" s="248">
        <f t="shared" si="31"/>
        <v>10.15173863</v>
      </c>
      <c r="N22" s="248">
        <f t="shared" si="31"/>
        <v>3229295.965</v>
      </c>
      <c r="O22" s="248"/>
      <c r="P22" s="249">
        <f t="shared" si="26"/>
        <v>339480.198</v>
      </c>
      <c r="Q22" s="249">
        <f t="shared" si="27"/>
        <v>216087.7591</v>
      </c>
      <c r="R22" s="249">
        <f t="shared" si="28"/>
        <v>300000</v>
      </c>
      <c r="S22" s="249">
        <f t="shared" si="29"/>
        <v>-8403.067733</v>
      </c>
      <c r="T22" s="252"/>
      <c r="U22" s="252">
        <f t="shared" si="18"/>
        <v>76.10080251</v>
      </c>
      <c r="V22" s="249">
        <f t="shared" si="19"/>
        <v>525636.1386</v>
      </c>
      <c r="W22" s="249">
        <f t="shared" si="20"/>
        <v>517233.0709</v>
      </c>
      <c r="X22" s="249">
        <f t="shared" si="21"/>
        <v>855567.9571</v>
      </c>
      <c r="Y22" s="253">
        <f t="shared" si="22"/>
        <v>0.8555679571</v>
      </c>
      <c r="Z22" s="323">
        <f t="shared" si="23"/>
        <v>847164.8894</v>
      </c>
      <c r="AA22" s="253">
        <f t="shared" si="24"/>
        <v>0.8471648894</v>
      </c>
      <c r="AB22" s="309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</row>
    <row r="23" ht="19.5" customHeight="1">
      <c r="A23" s="246" t="s">
        <v>113</v>
      </c>
      <c r="B23" s="247">
        <v>89.8125</v>
      </c>
      <c r="C23" s="248">
        <v>102.0</v>
      </c>
      <c r="D23" s="248">
        <v>83.3125</v>
      </c>
      <c r="E23" s="248">
        <v>101.625</v>
      </c>
      <c r="F23" s="248">
        <v>86.782974</v>
      </c>
      <c r="G23" s="248">
        <v>3.783124E8</v>
      </c>
      <c r="H23" s="248"/>
      <c r="I23" s="248">
        <f t="shared" ref="I23:N23" si="32">(I24/B24*B23)/B24*B23</f>
        <v>12.13330481</v>
      </c>
      <c r="J23" s="248">
        <f t="shared" si="32"/>
        <v>15.63635697</v>
      </c>
      <c r="K23" s="248">
        <f t="shared" si="32"/>
        <v>10.42375451</v>
      </c>
      <c r="L23" s="248">
        <f t="shared" si="32"/>
        <v>15.41697717</v>
      </c>
      <c r="M23" s="248">
        <f t="shared" si="32"/>
        <v>13.10696082</v>
      </c>
      <c r="N23" s="248">
        <f t="shared" si="32"/>
        <v>3171264.615</v>
      </c>
      <c r="O23" s="248"/>
      <c r="P23" s="249">
        <f t="shared" si="26"/>
        <v>329950.495</v>
      </c>
      <c r="Q23" s="249">
        <f t="shared" si="27"/>
        <v>204126.2422</v>
      </c>
      <c r="R23" s="249">
        <f t="shared" si="28"/>
        <v>300000</v>
      </c>
      <c r="S23" s="249">
        <f t="shared" si="29"/>
        <v>-10104.74718</v>
      </c>
      <c r="T23" s="252"/>
      <c r="U23" s="252">
        <f t="shared" si="18"/>
        <v>62.34203427</v>
      </c>
      <c r="V23" s="249">
        <f t="shared" si="19"/>
        <v>518965.3465</v>
      </c>
      <c r="W23" s="249">
        <f t="shared" si="20"/>
        <v>508860.5994</v>
      </c>
      <c r="X23" s="249">
        <f t="shared" si="21"/>
        <v>834076.7373</v>
      </c>
      <c r="Y23" s="253">
        <f t="shared" si="22"/>
        <v>0.8340767373</v>
      </c>
      <c r="Z23" s="323">
        <f t="shared" si="23"/>
        <v>823971.9901</v>
      </c>
      <c r="AA23" s="253">
        <f t="shared" si="24"/>
        <v>0.8239719901</v>
      </c>
      <c r="AB23" s="309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</row>
    <row r="24" ht="19.5" customHeight="1">
      <c r="A24" s="246" t="s">
        <v>114</v>
      </c>
      <c r="B24" s="247">
        <v>103.0</v>
      </c>
      <c r="C24" s="248">
        <v>103.515625</v>
      </c>
      <c r="D24" s="248">
        <v>87.0</v>
      </c>
      <c r="E24" s="248">
        <v>88.75</v>
      </c>
      <c r="F24" s="248">
        <v>75.788368</v>
      </c>
      <c r="G24" s="248">
        <v>5.107067E8</v>
      </c>
      <c r="H24" s="248"/>
      <c r="I24" s="248">
        <f t="shared" ref="I24:N24" si="33">(I25/B25*B24)/B25*B24</f>
        <v>15.95805606</v>
      </c>
      <c r="J24" s="248">
        <f t="shared" si="33"/>
        <v>16.10449275</v>
      </c>
      <c r="K24" s="248">
        <f t="shared" si="33"/>
        <v>11.36690804</v>
      </c>
      <c r="L24" s="248">
        <f t="shared" si="33"/>
        <v>11.75803735</v>
      </c>
      <c r="M24" s="248">
        <f t="shared" si="33"/>
        <v>9.996271738</v>
      </c>
      <c r="N24" s="248">
        <f t="shared" si="33"/>
        <v>5779289.363</v>
      </c>
      <c r="O24" s="248"/>
      <c r="P24" s="249">
        <f t="shared" si="26"/>
        <v>344554.4554</v>
      </c>
      <c r="Q24" s="249">
        <f t="shared" si="27"/>
        <v>222595.8239</v>
      </c>
      <c r="R24" s="249">
        <f t="shared" si="28"/>
        <v>300000</v>
      </c>
      <c r="S24" s="249">
        <f t="shared" si="29"/>
        <v>-11813.51696</v>
      </c>
      <c r="T24" s="252"/>
      <c r="U24" s="252">
        <f t="shared" si="18"/>
        <v>54.5607593</v>
      </c>
      <c r="V24" s="249">
        <f t="shared" si="19"/>
        <v>529188.1188</v>
      </c>
      <c r="W24" s="249">
        <f t="shared" si="20"/>
        <v>517374.6019</v>
      </c>
      <c r="X24" s="249">
        <f t="shared" si="21"/>
        <v>867150.2794</v>
      </c>
      <c r="Y24" s="253">
        <f t="shared" si="22"/>
        <v>0.8671502794</v>
      </c>
      <c r="Z24" s="323">
        <f t="shared" si="23"/>
        <v>855336.7624</v>
      </c>
      <c r="AA24" s="253">
        <f t="shared" si="24"/>
        <v>0.8553367624</v>
      </c>
      <c r="AB24" s="309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</row>
    <row r="25" ht="19.5" customHeight="1">
      <c r="A25" s="271" t="s">
        <v>115</v>
      </c>
      <c r="B25" s="272">
        <v>90.25</v>
      </c>
      <c r="C25" s="273">
        <v>90.25</v>
      </c>
      <c r="D25" s="273">
        <v>73.625</v>
      </c>
      <c r="E25" s="273">
        <v>81.703125</v>
      </c>
      <c r="F25" s="273">
        <v>69.770638</v>
      </c>
      <c r="G25" s="273">
        <v>9.049254E8</v>
      </c>
      <c r="H25" s="273"/>
      <c r="I25" s="273">
        <f t="shared" ref="I25:N25" si="34">(I26/B26*B25)/B26*B25</f>
        <v>12.25180168</v>
      </c>
      <c r="J25" s="273">
        <f t="shared" si="34"/>
        <v>12.24135955</v>
      </c>
      <c r="K25" s="273">
        <f t="shared" si="34"/>
        <v>8.140563287</v>
      </c>
      <c r="L25" s="273">
        <f t="shared" si="34"/>
        <v>9.964957431</v>
      </c>
      <c r="M25" s="273">
        <f t="shared" si="34"/>
        <v>8.471851442</v>
      </c>
      <c r="N25" s="273">
        <f t="shared" si="34"/>
        <v>18144996.37</v>
      </c>
      <c r="O25" s="273"/>
      <c r="P25" s="249">
        <f t="shared" si="26"/>
        <v>291584.1584</v>
      </c>
      <c r="Q25" s="249">
        <f t="shared" si="27"/>
        <v>159414.9777</v>
      </c>
      <c r="R25" s="249">
        <f t="shared" si="28"/>
        <v>300000</v>
      </c>
      <c r="S25" s="249">
        <f t="shared" si="29"/>
        <v>-13529.40662</v>
      </c>
      <c r="T25" s="252"/>
      <c r="U25" s="252">
        <f t="shared" si="18"/>
        <v>43.72580226</v>
      </c>
      <c r="V25" s="249">
        <f t="shared" si="19"/>
        <v>492108.9109</v>
      </c>
      <c r="W25" s="249">
        <f t="shared" si="20"/>
        <v>478579.5043</v>
      </c>
      <c r="X25" s="249">
        <f t="shared" si="21"/>
        <v>750999.1361</v>
      </c>
      <c r="Y25" s="253">
        <f t="shared" si="22"/>
        <v>0.7509991361</v>
      </c>
      <c r="Z25" s="323">
        <f t="shared" si="23"/>
        <v>737469.7295</v>
      </c>
      <c r="AA25" s="253">
        <f t="shared" si="24"/>
        <v>0.7374697295</v>
      </c>
      <c r="AB25" s="309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</row>
    <row r="26" ht="19.5" customHeight="1">
      <c r="A26" s="271" t="s">
        <v>116</v>
      </c>
      <c r="B26" s="272">
        <v>80.3125</v>
      </c>
      <c r="C26" s="273">
        <v>84.125</v>
      </c>
      <c r="D26" s="273">
        <v>60.5</v>
      </c>
      <c r="E26" s="273">
        <v>62.984375</v>
      </c>
      <c r="F26" s="273">
        <v>53.785721</v>
      </c>
      <c r="G26" s="273">
        <v>9.362076E8</v>
      </c>
      <c r="H26" s="273"/>
      <c r="I26" s="273">
        <f t="shared" ref="I26:N26" si="35">(I27/B27*B26)/B27*B26</f>
        <v>9.702235838</v>
      </c>
      <c r="J26" s="273">
        <f t="shared" si="35"/>
        <v>10.63617288</v>
      </c>
      <c r="K26" s="273">
        <f t="shared" si="35"/>
        <v>5.49685892</v>
      </c>
      <c r="L26" s="273">
        <f t="shared" si="35"/>
        <v>5.921936694</v>
      </c>
      <c r="M26" s="273">
        <f t="shared" si="35"/>
        <v>5.034622733</v>
      </c>
      <c r="N26" s="273">
        <f t="shared" si="35"/>
        <v>19421181.79</v>
      </c>
      <c r="O26" s="273"/>
      <c r="P26" s="249">
        <f t="shared" si="26"/>
        <v>239603.9604</v>
      </c>
      <c r="Q26" s="249">
        <f t="shared" si="27"/>
        <v>107643.8584</v>
      </c>
      <c r="R26" s="249">
        <f t="shared" si="28"/>
        <v>300000</v>
      </c>
      <c r="S26" s="249">
        <f t="shared" si="29"/>
        <v>-15252.44581</v>
      </c>
      <c r="T26" s="252"/>
      <c r="U26" s="252">
        <f t="shared" si="18"/>
        <v>35.37819227</v>
      </c>
      <c r="V26" s="249">
        <f t="shared" si="19"/>
        <v>455722.7723</v>
      </c>
      <c r="W26" s="249">
        <f t="shared" si="20"/>
        <v>440470.3265</v>
      </c>
      <c r="X26" s="249">
        <f t="shared" si="21"/>
        <v>647247.8188</v>
      </c>
      <c r="Y26" s="253">
        <f t="shared" si="22"/>
        <v>0.6472478188</v>
      </c>
      <c r="Z26" s="323">
        <f t="shared" si="23"/>
        <v>631995.373</v>
      </c>
      <c r="AA26" s="253">
        <f t="shared" si="24"/>
        <v>0.631995373</v>
      </c>
      <c r="AB26" s="309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</row>
    <row r="27" ht="19.5" customHeight="1">
      <c r="A27" s="271" t="s">
        <v>117</v>
      </c>
      <c r="B27" s="326">
        <v>64.0625</v>
      </c>
      <c r="C27" s="327">
        <v>74.78125</v>
      </c>
      <c r="D27" s="327">
        <v>54.25</v>
      </c>
      <c r="E27" s="327">
        <v>58.375</v>
      </c>
      <c r="F27" s="327">
        <v>49.849514</v>
      </c>
      <c r="G27" s="327">
        <v>1.0877885E9</v>
      </c>
      <c r="H27" s="327"/>
      <c r="I27" s="327">
        <f t="shared" ref="I27:N27" si="36">(I28/B28*B27)/B28*B27</f>
        <v>6.173242003</v>
      </c>
      <c r="J27" s="327">
        <f t="shared" si="36"/>
        <v>8.404670148</v>
      </c>
      <c r="K27" s="327">
        <f t="shared" si="36"/>
        <v>4.419807214</v>
      </c>
      <c r="L27" s="327">
        <f t="shared" si="36"/>
        <v>5.086884762</v>
      </c>
      <c r="M27" s="327">
        <f t="shared" si="36"/>
        <v>4.324688189</v>
      </c>
      <c r="N27" s="327">
        <f t="shared" si="36"/>
        <v>26219249.43</v>
      </c>
      <c r="O27" s="327"/>
      <c r="P27" s="249">
        <f t="shared" si="26"/>
        <v>214851.4851</v>
      </c>
      <c r="Q27" s="249">
        <f t="shared" si="27"/>
        <v>86552.17626</v>
      </c>
      <c r="R27" s="249">
        <f t="shared" si="28"/>
        <v>300000</v>
      </c>
      <c r="S27" s="249">
        <f t="shared" si="29"/>
        <v>-16982.66433</v>
      </c>
      <c r="T27" s="252">
        <f>(P27-P18)/P18</f>
        <v>-0.4628712871</v>
      </c>
      <c r="U27" s="252">
        <f t="shared" si="18"/>
        <v>30.31629637</v>
      </c>
      <c r="V27" s="249">
        <f t="shared" si="19"/>
        <v>438396.0396</v>
      </c>
      <c r="W27" s="249">
        <f t="shared" si="20"/>
        <v>421413.3753</v>
      </c>
      <c r="X27" s="249">
        <f t="shared" si="21"/>
        <v>601403.6614</v>
      </c>
      <c r="Y27" s="253">
        <f t="shared" si="22"/>
        <v>0.6014036614</v>
      </c>
      <c r="Z27" s="323">
        <f t="shared" si="23"/>
        <v>584420.9971</v>
      </c>
      <c r="AA27" s="253">
        <f t="shared" si="24"/>
        <v>0.5844209971</v>
      </c>
      <c r="AB27" s="309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</row>
    <row r="28" ht="19.5" customHeight="1">
      <c r="A28" s="271" t="s">
        <v>118</v>
      </c>
      <c r="B28" s="272">
        <v>58.5625</v>
      </c>
      <c r="C28" s="273">
        <v>69.125</v>
      </c>
      <c r="D28" s="273">
        <v>52.15625</v>
      </c>
      <c r="E28" s="273">
        <v>64.300003</v>
      </c>
      <c r="F28" s="273">
        <v>54.909184</v>
      </c>
      <c r="G28" s="273">
        <v>1.1978067E9</v>
      </c>
      <c r="H28" s="273"/>
      <c r="I28" s="273">
        <f t="shared" ref="I28:N28" si="37">(I29/B29*B28)/B29*B28</f>
        <v>5.158753226</v>
      </c>
      <c r="J28" s="273">
        <f t="shared" si="37"/>
        <v>7.181340543</v>
      </c>
      <c r="K28" s="273">
        <f t="shared" si="37"/>
        <v>4.085230429</v>
      </c>
      <c r="L28" s="273">
        <f t="shared" si="37"/>
        <v>6.171917305</v>
      </c>
      <c r="M28" s="273">
        <f t="shared" si="37"/>
        <v>5.24714327</v>
      </c>
      <c r="N28" s="273">
        <f t="shared" si="37"/>
        <v>31791045.08</v>
      </c>
      <c r="O28" s="273"/>
      <c r="P28" s="249">
        <f t="shared" si="26"/>
        <v>206559.4059</v>
      </c>
      <c r="Q28" s="249">
        <f>((Q27+R27)/2)*K28/K27</f>
        <v>178645.2029</v>
      </c>
      <c r="R28" s="249">
        <f>(Q27+R27)/2</f>
        <v>193276.0881</v>
      </c>
      <c r="S28" s="249">
        <f t="shared" si="29"/>
        <v>-18720.0921</v>
      </c>
      <c r="T28" s="277"/>
      <c r="U28" s="252">
        <f t="shared" si="18"/>
        <v>21.35862857</v>
      </c>
      <c r="V28" s="249">
        <f t="shared" si="19"/>
        <v>330136.6288</v>
      </c>
      <c r="W28" s="249">
        <f t="shared" si="20"/>
        <v>311416.5367</v>
      </c>
      <c r="X28" s="249">
        <f t="shared" si="21"/>
        <v>578480.6969</v>
      </c>
      <c r="Y28" s="253">
        <f t="shared" si="22"/>
        <v>0.5784806969</v>
      </c>
      <c r="Z28" s="323">
        <f t="shared" si="23"/>
        <v>559760.6048</v>
      </c>
      <c r="AA28" s="253">
        <f t="shared" si="24"/>
        <v>0.5597606048</v>
      </c>
      <c r="AB28" s="309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</row>
    <row r="29" ht="19.5" customHeight="1">
      <c r="A29" s="271" t="s">
        <v>119</v>
      </c>
      <c r="B29" s="272">
        <v>64.550003</v>
      </c>
      <c r="C29" s="273">
        <v>65.610001</v>
      </c>
      <c r="D29" s="273">
        <v>46.860001</v>
      </c>
      <c r="E29" s="273">
        <v>47.450001</v>
      </c>
      <c r="F29" s="273">
        <v>40.520073</v>
      </c>
      <c r="G29" s="273">
        <v>1.2158712E9</v>
      </c>
      <c r="H29" s="273"/>
      <c r="I29" s="273">
        <f t="shared" ref="I29:N29" si="38">(I30/B30*B29)/B30*B29</f>
        <v>6.2675538</v>
      </c>
      <c r="J29" s="273">
        <f t="shared" si="38"/>
        <v>6.469568594</v>
      </c>
      <c r="K29" s="273">
        <f t="shared" si="38"/>
        <v>3.297679378</v>
      </c>
      <c r="L29" s="273">
        <f t="shared" si="38"/>
        <v>3.361015876</v>
      </c>
      <c r="M29" s="273">
        <f t="shared" si="38"/>
        <v>2.857415401</v>
      </c>
      <c r="N29" s="273">
        <f t="shared" si="38"/>
        <v>32757177.35</v>
      </c>
      <c r="O29" s="273"/>
      <c r="P29" s="249">
        <f t="shared" si="26"/>
        <v>185584.1624</v>
      </c>
      <c r="Q29" s="249">
        <f t="shared" ref="Q29:Q39" si="40">Q28*K29/K28</f>
        <v>144205.9663</v>
      </c>
      <c r="R29" s="249">
        <f t="shared" ref="R29:R39" si="41">R28</f>
        <v>193276.0881</v>
      </c>
      <c r="S29" s="249">
        <f t="shared" si="29"/>
        <v>-20464.75915</v>
      </c>
      <c r="T29" s="277"/>
      <c r="U29" s="252">
        <f t="shared" si="18"/>
        <v>18.51281257</v>
      </c>
      <c r="V29" s="249">
        <f t="shared" si="19"/>
        <v>315453.9583</v>
      </c>
      <c r="W29" s="249">
        <f t="shared" si="20"/>
        <v>294989.1991</v>
      </c>
      <c r="X29" s="249">
        <f t="shared" si="21"/>
        <v>523066.2168</v>
      </c>
      <c r="Y29" s="253">
        <f t="shared" si="22"/>
        <v>0.5230662168</v>
      </c>
      <c r="Z29" s="323">
        <f t="shared" si="23"/>
        <v>502601.4576</v>
      </c>
      <c r="AA29" s="253">
        <f t="shared" si="24"/>
        <v>0.5026014576</v>
      </c>
      <c r="AB29" s="309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</row>
    <row r="30" ht="19.5" customHeight="1">
      <c r="A30" s="271" t="s">
        <v>120</v>
      </c>
      <c r="B30" s="272">
        <v>46.970001</v>
      </c>
      <c r="C30" s="273">
        <v>50.66</v>
      </c>
      <c r="D30" s="273">
        <v>38.0</v>
      </c>
      <c r="E30" s="273">
        <v>39.150002</v>
      </c>
      <c r="F30" s="273">
        <v>33.43227</v>
      </c>
      <c r="G30" s="273">
        <v>1.7249188E9</v>
      </c>
      <c r="H30" s="273"/>
      <c r="I30" s="273">
        <f t="shared" ref="I30:N30" si="39">(I31/B31*B30)/B31*B30</f>
        <v>3.31853709</v>
      </c>
      <c r="J30" s="273">
        <f t="shared" si="39"/>
        <v>3.85714179</v>
      </c>
      <c r="K30" s="273">
        <f t="shared" si="39"/>
        <v>2.168557962</v>
      </c>
      <c r="L30" s="273">
        <f t="shared" si="39"/>
        <v>2.288029867</v>
      </c>
      <c r="M30" s="273">
        <f t="shared" si="39"/>
        <v>1.945201851</v>
      </c>
      <c r="N30" s="273">
        <f t="shared" si="39"/>
        <v>65927808.56</v>
      </c>
      <c r="O30" s="273"/>
      <c r="P30" s="249">
        <f t="shared" si="26"/>
        <v>150495.0495</v>
      </c>
      <c r="Q30" s="249">
        <f t="shared" si="40"/>
        <v>94830.01848</v>
      </c>
      <c r="R30" s="249">
        <f t="shared" si="41"/>
        <v>193276.0881</v>
      </c>
      <c r="S30" s="249">
        <f t="shared" si="29"/>
        <v>-22216.69565</v>
      </c>
      <c r="T30" s="277"/>
      <c r="U30" s="252">
        <f t="shared" si="18"/>
        <v>15.4735494</v>
      </c>
      <c r="V30" s="249">
        <f t="shared" si="19"/>
        <v>290891.5793</v>
      </c>
      <c r="W30" s="249">
        <f t="shared" si="20"/>
        <v>268674.8836</v>
      </c>
      <c r="X30" s="249">
        <f t="shared" si="21"/>
        <v>438601.1561</v>
      </c>
      <c r="Y30" s="253">
        <f t="shared" si="22"/>
        <v>0.4386011561</v>
      </c>
      <c r="Z30" s="323">
        <f t="shared" si="23"/>
        <v>416384.4605</v>
      </c>
      <c r="AA30" s="253">
        <f t="shared" si="24"/>
        <v>0.4163844605</v>
      </c>
      <c r="AB30" s="309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</row>
    <row r="31" ht="19.5" customHeight="1">
      <c r="A31" s="271" t="s">
        <v>121</v>
      </c>
      <c r="B31" s="272">
        <v>39.169998</v>
      </c>
      <c r="C31" s="273">
        <v>49.439999</v>
      </c>
      <c r="D31" s="273">
        <v>33.599998</v>
      </c>
      <c r="E31" s="273">
        <v>46.150002</v>
      </c>
      <c r="F31" s="273">
        <v>39.409939</v>
      </c>
      <c r="G31" s="273">
        <v>1.6436822E9</v>
      </c>
      <c r="H31" s="273"/>
      <c r="I31" s="273">
        <f t="shared" ref="I31:N31" si="42">(I32/B32*B31)/B32*B31</f>
        <v>2.307876876</v>
      </c>
      <c r="J31" s="273">
        <f t="shared" si="42"/>
        <v>3.673602312</v>
      </c>
      <c r="K31" s="273">
        <f t="shared" si="42"/>
        <v>1.695439685</v>
      </c>
      <c r="L31" s="273">
        <f t="shared" si="42"/>
        <v>3.179373576</v>
      </c>
      <c r="M31" s="273">
        <f t="shared" si="42"/>
        <v>2.702990183</v>
      </c>
      <c r="N31" s="273">
        <f t="shared" si="42"/>
        <v>59864179.29</v>
      </c>
      <c r="O31" s="273"/>
      <c r="P31" s="249">
        <f t="shared" si="26"/>
        <v>133069.299</v>
      </c>
      <c r="Q31" s="249">
        <f t="shared" si="40"/>
        <v>74140.77903</v>
      </c>
      <c r="R31" s="249">
        <f t="shared" si="41"/>
        <v>193276.0881</v>
      </c>
      <c r="S31" s="249">
        <f t="shared" si="29"/>
        <v>-23975.93188</v>
      </c>
      <c r="T31" s="277"/>
      <c r="U31" s="252">
        <f t="shared" si="18"/>
        <v>13.61137447</v>
      </c>
      <c r="V31" s="249">
        <f t="shared" si="19"/>
        <v>278693.5539</v>
      </c>
      <c r="W31" s="249">
        <f t="shared" si="20"/>
        <v>254717.622</v>
      </c>
      <c r="X31" s="249">
        <f t="shared" si="21"/>
        <v>400486.1662</v>
      </c>
      <c r="Y31" s="253">
        <f t="shared" si="22"/>
        <v>0.4004861662</v>
      </c>
      <c r="Z31" s="323">
        <f t="shared" si="23"/>
        <v>376510.2343</v>
      </c>
      <c r="AA31" s="253">
        <f t="shared" si="24"/>
        <v>0.3765102343</v>
      </c>
      <c r="AB31" s="309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</row>
    <row r="32" ht="19.5" customHeight="1">
      <c r="A32" s="271" t="s">
        <v>122</v>
      </c>
      <c r="B32" s="272">
        <v>46.200001</v>
      </c>
      <c r="C32" s="273">
        <v>51.950001</v>
      </c>
      <c r="D32" s="273">
        <v>43.349998</v>
      </c>
      <c r="E32" s="273">
        <v>44.73</v>
      </c>
      <c r="F32" s="273">
        <v>38.197327</v>
      </c>
      <c r="G32" s="273">
        <v>1.3946903E9</v>
      </c>
      <c r="H32" s="273"/>
      <c r="I32" s="273">
        <f t="shared" ref="I32:N32" si="43">(I33/B33*B32)/B33*B32</f>
        <v>3.210624437</v>
      </c>
      <c r="J32" s="273">
        <f t="shared" si="43"/>
        <v>4.056078519</v>
      </c>
      <c r="K32" s="273">
        <f t="shared" si="43"/>
        <v>2.822162423</v>
      </c>
      <c r="L32" s="273">
        <f t="shared" si="43"/>
        <v>2.986729617</v>
      </c>
      <c r="M32" s="273">
        <f t="shared" si="43"/>
        <v>2.53921157</v>
      </c>
      <c r="N32" s="273">
        <f t="shared" si="43"/>
        <v>43100954.66</v>
      </c>
      <c r="O32" s="273"/>
      <c r="P32" s="249">
        <f t="shared" si="26"/>
        <v>171683.1604</v>
      </c>
      <c r="Q32" s="249">
        <f t="shared" si="40"/>
        <v>123411.8338</v>
      </c>
      <c r="R32" s="249">
        <f t="shared" si="41"/>
        <v>193276.0881</v>
      </c>
      <c r="S32" s="249">
        <f t="shared" si="29"/>
        <v>-25742.49826</v>
      </c>
      <c r="T32" s="277"/>
      <c r="U32" s="252">
        <f t="shared" si="18"/>
        <v>14.17730497</v>
      </c>
      <c r="V32" s="249">
        <f t="shared" si="19"/>
        <v>305723.2569</v>
      </c>
      <c r="W32" s="249">
        <f t="shared" si="20"/>
        <v>279980.7586</v>
      </c>
      <c r="X32" s="249">
        <f t="shared" si="21"/>
        <v>488371.0823</v>
      </c>
      <c r="Y32" s="253">
        <f t="shared" si="22"/>
        <v>0.4883710823</v>
      </c>
      <c r="Z32" s="323">
        <f t="shared" si="23"/>
        <v>462628.584</v>
      </c>
      <c r="AA32" s="253">
        <f t="shared" si="24"/>
        <v>0.462628584</v>
      </c>
      <c r="AB32" s="309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</row>
    <row r="33" ht="19.5" customHeight="1">
      <c r="A33" s="271" t="s">
        <v>123</v>
      </c>
      <c r="B33" s="272">
        <v>45.540001</v>
      </c>
      <c r="C33" s="273">
        <v>49.490002</v>
      </c>
      <c r="D33" s="273">
        <v>41.259998</v>
      </c>
      <c r="E33" s="273">
        <v>45.700001</v>
      </c>
      <c r="F33" s="273">
        <v>39.025661</v>
      </c>
      <c r="G33" s="273">
        <v>1.3630503E9</v>
      </c>
      <c r="H33" s="273"/>
      <c r="I33" s="273">
        <f t="shared" ref="I33:N33" si="44">(I34/B34*B33)/B34*B33</f>
        <v>3.119547542</v>
      </c>
      <c r="J33" s="273">
        <f t="shared" si="44"/>
        <v>3.681036941</v>
      </c>
      <c r="K33" s="273">
        <f t="shared" si="44"/>
        <v>2.556596833</v>
      </c>
      <c r="L33" s="273">
        <f t="shared" si="44"/>
        <v>3.11767278</v>
      </c>
      <c r="M33" s="273">
        <f t="shared" si="44"/>
        <v>2.650534603</v>
      </c>
      <c r="N33" s="273">
        <f t="shared" si="44"/>
        <v>41167556.88</v>
      </c>
      <c r="O33" s="273"/>
      <c r="P33" s="249">
        <f t="shared" si="26"/>
        <v>163405.9327</v>
      </c>
      <c r="Q33" s="249">
        <f t="shared" si="40"/>
        <v>111798.7756</v>
      </c>
      <c r="R33" s="249">
        <f t="shared" si="41"/>
        <v>193276.0881</v>
      </c>
      <c r="S33" s="249">
        <f t="shared" si="29"/>
        <v>-27516.42534</v>
      </c>
      <c r="T33" s="277"/>
      <c r="U33" s="252">
        <f t="shared" si="18"/>
        <v>12.96251299</v>
      </c>
      <c r="V33" s="249">
        <f t="shared" si="19"/>
        <v>299929.1975</v>
      </c>
      <c r="W33" s="249">
        <f t="shared" si="20"/>
        <v>272412.7721</v>
      </c>
      <c r="X33" s="249">
        <f t="shared" si="21"/>
        <v>468480.7964</v>
      </c>
      <c r="Y33" s="253">
        <f t="shared" si="22"/>
        <v>0.4684807964</v>
      </c>
      <c r="Z33" s="323">
        <f t="shared" si="23"/>
        <v>440964.371</v>
      </c>
      <c r="AA33" s="253">
        <f t="shared" si="24"/>
        <v>0.440964371</v>
      </c>
      <c r="AB33" s="309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</row>
    <row r="34" ht="19.5" customHeight="1">
      <c r="A34" s="271" t="s">
        <v>124</v>
      </c>
      <c r="B34" s="272">
        <v>45.650002</v>
      </c>
      <c r="C34" s="273">
        <v>46.48</v>
      </c>
      <c r="D34" s="273">
        <v>39.310001</v>
      </c>
      <c r="E34" s="273">
        <v>41.759998</v>
      </c>
      <c r="F34" s="273">
        <v>35.661087</v>
      </c>
      <c r="G34" s="273">
        <v>1.1983925E9</v>
      </c>
      <c r="H34" s="273"/>
      <c r="I34" s="273">
        <f t="shared" ref="I34:N34" si="45">(I35/B35*B34)/B35*B34</f>
        <v>3.134636158</v>
      </c>
      <c r="J34" s="273">
        <f t="shared" si="45"/>
        <v>3.246889224</v>
      </c>
      <c r="K34" s="273">
        <f t="shared" si="45"/>
        <v>2.320651635</v>
      </c>
      <c r="L34" s="273">
        <f t="shared" si="45"/>
        <v>2.603269022</v>
      </c>
      <c r="M34" s="273">
        <f t="shared" si="45"/>
        <v>2.213207315</v>
      </c>
      <c r="N34" s="273">
        <f t="shared" si="45"/>
        <v>31822148.17</v>
      </c>
      <c r="O34" s="273"/>
      <c r="P34" s="249">
        <f t="shared" si="26"/>
        <v>155683.1723</v>
      </c>
      <c r="Q34" s="249">
        <f t="shared" si="40"/>
        <v>101481.0032</v>
      </c>
      <c r="R34" s="249">
        <f t="shared" si="41"/>
        <v>193276.0881</v>
      </c>
      <c r="S34" s="249">
        <f t="shared" si="29"/>
        <v>-29297.74378</v>
      </c>
      <c r="T34" s="277"/>
      <c r="U34" s="252">
        <f t="shared" si="18"/>
        <v>11.91078955</v>
      </c>
      <c r="V34" s="249">
        <f t="shared" si="19"/>
        <v>294523.2652</v>
      </c>
      <c r="W34" s="249">
        <f t="shared" si="20"/>
        <v>265225.5214</v>
      </c>
      <c r="X34" s="249">
        <f t="shared" si="21"/>
        <v>450440.2636</v>
      </c>
      <c r="Y34" s="253">
        <f t="shared" si="22"/>
        <v>0.4504402636</v>
      </c>
      <c r="Z34" s="323">
        <f t="shared" si="23"/>
        <v>421142.5198</v>
      </c>
      <c r="AA34" s="253">
        <f t="shared" si="24"/>
        <v>0.4211425198</v>
      </c>
      <c r="AB34" s="309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</row>
    <row r="35" ht="19.5" customHeight="1">
      <c r="A35" s="271" t="s">
        <v>125</v>
      </c>
      <c r="B35" s="272">
        <v>42.630001</v>
      </c>
      <c r="C35" s="273">
        <v>44.0</v>
      </c>
      <c r="D35" s="273">
        <v>35.75</v>
      </c>
      <c r="E35" s="273">
        <v>36.630001</v>
      </c>
      <c r="F35" s="273">
        <v>31.280291</v>
      </c>
      <c r="G35" s="273">
        <v>1.3134117E9</v>
      </c>
      <c r="H35" s="273"/>
      <c r="I35" s="273">
        <f t="shared" ref="I35:N35" si="46">(I36/B36*B35)/B36*B35</f>
        <v>2.733607911</v>
      </c>
      <c r="J35" s="273">
        <f t="shared" si="46"/>
        <v>2.909648894</v>
      </c>
      <c r="K35" s="273">
        <f t="shared" si="46"/>
        <v>1.919357763</v>
      </c>
      <c r="L35" s="273">
        <f t="shared" si="46"/>
        <v>2.002958602</v>
      </c>
      <c r="M35" s="273">
        <f t="shared" si="46"/>
        <v>1.702842623</v>
      </c>
      <c r="N35" s="273">
        <f t="shared" si="46"/>
        <v>38223732.25</v>
      </c>
      <c r="O35" s="273"/>
      <c r="P35" s="249">
        <f t="shared" si="26"/>
        <v>141584.1584</v>
      </c>
      <c r="Q35" s="249">
        <f t="shared" si="40"/>
        <v>83932.61114</v>
      </c>
      <c r="R35" s="249">
        <f t="shared" si="41"/>
        <v>193276.0881</v>
      </c>
      <c r="S35" s="249">
        <f t="shared" si="29"/>
        <v>-31086.48438</v>
      </c>
      <c r="T35" s="277"/>
      <c r="U35" s="252">
        <f t="shared" si="18"/>
        <v>10.77189181</v>
      </c>
      <c r="V35" s="249">
        <f t="shared" si="19"/>
        <v>284653.9555</v>
      </c>
      <c r="W35" s="249">
        <f t="shared" si="20"/>
        <v>253567.4711</v>
      </c>
      <c r="X35" s="249">
        <f t="shared" si="21"/>
        <v>418792.8577</v>
      </c>
      <c r="Y35" s="253">
        <f t="shared" si="22"/>
        <v>0.4187928577</v>
      </c>
      <c r="Z35" s="323">
        <f t="shared" si="23"/>
        <v>387706.3733</v>
      </c>
      <c r="AA35" s="253">
        <f t="shared" si="24"/>
        <v>0.3877063733</v>
      </c>
      <c r="AB35" s="309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</row>
    <row r="36" ht="19.5" customHeight="1">
      <c r="A36" s="271" t="s">
        <v>126</v>
      </c>
      <c r="B36" s="272">
        <v>36.509998</v>
      </c>
      <c r="C36" s="273">
        <v>37.5</v>
      </c>
      <c r="D36" s="273">
        <v>27.200001</v>
      </c>
      <c r="E36" s="273">
        <v>28.98</v>
      </c>
      <c r="F36" s="273">
        <v>24.747557</v>
      </c>
      <c r="G36" s="273">
        <v>1.3021162E9</v>
      </c>
      <c r="H36" s="273"/>
      <c r="I36" s="273">
        <f t="shared" ref="I36:N36" si="47">(I37/B37*B36)/B37*B36</f>
        <v>2.005068228</v>
      </c>
      <c r="J36" s="273">
        <f t="shared" si="47"/>
        <v>2.11347818</v>
      </c>
      <c r="K36" s="273">
        <f t="shared" si="47"/>
        <v>1.111070665</v>
      </c>
      <c r="L36" s="273">
        <f t="shared" si="47"/>
        <v>1.253703604</v>
      </c>
      <c r="M36" s="273">
        <f t="shared" si="47"/>
        <v>1.06585373</v>
      </c>
      <c r="N36" s="273">
        <f t="shared" si="47"/>
        <v>37569101.88</v>
      </c>
      <c r="O36" s="273"/>
      <c r="P36" s="249">
        <f t="shared" si="26"/>
        <v>107722.7762</v>
      </c>
      <c r="Q36" s="249">
        <f t="shared" si="40"/>
        <v>48586.59697</v>
      </c>
      <c r="R36" s="249">
        <f t="shared" si="41"/>
        <v>193276.0881</v>
      </c>
      <c r="S36" s="249">
        <f t="shared" si="29"/>
        <v>-32882.67806</v>
      </c>
      <c r="T36" s="277"/>
      <c r="U36" s="252">
        <f t="shared" si="18"/>
        <v>9.153721111</v>
      </c>
      <c r="V36" s="249">
        <f t="shared" si="19"/>
        <v>260950.988</v>
      </c>
      <c r="W36" s="249">
        <f t="shared" si="20"/>
        <v>228068.3099</v>
      </c>
      <c r="X36" s="249">
        <f t="shared" si="21"/>
        <v>349585.4613</v>
      </c>
      <c r="Y36" s="253">
        <f t="shared" si="22"/>
        <v>0.3495854613</v>
      </c>
      <c r="Z36" s="323">
        <f t="shared" si="23"/>
        <v>316702.7833</v>
      </c>
      <c r="AA36" s="253">
        <f t="shared" si="24"/>
        <v>0.3167027833</v>
      </c>
      <c r="AB36" s="309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</row>
    <row r="37" ht="19.5" customHeight="1">
      <c r="A37" s="271" t="s">
        <v>127</v>
      </c>
      <c r="B37" s="272">
        <v>28.85</v>
      </c>
      <c r="C37" s="273">
        <v>37.060001</v>
      </c>
      <c r="D37" s="273">
        <v>27.85</v>
      </c>
      <c r="E37" s="273">
        <v>33.900002</v>
      </c>
      <c r="F37" s="273">
        <v>28.949011</v>
      </c>
      <c r="G37" s="273">
        <v>2.1601468E9</v>
      </c>
      <c r="H37" s="273"/>
      <c r="I37" s="273">
        <f t="shared" ref="I37:N37" si="48">(I38/B38*B37)/B38*B37</f>
        <v>1.251979368</v>
      </c>
      <c r="J37" s="273">
        <f t="shared" si="48"/>
        <v>2.064172969</v>
      </c>
      <c r="K37" s="273">
        <f t="shared" si="48"/>
        <v>1.16480772</v>
      </c>
      <c r="L37" s="273">
        <f t="shared" si="48"/>
        <v>1.715527008</v>
      </c>
      <c r="M37" s="273">
        <f t="shared" si="48"/>
        <v>1.458479757</v>
      </c>
      <c r="N37" s="273">
        <f t="shared" si="48"/>
        <v>103394600.9</v>
      </c>
      <c r="O37" s="273"/>
      <c r="P37" s="249">
        <f t="shared" si="26"/>
        <v>110297.0297</v>
      </c>
      <c r="Q37" s="249">
        <f t="shared" si="40"/>
        <v>50936.49308</v>
      </c>
      <c r="R37" s="249">
        <f t="shared" si="41"/>
        <v>193276.0881</v>
      </c>
      <c r="S37" s="249">
        <f t="shared" si="29"/>
        <v>-34686.35589</v>
      </c>
      <c r="T37" s="277"/>
      <c r="U37" s="252">
        <f t="shared" si="18"/>
        <v>8.75194612</v>
      </c>
      <c r="V37" s="249">
        <f t="shared" si="19"/>
        <v>262752.9654</v>
      </c>
      <c r="W37" s="249">
        <f t="shared" si="20"/>
        <v>228066.6095</v>
      </c>
      <c r="X37" s="249">
        <f t="shared" si="21"/>
        <v>354509.6109</v>
      </c>
      <c r="Y37" s="253">
        <f t="shared" si="22"/>
        <v>0.3545096109</v>
      </c>
      <c r="Z37" s="323">
        <f t="shared" si="23"/>
        <v>319823.255</v>
      </c>
      <c r="AA37" s="253">
        <f t="shared" si="24"/>
        <v>0.319823255</v>
      </c>
      <c r="AB37" s="309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</row>
    <row r="38" ht="19.5" customHeight="1">
      <c r="A38" s="271" t="s">
        <v>128</v>
      </c>
      <c r="B38" s="272">
        <v>34.439999</v>
      </c>
      <c r="C38" s="273">
        <v>40.970001</v>
      </c>
      <c r="D38" s="273">
        <v>33.779999</v>
      </c>
      <c r="E38" s="273">
        <v>39.650002</v>
      </c>
      <c r="F38" s="273">
        <v>33.859234</v>
      </c>
      <c r="G38" s="273">
        <v>1.7210984E9</v>
      </c>
      <c r="H38" s="273"/>
      <c r="I38" s="273">
        <f t="shared" ref="I38:N38" si="49">(I39/B39*B38)/B39*B38</f>
        <v>1.784151779</v>
      </c>
      <c r="J38" s="273">
        <f t="shared" si="49"/>
        <v>2.522709149</v>
      </c>
      <c r="K38" s="273">
        <f t="shared" si="49"/>
        <v>1.71365387</v>
      </c>
      <c r="L38" s="273">
        <f t="shared" si="49"/>
        <v>2.346845714</v>
      </c>
      <c r="M38" s="273">
        <f t="shared" si="49"/>
        <v>1.995203512</v>
      </c>
      <c r="N38" s="273">
        <f t="shared" si="49"/>
        <v>65636094.34</v>
      </c>
      <c r="O38" s="273"/>
      <c r="P38" s="249">
        <f t="shared" si="26"/>
        <v>133782.1743</v>
      </c>
      <c r="Q38" s="249">
        <f t="shared" si="40"/>
        <v>74937.27677</v>
      </c>
      <c r="R38" s="249">
        <f t="shared" si="41"/>
        <v>193276.0881</v>
      </c>
      <c r="S38" s="249">
        <f t="shared" si="29"/>
        <v>-36497.54904</v>
      </c>
      <c r="T38" s="277"/>
      <c r="U38" s="252">
        <f t="shared" si="18"/>
        <v>8.961102074</v>
      </c>
      <c r="V38" s="249">
        <f t="shared" si="19"/>
        <v>279192.5666</v>
      </c>
      <c r="W38" s="249">
        <f t="shared" si="20"/>
        <v>242695.0175</v>
      </c>
      <c r="X38" s="249">
        <f t="shared" si="21"/>
        <v>401995.5392</v>
      </c>
      <c r="Y38" s="253">
        <f t="shared" si="22"/>
        <v>0.4019955392</v>
      </c>
      <c r="Z38" s="323">
        <f t="shared" si="23"/>
        <v>365497.9901</v>
      </c>
      <c r="AA38" s="253">
        <f t="shared" si="24"/>
        <v>0.3654979901</v>
      </c>
      <c r="AB38" s="309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</row>
    <row r="39" ht="19.5" customHeight="1">
      <c r="A39" s="271" t="s">
        <v>129</v>
      </c>
      <c r="B39" s="326">
        <v>39.290001</v>
      </c>
      <c r="C39" s="327">
        <v>43.240002</v>
      </c>
      <c r="D39" s="327">
        <v>38.439999</v>
      </c>
      <c r="E39" s="327">
        <v>38.91</v>
      </c>
      <c r="F39" s="327">
        <v>33.227325</v>
      </c>
      <c r="G39" s="327">
        <v>1.2777654E9</v>
      </c>
      <c r="H39" s="327"/>
      <c r="I39" s="327">
        <f t="shared" ref="I39:N39" si="50">(I40/B40*B39)/B40*B39</f>
        <v>2.322039572</v>
      </c>
      <c r="J39" s="327">
        <f t="shared" si="50"/>
        <v>2.810002096</v>
      </c>
      <c r="K39" s="327">
        <f t="shared" si="50"/>
        <v>2.219067826</v>
      </c>
      <c r="L39" s="327">
        <f t="shared" si="50"/>
        <v>2.260063147</v>
      </c>
      <c r="M39" s="327">
        <f t="shared" si="50"/>
        <v>1.921426171</v>
      </c>
      <c r="N39" s="327">
        <f t="shared" si="50"/>
        <v>36177085.53</v>
      </c>
      <c r="O39" s="327"/>
      <c r="P39" s="249">
        <f t="shared" si="26"/>
        <v>152237.6198</v>
      </c>
      <c r="Q39" s="249">
        <f t="shared" si="40"/>
        <v>97038.79107</v>
      </c>
      <c r="R39" s="249">
        <f t="shared" si="41"/>
        <v>193276.0881</v>
      </c>
      <c r="S39" s="249">
        <f t="shared" si="29"/>
        <v>-38316.28883</v>
      </c>
      <c r="T39" s="328">
        <f>(P39-P27)/P27</f>
        <v>-0.2914285899</v>
      </c>
      <c r="U39" s="252">
        <f t="shared" si="18"/>
        <v>9.017410572</v>
      </c>
      <c r="V39" s="249">
        <f t="shared" si="19"/>
        <v>292111.3785</v>
      </c>
      <c r="W39" s="249">
        <f t="shared" si="20"/>
        <v>253795.0896</v>
      </c>
      <c r="X39" s="249">
        <f t="shared" si="21"/>
        <v>442552.499</v>
      </c>
      <c r="Y39" s="253">
        <f t="shared" si="22"/>
        <v>0.442552499</v>
      </c>
      <c r="Z39" s="323">
        <f t="shared" si="23"/>
        <v>404236.2102</v>
      </c>
      <c r="AA39" s="253">
        <f t="shared" si="24"/>
        <v>0.4042362102</v>
      </c>
      <c r="AB39" s="309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</row>
    <row r="40" ht="19.5" customHeight="1">
      <c r="A40" s="271" t="s">
        <v>130</v>
      </c>
      <c r="B40" s="272">
        <v>39.57</v>
      </c>
      <c r="C40" s="273">
        <v>42.599998</v>
      </c>
      <c r="D40" s="273">
        <v>36.849998</v>
      </c>
      <c r="E40" s="273">
        <v>38.509998</v>
      </c>
      <c r="F40" s="273">
        <v>32.885727</v>
      </c>
      <c r="G40" s="273">
        <v>1.5794246E9</v>
      </c>
      <c r="H40" s="273"/>
      <c r="I40" s="273">
        <f t="shared" ref="I40:N40" si="51">(I41/B41*B40)/B41*B40</f>
        <v>2.35525339</v>
      </c>
      <c r="J40" s="273">
        <f t="shared" si="51"/>
        <v>2.727434882</v>
      </c>
      <c r="K40" s="273">
        <f t="shared" si="51"/>
        <v>2.039289009</v>
      </c>
      <c r="L40" s="273">
        <f t="shared" si="51"/>
        <v>2.213834261</v>
      </c>
      <c r="M40" s="273">
        <f t="shared" si="51"/>
        <v>1.882122287</v>
      </c>
      <c r="N40" s="273">
        <f t="shared" si="51"/>
        <v>55275047.54</v>
      </c>
      <c r="O40" s="273"/>
      <c r="P40" s="249">
        <f t="shared" si="26"/>
        <v>145940.5861</v>
      </c>
      <c r="Q40" s="249">
        <f>((Q39+R39)/2)*K40/K39</f>
        <v>133397.4418</v>
      </c>
      <c r="R40" s="249">
        <f>(Q39+R39)/2</f>
        <v>145157.4396</v>
      </c>
      <c r="S40" s="249">
        <f t="shared" si="29"/>
        <v>-40142.6067</v>
      </c>
      <c r="T40" s="277"/>
      <c r="U40" s="252">
        <f t="shared" si="18"/>
        <v>7.251597485</v>
      </c>
      <c r="V40" s="249">
        <f t="shared" si="19"/>
        <v>241509.5523</v>
      </c>
      <c r="W40" s="249">
        <f t="shared" si="20"/>
        <v>201366.9456</v>
      </c>
      <c r="X40" s="249">
        <f t="shared" si="21"/>
        <v>424495.4675</v>
      </c>
      <c r="Y40" s="253">
        <f t="shared" si="22"/>
        <v>0.4244954675</v>
      </c>
      <c r="Z40" s="323">
        <f t="shared" si="23"/>
        <v>384352.8608</v>
      </c>
      <c r="AA40" s="253">
        <f t="shared" si="24"/>
        <v>0.3843528608</v>
      </c>
      <c r="AB40" s="309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</row>
    <row r="41" ht="19.5" customHeight="1">
      <c r="A41" s="271" t="s">
        <v>131</v>
      </c>
      <c r="B41" s="272">
        <v>38.400002</v>
      </c>
      <c r="C41" s="273">
        <v>38.880001</v>
      </c>
      <c r="D41" s="273">
        <v>33.09</v>
      </c>
      <c r="E41" s="273">
        <v>33.779999</v>
      </c>
      <c r="F41" s="273">
        <v>28.846529</v>
      </c>
      <c r="G41" s="273">
        <v>1.597517E9</v>
      </c>
      <c r="H41" s="273"/>
      <c r="I41" s="273">
        <f t="shared" ref="I41:N41" si="52">(I42/B42*B41)/B42*B41</f>
        <v>2.218033141</v>
      </c>
      <c r="J41" s="273">
        <f t="shared" si="52"/>
        <v>2.271892448</v>
      </c>
      <c r="K41" s="273">
        <f t="shared" si="52"/>
        <v>1.644361787</v>
      </c>
      <c r="L41" s="273">
        <f t="shared" si="52"/>
        <v>1.703402879</v>
      </c>
      <c r="M41" s="273">
        <f t="shared" si="52"/>
        <v>1.448171746</v>
      </c>
      <c r="N41" s="273">
        <f t="shared" si="52"/>
        <v>56548658.37</v>
      </c>
      <c r="O41" s="273"/>
      <c r="P41" s="249">
        <f t="shared" si="26"/>
        <v>131049.505</v>
      </c>
      <c r="Q41" s="249">
        <f t="shared" ref="Q41:Q51" si="54">Q40*K41/K40</f>
        <v>107563.7905</v>
      </c>
      <c r="R41" s="249">
        <f t="shared" ref="R41:R51" si="55">R40</f>
        <v>145157.4396</v>
      </c>
      <c r="S41" s="249">
        <f t="shared" si="29"/>
        <v>-41976.53422</v>
      </c>
      <c r="T41" s="277"/>
      <c r="U41" s="252">
        <f t="shared" si="18"/>
        <v>6.580032146</v>
      </c>
      <c r="V41" s="249">
        <f t="shared" si="19"/>
        <v>231085.7955</v>
      </c>
      <c r="W41" s="249">
        <f t="shared" si="20"/>
        <v>189109.2613</v>
      </c>
      <c r="X41" s="249">
        <f t="shared" si="21"/>
        <v>383770.735</v>
      </c>
      <c r="Y41" s="253">
        <f t="shared" si="22"/>
        <v>0.383770735</v>
      </c>
      <c r="Z41" s="323">
        <f t="shared" si="23"/>
        <v>341794.2008</v>
      </c>
      <c r="AA41" s="253">
        <f t="shared" si="24"/>
        <v>0.3417942008</v>
      </c>
      <c r="AB41" s="309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</row>
    <row r="42" ht="19.5" customHeight="1">
      <c r="A42" s="271" t="s">
        <v>132</v>
      </c>
      <c r="B42" s="272">
        <v>34.150002</v>
      </c>
      <c r="C42" s="273">
        <v>39.189999</v>
      </c>
      <c r="D42" s="273">
        <v>34.09</v>
      </c>
      <c r="E42" s="273">
        <v>36.060001</v>
      </c>
      <c r="F42" s="273">
        <v>30.793545</v>
      </c>
      <c r="G42" s="273">
        <v>1.5516643E9</v>
      </c>
      <c r="H42" s="273"/>
      <c r="I42" s="273">
        <f t="shared" ref="I42:N42" si="53">(I43/B43*B42)/B43*B42</f>
        <v>1.754231899</v>
      </c>
      <c r="J42" s="273">
        <f t="shared" si="53"/>
        <v>2.30826538</v>
      </c>
      <c r="K42" s="273">
        <f t="shared" si="53"/>
        <v>1.745250792</v>
      </c>
      <c r="L42" s="273">
        <f t="shared" si="53"/>
        <v>1.94110747</v>
      </c>
      <c r="M42" s="273">
        <f t="shared" si="53"/>
        <v>1.650259798</v>
      </c>
      <c r="N42" s="273">
        <f t="shared" si="53"/>
        <v>53349071.49</v>
      </c>
      <c r="O42" s="273"/>
      <c r="P42" s="249">
        <f t="shared" si="26"/>
        <v>135009.901</v>
      </c>
      <c r="Q42" s="249">
        <f t="shared" si="54"/>
        <v>114163.3137</v>
      </c>
      <c r="R42" s="249">
        <f t="shared" si="55"/>
        <v>145157.4396</v>
      </c>
      <c r="S42" s="249">
        <f t="shared" si="29"/>
        <v>-43818.10312</v>
      </c>
      <c r="T42" s="277"/>
      <c r="U42" s="252">
        <f t="shared" si="18"/>
        <v>6.393871954</v>
      </c>
      <c r="V42" s="249">
        <f t="shared" si="19"/>
        <v>233858.0727</v>
      </c>
      <c r="W42" s="249">
        <f t="shared" si="20"/>
        <v>190039.9696</v>
      </c>
      <c r="X42" s="249">
        <f t="shared" si="21"/>
        <v>394330.6543</v>
      </c>
      <c r="Y42" s="253">
        <f t="shared" si="22"/>
        <v>0.3943306543</v>
      </c>
      <c r="Z42" s="323">
        <f t="shared" si="23"/>
        <v>350512.5512</v>
      </c>
      <c r="AA42" s="253">
        <f t="shared" si="24"/>
        <v>0.3505125512</v>
      </c>
      <c r="AB42" s="309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</row>
    <row r="43" ht="19.5" customHeight="1">
      <c r="A43" s="271" t="s">
        <v>133</v>
      </c>
      <c r="B43" s="272">
        <v>35.799999</v>
      </c>
      <c r="C43" s="273">
        <v>36.900002</v>
      </c>
      <c r="D43" s="273">
        <v>30.559999</v>
      </c>
      <c r="E43" s="273">
        <v>31.73</v>
      </c>
      <c r="F43" s="273">
        <v>27.095928</v>
      </c>
      <c r="G43" s="273">
        <v>1.7583156E9</v>
      </c>
      <c r="H43" s="273"/>
      <c r="I43" s="273">
        <f t="shared" ref="I43:N43" si="56">(I44/B44*B43)/B44*B43</f>
        <v>1.92784257</v>
      </c>
      <c r="J43" s="273">
        <f t="shared" si="56"/>
        <v>2.046388151</v>
      </c>
      <c r="K43" s="273">
        <f t="shared" si="56"/>
        <v>1.402524682</v>
      </c>
      <c r="L43" s="273">
        <f t="shared" si="56"/>
        <v>1.502928279</v>
      </c>
      <c r="M43" s="273">
        <f t="shared" si="56"/>
        <v>1.277735621</v>
      </c>
      <c r="N43" s="273">
        <f t="shared" si="56"/>
        <v>68505428.52</v>
      </c>
      <c r="O43" s="273"/>
      <c r="P43" s="249">
        <f t="shared" si="26"/>
        <v>121029.699</v>
      </c>
      <c r="Q43" s="249">
        <f t="shared" si="54"/>
        <v>91744.33037</v>
      </c>
      <c r="R43" s="249">
        <f t="shared" si="55"/>
        <v>145157.4396</v>
      </c>
      <c r="S43" s="249">
        <f t="shared" si="29"/>
        <v>-45667.34521</v>
      </c>
      <c r="T43" s="277"/>
      <c r="U43" s="252">
        <f t="shared" si="18"/>
        <v>5.828828835</v>
      </c>
      <c r="V43" s="249">
        <f t="shared" si="19"/>
        <v>224071.9313</v>
      </c>
      <c r="W43" s="249">
        <f t="shared" si="20"/>
        <v>178404.5861</v>
      </c>
      <c r="X43" s="249">
        <f t="shared" si="21"/>
        <v>357931.469</v>
      </c>
      <c r="Y43" s="253">
        <f t="shared" si="22"/>
        <v>0.357931469</v>
      </c>
      <c r="Z43" s="323">
        <f t="shared" si="23"/>
        <v>312264.1238</v>
      </c>
      <c r="AA43" s="253">
        <f t="shared" si="24"/>
        <v>0.3122641238</v>
      </c>
      <c r="AB43" s="309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</row>
    <row r="44" ht="19.5" customHeight="1">
      <c r="A44" s="271" t="s">
        <v>134</v>
      </c>
      <c r="B44" s="272">
        <v>31.67</v>
      </c>
      <c r="C44" s="273">
        <v>33.630001</v>
      </c>
      <c r="D44" s="273">
        <v>28.42</v>
      </c>
      <c r="E44" s="273">
        <v>30.040001</v>
      </c>
      <c r="F44" s="273">
        <v>25.652744</v>
      </c>
      <c r="G44" s="273">
        <v>2.0957427E9</v>
      </c>
      <c r="H44" s="273"/>
      <c r="I44" s="273">
        <f t="shared" ref="I44:N44" si="57">(I45/B45*B44)/B45*B44</f>
        <v>1.508695739</v>
      </c>
      <c r="J44" s="273">
        <f t="shared" si="57"/>
        <v>1.699765435</v>
      </c>
      <c r="K44" s="273">
        <f t="shared" si="57"/>
        <v>1.212975387</v>
      </c>
      <c r="L44" s="273">
        <f t="shared" si="57"/>
        <v>1.347094298</v>
      </c>
      <c r="M44" s="273">
        <f t="shared" si="57"/>
        <v>1.145250783</v>
      </c>
      <c r="N44" s="273">
        <f t="shared" si="57"/>
        <v>97321154.67</v>
      </c>
      <c r="O44" s="273"/>
      <c r="P44" s="249">
        <f t="shared" si="26"/>
        <v>112554.4554</v>
      </c>
      <c r="Q44" s="249">
        <f t="shared" si="54"/>
        <v>79345.20946</v>
      </c>
      <c r="R44" s="249">
        <f t="shared" si="55"/>
        <v>145157.4396</v>
      </c>
      <c r="S44" s="249">
        <f t="shared" si="29"/>
        <v>-47524.29248</v>
      </c>
      <c r="T44" s="277"/>
      <c r="U44" s="252">
        <f t="shared" si="18"/>
        <v>5.422740278</v>
      </c>
      <c r="V44" s="249">
        <f t="shared" si="19"/>
        <v>218139.2608</v>
      </c>
      <c r="W44" s="249">
        <f t="shared" si="20"/>
        <v>170614.9683</v>
      </c>
      <c r="X44" s="249">
        <f t="shared" si="21"/>
        <v>337057.1045</v>
      </c>
      <c r="Y44" s="253">
        <f t="shared" si="22"/>
        <v>0.3370571045</v>
      </c>
      <c r="Z44" s="323">
        <f t="shared" si="23"/>
        <v>289532.812</v>
      </c>
      <c r="AA44" s="253">
        <f t="shared" si="24"/>
        <v>0.289532812</v>
      </c>
      <c r="AB44" s="309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</row>
    <row r="45" ht="19.5" customHeight="1">
      <c r="A45" s="271" t="s">
        <v>135</v>
      </c>
      <c r="B45" s="272">
        <v>30.0</v>
      </c>
      <c r="C45" s="273">
        <v>30.25</v>
      </c>
      <c r="D45" s="273">
        <v>24.389999</v>
      </c>
      <c r="E45" s="273">
        <v>26.1</v>
      </c>
      <c r="F45" s="273">
        <v>22.288183</v>
      </c>
      <c r="G45" s="273">
        <v>2.2629351E9</v>
      </c>
      <c r="H45" s="273"/>
      <c r="I45" s="273">
        <f t="shared" ref="I45:N45" si="58">(I46/B46*B45)/B46*B45</f>
        <v>1.353779853</v>
      </c>
      <c r="J45" s="273">
        <f t="shared" si="58"/>
        <v>1.375263735</v>
      </c>
      <c r="K45" s="273">
        <f t="shared" si="58"/>
        <v>0.893361858</v>
      </c>
      <c r="L45" s="273">
        <f t="shared" si="58"/>
        <v>1.016902059</v>
      </c>
      <c r="M45" s="273">
        <f t="shared" si="58"/>
        <v>0.8645343885</v>
      </c>
      <c r="N45" s="273">
        <f t="shared" si="58"/>
        <v>113468555.5</v>
      </c>
      <c r="O45" s="273"/>
      <c r="P45" s="249">
        <f t="shared" si="26"/>
        <v>96594.05545</v>
      </c>
      <c r="Q45" s="249">
        <f t="shared" si="54"/>
        <v>58438.10559</v>
      </c>
      <c r="R45" s="249">
        <f t="shared" si="55"/>
        <v>145157.4396</v>
      </c>
      <c r="S45" s="249">
        <f t="shared" si="29"/>
        <v>-49388.97704</v>
      </c>
      <c r="T45" s="277"/>
      <c r="U45" s="252">
        <f t="shared" si="18"/>
        <v>4.894847182</v>
      </c>
      <c r="V45" s="249">
        <f t="shared" si="19"/>
        <v>206966.9808</v>
      </c>
      <c r="W45" s="249">
        <f t="shared" si="20"/>
        <v>157578.0038</v>
      </c>
      <c r="X45" s="249">
        <f t="shared" si="21"/>
        <v>300189.6006</v>
      </c>
      <c r="Y45" s="253">
        <f t="shared" si="22"/>
        <v>0.3001896006</v>
      </c>
      <c r="Z45" s="323">
        <f t="shared" si="23"/>
        <v>250800.6236</v>
      </c>
      <c r="AA45" s="253">
        <f t="shared" si="24"/>
        <v>0.2508006236</v>
      </c>
      <c r="AB45" s="309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</row>
    <row r="46" ht="19.5" customHeight="1">
      <c r="A46" s="271" t="s">
        <v>136</v>
      </c>
      <c r="B46" s="272">
        <v>25.969999</v>
      </c>
      <c r="C46" s="273">
        <v>26.549999</v>
      </c>
      <c r="D46" s="273">
        <v>21.639999</v>
      </c>
      <c r="E46" s="273">
        <v>23.85</v>
      </c>
      <c r="F46" s="273">
        <v>20.366776</v>
      </c>
      <c r="G46" s="273">
        <v>2.6680491E9</v>
      </c>
      <c r="H46" s="273"/>
      <c r="I46" s="273">
        <f t="shared" ref="I46:N46" si="59">(I47/B47*B46)/B47*B46</f>
        <v>1.014493813</v>
      </c>
      <c r="J46" s="273">
        <f t="shared" si="59"/>
        <v>1.059410447</v>
      </c>
      <c r="K46" s="273">
        <f t="shared" si="59"/>
        <v>0.7032638828</v>
      </c>
      <c r="L46" s="273">
        <f t="shared" si="59"/>
        <v>0.8491313569</v>
      </c>
      <c r="M46" s="273">
        <f t="shared" si="59"/>
        <v>0.7219007896</v>
      </c>
      <c r="N46" s="273">
        <f t="shared" si="59"/>
        <v>157731692.7</v>
      </c>
      <c r="O46" s="273"/>
      <c r="P46" s="249">
        <f t="shared" si="26"/>
        <v>85702.96634</v>
      </c>
      <c r="Q46" s="249">
        <f t="shared" si="54"/>
        <v>46003.09345</v>
      </c>
      <c r="R46" s="249">
        <f t="shared" si="55"/>
        <v>145157.4396</v>
      </c>
      <c r="S46" s="249">
        <f t="shared" si="29"/>
        <v>-51261.43111</v>
      </c>
      <c r="T46" s="277"/>
      <c r="U46" s="252">
        <f t="shared" si="18"/>
        <v>4.503588779</v>
      </c>
      <c r="V46" s="249">
        <f t="shared" si="19"/>
        <v>199343.2184</v>
      </c>
      <c r="W46" s="249">
        <f t="shared" si="20"/>
        <v>148081.7873</v>
      </c>
      <c r="X46" s="249">
        <f t="shared" si="21"/>
        <v>276863.4994</v>
      </c>
      <c r="Y46" s="253">
        <f t="shared" si="22"/>
        <v>0.2768634994</v>
      </c>
      <c r="Z46" s="323">
        <f t="shared" si="23"/>
        <v>225602.0683</v>
      </c>
      <c r="AA46" s="253">
        <f t="shared" si="24"/>
        <v>0.2256020683</v>
      </c>
      <c r="AB46" s="309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</row>
    <row r="47" ht="19.5" customHeight="1">
      <c r="A47" s="271" t="s">
        <v>137</v>
      </c>
      <c r="B47" s="272">
        <v>23.74</v>
      </c>
      <c r="C47" s="273">
        <v>26.209999</v>
      </c>
      <c r="D47" s="273">
        <v>21.299999</v>
      </c>
      <c r="E47" s="273">
        <v>23.49</v>
      </c>
      <c r="F47" s="273">
        <v>20.059364</v>
      </c>
      <c r="G47" s="273">
        <v>2.0438102E9</v>
      </c>
      <c r="H47" s="273"/>
      <c r="I47" s="273">
        <f t="shared" ref="I47:N47" si="60">(I48/B48*B47)/B48*B47</f>
        <v>0.8477483756</v>
      </c>
      <c r="J47" s="273">
        <f t="shared" si="60"/>
        <v>1.032450507</v>
      </c>
      <c r="K47" s="273">
        <f t="shared" si="60"/>
        <v>0.6813386215</v>
      </c>
      <c r="L47" s="273">
        <f t="shared" si="60"/>
        <v>0.823690668</v>
      </c>
      <c r="M47" s="273">
        <f t="shared" si="60"/>
        <v>0.7002728058</v>
      </c>
      <c r="N47" s="273">
        <f t="shared" si="60"/>
        <v>92557678.51</v>
      </c>
      <c r="O47" s="273"/>
      <c r="P47" s="249">
        <f t="shared" si="26"/>
        <v>84356.43168</v>
      </c>
      <c r="Q47" s="249">
        <f t="shared" si="54"/>
        <v>44568.88096</v>
      </c>
      <c r="R47" s="249">
        <f t="shared" si="55"/>
        <v>145157.4396</v>
      </c>
      <c r="S47" s="249">
        <f t="shared" si="29"/>
        <v>-53141.68707</v>
      </c>
      <c r="T47" s="277"/>
      <c r="U47" s="252">
        <f t="shared" si="18"/>
        <v>4.318904497</v>
      </c>
      <c r="V47" s="249">
        <f t="shared" si="19"/>
        <v>198400.6442</v>
      </c>
      <c r="W47" s="249">
        <f t="shared" si="20"/>
        <v>145258.9571</v>
      </c>
      <c r="X47" s="249">
        <f t="shared" si="21"/>
        <v>274082.7522</v>
      </c>
      <c r="Y47" s="253">
        <f t="shared" si="22"/>
        <v>0.2740827522</v>
      </c>
      <c r="Z47" s="323">
        <f t="shared" si="23"/>
        <v>220941.0652</v>
      </c>
      <c r="AA47" s="253">
        <f t="shared" si="24"/>
        <v>0.2209410652</v>
      </c>
      <c r="AB47" s="309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</row>
    <row r="48" ht="19.5" customHeight="1">
      <c r="A48" s="271" t="s">
        <v>138</v>
      </c>
      <c r="B48" s="272">
        <v>23.059999</v>
      </c>
      <c r="C48" s="273">
        <v>24.35</v>
      </c>
      <c r="D48" s="273">
        <v>20.49</v>
      </c>
      <c r="E48" s="273">
        <v>20.719999</v>
      </c>
      <c r="F48" s="273">
        <v>17.693911</v>
      </c>
      <c r="G48" s="273">
        <v>1.6690474E9</v>
      </c>
      <c r="H48" s="273"/>
      <c r="I48" s="273">
        <f t="shared" ref="I48:N48" si="61">(I49/B49*B48)/B49*B48</f>
        <v>0.7998786506</v>
      </c>
      <c r="J48" s="273">
        <f t="shared" si="61"/>
        <v>0.8911137895</v>
      </c>
      <c r="K48" s="273">
        <f t="shared" si="61"/>
        <v>0.6305038723</v>
      </c>
      <c r="L48" s="273">
        <f t="shared" si="61"/>
        <v>0.6408812597</v>
      </c>
      <c r="M48" s="273">
        <f t="shared" si="61"/>
        <v>0.5448545976</v>
      </c>
      <c r="N48" s="273">
        <f t="shared" si="61"/>
        <v>61726076.1</v>
      </c>
      <c r="O48" s="273"/>
      <c r="P48" s="249">
        <f t="shared" si="26"/>
        <v>81148.51485</v>
      </c>
      <c r="Q48" s="249">
        <f t="shared" si="54"/>
        <v>41243.59187</v>
      </c>
      <c r="R48" s="249">
        <f t="shared" si="55"/>
        <v>145157.4396</v>
      </c>
      <c r="S48" s="249">
        <f t="shared" si="29"/>
        <v>-55029.77743</v>
      </c>
      <c r="T48" s="277"/>
      <c r="U48" s="252">
        <f t="shared" si="18"/>
        <v>4.112427217</v>
      </c>
      <c r="V48" s="249">
        <f t="shared" si="19"/>
        <v>196155.1024</v>
      </c>
      <c r="W48" s="249">
        <f t="shared" si="20"/>
        <v>141125.325</v>
      </c>
      <c r="X48" s="249">
        <f t="shared" si="21"/>
        <v>267549.5463</v>
      </c>
      <c r="Y48" s="253">
        <f t="shared" si="22"/>
        <v>0.2675495463</v>
      </c>
      <c r="Z48" s="323">
        <f t="shared" si="23"/>
        <v>212519.7689</v>
      </c>
      <c r="AA48" s="253">
        <f t="shared" si="24"/>
        <v>0.2125197689</v>
      </c>
      <c r="AB48" s="309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</row>
    <row r="49" ht="19.5" customHeight="1">
      <c r="A49" s="271" t="s">
        <v>139</v>
      </c>
      <c r="B49" s="272">
        <v>20.91</v>
      </c>
      <c r="C49" s="273">
        <v>25.040001</v>
      </c>
      <c r="D49" s="273">
        <v>19.76</v>
      </c>
      <c r="E49" s="273">
        <v>24.549999</v>
      </c>
      <c r="F49" s="273">
        <v>20.96455</v>
      </c>
      <c r="G49" s="273">
        <v>2.1291501E9</v>
      </c>
      <c r="H49" s="273"/>
      <c r="I49" s="273">
        <f t="shared" ref="I49:N49" si="62">(I50/B50*B49)/B50*B49</f>
        <v>0.6576784364</v>
      </c>
      <c r="J49" s="273">
        <f t="shared" si="62"/>
        <v>0.9423319513</v>
      </c>
      <c r="K49" s="273">
        <f t="shared" si="62"/>
        <v>0.5863780729</v>
      </c>
      <c r="L49" s="273">
        <f t="shared" si="62"/>
        <v>0.8997069383</v>
      </c>
      <c r="M49" s="273">
        <f t="shared" si="62"/>
        <v>0.7648988934</v>
      </c>
      <c r="N49" s="273">
        <f t="shared" si="62"/>
        <v>100448599.8</v>
      </c>
      <c r="O49" s="273"/>
      <c r="P49" s="249">
        <f t="shared" si="26"/>
        <v>78257.42574</v>
      </c>
      <c r="Q49" s="249">
        <f t="shared" si="54"/>
        <v>38357.16001</v>
      </c>
      <c r="R49" s="249">
        <f t="shared" si="55"/>
        <v>145157.4396</v>
      </c>
      <c r="S49" s="249">
        <f t="shared" si="29"/>
        <v>-56925.73484</v>
      </c>
      <c r="T49" s="277"/>
      <c r="U49" s="252">
        <f t="shared" si="18"/>
        <v>3.924672487</v>
      </c>
      <c r="V49" s="249">
        <f t="shared" si="19"/>
        <v>194131.34</v>
      </c>
      <c r="W49" s="249">
        <f t="shared" si="20"/>
        <v>137205.6052</v>
      </c>
      <c r="X49" s="249">
        <f t="shared" si="21"/>
        <v>261772.0254</v>
      </c>
      <c r="Y49" s="253">
        <f t="shared" si="22"/>
        <v>0.2617720254</v>
      </c>
      <c r="Z49" s="323">
        <f t="shared" si="23"/>
        <v>204846.2905</v>
      </c>
      <c r="AA49" s="253">
        <f t="shared" si="24"/>
        <v>0.2048462905</v>
      </c>
      <c r="AB49" s="309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</row>
    <row r="50" ht="19.5" customHeight="1">
      <c r="A50" s="271" t="s">
        <v>140</v>
      </c>
      <c r="B50" s="272">
        <v>24.370001</v>
      </c>
      <c r="C50" s="273">
        <v>28.290001</v>
      </c>
      <c r="D50" s="273">
        <v>24.139999</v>
      </c>
      <c r="E50" s="273">
        <v>27.719999</v>
      </c>
      <c r="F50" s="273">
        <v>23.671577</v>
      </c>
      <c r="G50" s="273">
        <v>1.6699547E9</v>
      </c>
      <c r="H50" s="273"/>
      <c r="I50" s="273">
        <f t="shared" ref="I50:N50" si="63">(I51/B51*B50)/B51*B50</f>
        <v>0.893339693</v>
      </c>
      <c r="J50" s="273">
        <f t="shared" si="63"/>
        <v>1.202821434</v>
      </c>
      <c r="K50" s="273">
        <f t="shared" si="63"/>
        <v>0.8751416168</v>
      </c>
      <c r="L50" s="273">
        <f t="shared" si="63"/>
        <v>1.147055767</v>
      </c>
      <c r="M50" s="273">
        <f t="shared" si="63"/>
        <v>0.9751857044</v>
      </c>
      <c r="N50" s="273">
        <f t="shared" si="63"/>
        <v>61793203.37</v>
      </c>
      <c r="O50" s="273"/>
      <c r="P50" s="249">
        <f t="shared" si="26"/>
        <v>95603.95644</v>
      </c>
      <c r="Q50" s="249">
        <f t="shared" si="54"/>
        <v>57246.25217</v>
      </c>
      <c r="R50" s="249">
        <f t="shared" si="55"/>
        <v>145157.4396</v>
      </c>
      <c r="S50" s="249">
        <f t="shared" si="29"/>
        <v>-58829.59207</v>
      </c>
      <c r="T50" s="277"/>
      <c r="U50" s="252">
        <f t="shared" si="18"/>
        <v>4.092521936</v>
      </c>
      <c r="V50" s="249">
        <f t="shared" si="19"/>
        <v>206273.9115</v>
      </c>
      <c r="W50" s="249">
        <f t="shared" si="20"/>
        <v>147444.3195</v>
      </c>
      <c r="X50" s="249">
        <f t="shared" si="21"/>
        <v>298007.6482</v>
      </c>
      <c r="Y50" s="253">
        <f t="shared" si="22"/>
        <v>0.2980076482</v>
      </c>
      <c r="Z50" s="323">
        <f t="shared" si="23"/>
        <v>239178.0561</v>
      </c>
      <c r="AA50" s="253">
        <f t="shared" si="24"/>
        <v>0.2391780561</v>
      </c>
      <c r="AB50" s="309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</row>
    <row r="51" ht="19.5" customHeight="1">
      <c r="A51" s="271" t="s">
        <v>141</v>
      </c>
      <c r="B51" s="326">
        <v>28.42</v>
      </c>
      <c r="C51" s="327">
        <v>28.790001</v>
      </c>
      <c r="D51" s="327">
        <v>24.280001</v>
      </c>
      <c r="E51" s="327">
        <v>24.370001</v>
      </c>
      <c r="F51" s="327">
        <v>20.810835</v>
      </c>
      <c r="G51" s="327">
        <v>1.3970558E9</v>
      </c>
      <c r="H51" s="327"/>
      <c r="I51" s="327">
        <f t="shared" ref="I51:N51" si="64">(I52/B52*B51)/B52*B51</f>
        <v>1.214936793</v>
      </c>
      <c r="J51" s="327">
        <f t="shared" si="64"/>
        <v>1.24571471</v>
      </c>
      <c r="K51" s="327">
        <f t="shared" si="64"/>
        <v>0.8853219705</v>
      </c>
      <c r="L51" s="327">
        <f t="shared" si="64"/>
        <v>0.886562191</v>
      </c>
      <c r="M51" s="327">
        <f t="shared" si="64"/>
        <v>0.7537233241</v>
      </c>
      <c r="N51" s="327">
        <f t="shared" si="64"/>
        <v>43247283.59</v>
      </c>
      <c r="O51" s="327"/>
      <c r="P51" s="249">
        <f t="shared" si="26"/>
        <v>96158.4198</v>
      </c>
      <c r="Q51" s="249">
        <f t="shared" si="54"/>
        <v>57912.18678</v>
      </c>
      <c r="R51" s="249">
        <f t="shared" si="55"/>
        <v>145157.4396</v>
      </c>
      <c r="S51" s="249">
        <f t="shared" si="29"/>
        <v>-60741.38203</v>
      </c>
      <c r="T51" s="328">
        <f>(P51-P39)/P39</f>
        <v>-0.3683662427</v>
      </c>
      <c r="U51" s="252">
        <f t="shared" si="18"/>
        <v>3.972841106</v>
      </c>
      <c r="V51" s="249">
        <f t="shared" si="19"/>
        <v>206662.0359</v>
      </c>
      <c r="W51" s="249">
        <f t="shared" si="20"/>
        <v>145920.6538</v>
      </c>
      <c r="X51" s="249">
        <f t="shared" si="21"/>
        <v>299228.0462</v>
      </c>
      <c r="Y51" s="253">
        <f t="shared" si="22"/>
        <v>0.2992280462</v>
      </c>
      <c r="Z51" s="323">
        <f t="shared" si="23"/>
        <v>238486.6641</v>
      </c>
      <c r="AA51" s="253">
        <f t="shared" si="24"/>
        <v>0.2384866641</v>
      </c>
      <c r="AB51" s="309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</row>
    <row r="52" ht="19.5" customHeight="1">
      <c r="A52" s="271" t="s">
        <v>142</v>
      </c>
      <c r="B52" s="272">
        <v>24.719999</v>
      </c>
      <c r="C52" s="273">
        <v>27.469999</v>
      </c>
      <c r="D52" s="273">
        <v>24.01</v>
      </c>
      <c r="E52" s="273">
        <v>24.440001</v>
      </c>
      <c r="F52" s="273">
        <v>20.870619</v>
      </c>
      <c r="G52" s="273">
        <v>1.513988E9</v>
      </c>
      <c r="H52" s="273"/>
      <c r="I52" s="273">
        <f t="shared" ref="I52:N52" si="65">(I53/B53*B52)/B53*B52</f>
        <v>0.9191839548</v>
      </c>
      <c r="J52" s="273">
        <f t="shared" si="65"/>
        <v>1.134103055</v>
      </c>
      <c r="K52" s="273">
        <f t="shared" si="65"/>
        <v>0.8657413509</v>
      </c>
      <c r="L52" s="273">
        <f t="shared" si="65"/>
        <v>0.8916625997</v>
      </c>
      <c r="M52" s="273">
        <f t="shared" si="65"/>
        <v>0.758060038</v>
      </c>
      <c r="N52" s="273">
        <f t="shared" si="65"/>
        <v>50789763.98</v>
      </c>
      <c r="O52" s="273"/>
      <c r="P52" s="249">
        <f t="shared" si="26"/>
        <v>95089.10891</v>
      </c>
      <c r="Q52" s="249">
        <f>((Q51+R51)/2)*K52/K51</f>
        <v>99289.17306</v>
      </c>
      <c r="R52" s="249">
        <f>(Q51+R51)/2</f>
        <v>101534.8132</v>
      </c>
      <c r="S52" s="249">
        <f t="shared" si="29"/>
        <v>-62661.13779</v>
      </c>
      <c r="T52" s="277"/>
      <c r="U52" s="252">
        <f t="shared" si="18"/>
        <v>3.137892624</v>
      </c>
      <c r="V52" s="249">
        <f t="shared" si="19"/>
        <v>164035.7969</v>
      </c>
      <c r="W52" s="249">
        <f t="shared" si="20"/>
        <v>101374.6591</v>
      </c>
      <c r="X52" s="249">
        <f t="shared" si="21"/>
        <v>295913.0952</v>
      </c>
      <c r="Y52" s="253">
        <f t="shared" si="22"/>
        <v>0.2959130952</v>
      </c>
      <c r="Z52" s="323">
        <f t="shared" si="23"/>
        <v>233251.9574</v>
      </c>
      <c r="AA52" s="253">
        <f t="shared" si="24"/>
        <v>0.2332519574</v>
      </c>
      <c r="AB52" s="309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</row>
    <row r="53" ht="19.5" customHeight="1">
      <c r="A53" s="271" t="s">
        <v>143</v>
      </c>
      <c r="B53" s="272">
        <v>24.52</v>
      </c>
      <c r="C53" s="273">
        <v>25.370001</v>
      </c>
      <c r="D53" s="273">
        <v>23.32</v>
      </c>
      <c r="E53" s="273">
        <v>25.16</v>
      </c>
      <c r="F53" s="273">
        <v>21.485462</v>
      </c>
      <c r="G53" s="273">
        <v>1.2766225E9</v>
      </c>
      <c r="H53" s="273"/>
      <c r="I53" s="273">
        <f t="shared" ref="I53:N53" si="66">(I54/B54*B53)/B54*B53</f>
        <v>0.9043706692</v>
      </c>
      <c r="J53" s="273">
        <f t="shared" si="66"/>
        <v>0.9673334411</v>
      </c>
      <c r="K53" s="273">
        <f t="shared" si="66"/>
        <v>0.8166969497</v>
      </c>
      <c r="L53" s="273">
        <f t="shared" si="66"/>
        <v>0.944972969</v>
      </c>
      <c r="M53" s="273">
        <f t="shared" si="66"/>
        <v>0.8033824429</v>
      </c>
      <c r="N53" s="273">
        <f t="shared" si="66"/>
        <v>36112397.13</v>
      </c>
      <c r="O53" s="273"/>
      <c r="P53" s="249">
        <f t="shared" si="26"/>
        <v>92356.43564</v>
      </c>
      <c r="Q53" s="249">
        <f t="shared" ref="Q53:Q63" si="68">Q52*K53/K52</f>
        <v>93664.42378</v>
      </c>
      <c r="R53" s="249">
        <f t="shared" ref="R53:R63" si="69">R52</f>
        <v>101534.8132</v>
      </c>
      <c r="S53" s="249">
        <f t="shared" si="29"/>
        <v>-64588.89253</v>
      </c>
      <c r="T53" s="277"/>
      <c r="U53" s="252">
        <f t="shared" si="18"/>
        <v>3.001928679</v>
      </c>
      <c r="V53" s="249">
        <f t="shared" si="19"/>
        <v>162122.9256</v>
      </c>
      <c r="W53" s="249">
        <f t="shared" si="20"/>
        <v>97534.03308</v>
      </c>
      <c r="X53" s="249">
        <f t="shared" si="21"/>
        <v>287555.6726</v>
      </c>
      <c r="Y53" s="253">
        <f t="shared" si="22"/>
        <v>0.2875556726</v>
      </c>
      <c r="Z53" s="323">
        <f t="shared" si="23"/>
        <v>222966.7801</v>
      </c>
      <c r="AA53" s="253">
        <f t="shared" si="24"/>
        <v>0.2229667801</v>
      </c>
      <c r="AB53" s="309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</row>
    <row r="54" ht="19.5" customHeight="1">
      <c r="A54" s="271" t="s">
        <v>144</v>
      </c>
      <c r="B54" s="272">
        <v>25.27</v>
      </c>
      <c r="C54" s="273">
        <v>27.379999</v>
      </c>
      <c r="D54" s="273">
        <v>23.540001</v>
      </c>
      <c r="E54" s="273">
        <v>25.25</v>
      </c>
      <c r="F54" s="273">
        <v>21.562315</v>
      </c>
      <c r="G54" s="273">
        <v>1.6707162E9</v>
      </c>
      <c r="H54" s="273"/>
      <c r="I54" s="273">
        <f t="shared" ref="I54:N54" si="67">(I55/B55*B54)/B55*B54</f>
        <v>0.9605412515</v>
      </c>
      <c r="J54" s="273">
        <f t="shared" si="67"/>
        <v>1.126683901</v>
      </c>
      <c r="K54" s="273">
        <f t="shared" si="67"/>
        <v>0.8321790826</v>
      </c>
      <c r="L54" s="273">
        <f t="shared" si="67"/>
        <v>0.9517455985</v>
      </c>
      <c r="M54" s="273">
        <f t="shared" si="67"/>
        <v>0.8091400828</v>
      </c>
      <c r="N54" s="273">
        <f t="shared" si="67"/>
        <v>61849571.67</v>
      </c>
      <c r="O54" s="273"/>
      <c r="P54" s="249">
        <f t="shared" si="26"/>
        <v>93227.72673</v>
      </c>
      <c r="Q54" s="249">
        <f t="shared" si="68"/>
        <v>95440.02127</v>
      </c>
      <c r="R54" s="249">
        <f t="shared" si="69"/>
        <v>101534.8132</v>
      </c>
      <c r="S54" s="249">
        <f t="shared" si="29"/>
        <v>-66524.67959</v>
      </c>
      <c r="T54" s="277"/>
      <c r="U54" s="252">
        <f t="shared" si="18"/>
        <v>2.927673476</v>
      </c>
      <c r="V54" s="249">
        <f t="shared" si="19"/>
        <v>162732.8294</v>
      </c>
      <c r="W54" s="249">
        <f t="shared" si="20"/>
        <v>96208.14979</v>
      </c>
      <c r="X54" s="249">
        <f t="shared" si="21"/>
        <v>290202.5612</v>
      </c>
      <c r="Y54" s="253">
        <f t="shared" si="22"/>
        <v>0.2902025612</v>
      </c>
      <c r="Z54" s="323">
        <f t="shared" si="23"/>
        <v>223677.8816</v>
      </c>
      <c r="AA54" s="253">
        <f t="shared" si="24"/>
        <v>0.2236778816</v>
      </c>
      <c r="AB54" s="309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</row>
    <row r="55" ht="19.5" customHeight="1">
      <c r="A55" s="271" t="s">
        <v>145</v>
      </c>
      <c r="B55" s="272">
        <v>25.440001</v>
      </c>
      <c r="C55" s="273">
        <v>28.059999</v>
      </c>
      <c r="D55" s="273">
        <v>25.25</v>
      </c>
      <c r="E55" s="273">
        <v>27.450001</v>
      </c>
      <c r="F55" s="273">
        <v>23.44101</v>
      </c>
      <c r="G55" s="273">
        <v>1.4116208E9</v>
      </c>
      <c r="H55" s="273"/>
      <c r="I55" s="273">
        <f t="shared" ref="I55:N55" si="70">(I56/B56*B55)/B56*B55</f>
        <v>0.9735085836</v>
      </c>
      <c r="J55" s="273">
        <f t="shared" si="70"/>
        <v>1.183342699</v>
      </c>
      <c r="K55" s="273">
        <f t="shared" si="70"/>
        <v>0.9574731549</v>
      </c>
      <c r="L55" s="273">
        <f t="shared" si="70"/>
        <v>1.124819512</v>
      </c>
      <c r="M55" s="273">
        <f t="shared" si="70"/>
        <v>0.9562811239</v>
      </c>
      <c r="N55" s="273">
        <f t="shared" si="70"/>
        <v>44153732.97</v>
      </c>
      <c r="O55" s="273"/>
      <c r="P55" s="249">
        <f t="shared" si="26"/>
        <v>100000</v>
      </c>
      <c r="Q55" s="249">
        <f t="shared" si="68"/>
        <v>109809.6073</v>
      </c>
      <c r="R55" s="249">
        <f t="shared" si="69"/>
        <v>101534.8132</v>
      </c>
      <c r="S55" s="249">
        <f t="shared" si="29"/>
        <v>-68468.53242</v>
      </c>
      <c r="T55" s="277"/>
      <c r="U55" s="252">
        <f t="shared" si="18"/>
        <v>2.943466233</v>
      </c>
      <c r="V55" s="249">
        <f t="shared" si="19"/>
        <v>167473.4207</v>
      </c>
      <c r="W55" s="249">
        <f t="shared" si="20"/>
        <v>99004.88825</v>
      </c>
      <c r="X55" s="249">
        <f t="shared" si="21"/>
        <v>311344.4205</v>
      </c>
      <c r="Y55" s="253">
        <f t="shared" si="22"/>
        <v>0.3113444205</v>
      </c>
      <c r="Z55" s="323">
        <f t="shared" si="23"/>
        <v>242875.8881</v>
      </c>
      <c r="AA55" s="253">
        <f t="shared" si="24"/>
        <v>0.2428758881</v>
      </c>
      <c r="AB55" s="309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</row>
    <row r="56" ht="19.5" customHeight="1">
      <c r="A56" s="271" t="s">
        <v>146</v>
      </c>
      <c r="B56" s="272">
        <v>27.440001</v>
      </c>
      <c r="C56" s="273">
        <v>29.870001</v>
      </c>
      <c r="D56" s="273">
        <v>27.190001</v>
      </c>
      <c r="E56" s="273">
        <v>29.790001</v>
      </c>
      <c r="F56" s="273">
        <v>25.439266</v>
      </c>
      <c r="G56" s="273">
        <v>1.5257083E9</v>
      </c>
      <c r="H56" s="273"/>
      <c r="I56" s="273">
        <f t="shared" ref="I56:N56" si="71">(I57/B57*B56)/B57*B56</f>
        <v>1.132592764</v>
      </c>
      <c r="J56" s="273">
        <f t="shared" si="71"/>
        <v>1.340928766</v>
      </c>
      <c r="K56" s="273">
        <f t="shared" si="71"/>
        <v>1.110253852</v>
      </c>
      <c r="L56" s="273">
        <f t="shared" si="71"/>
        <v>1.324765921</v>
      </c>
      <c r="M56" s="273">
        <f t="shared" si="71"/>
        <v>1.12626891</v>
      </c>
      <c r="N56" s="273">
        <f t="shared" si="71"/>
        <v>51579169.67</v>
      </c>
      <c r="O56" s="273"/>
      <c r="P56" s="249">
        <f t="shared" si="26"/>
        <v>107683.1723</v>
      </c>
      <c r="Q56" s="249">
        <f t="shared" si="68"/>
        <v>127331.5485</v>
      </c>
      <c r="R56" s="249">
        <f t="shared" si="69"/>
        <v>101534.8132</v>
      </c>
      <c r="S56" s="249">
        <f t="shared" si="29"/>
        <v>-70420.48464</v>
      </c>
      <c r="T56" s="277"/>
      <c r="U56" s="252">
        <f t="shared" si="18"/>
        <v>2.970981903</v>
      </c>
      <c r="V56" s="249">
        <f t="shared" si="19"/>
        <v>172851.6413</v>
      </c>
      <c r="W56" s="249">
        <f t="shared" si="20"/>
        <v>102431.1566</v>
      </c>
      <c r="X56" s="249">
        <f t="shared" si="21"/>
        <v>336549.534</v>
      </c>
      <c r="Y56" s="253">
        <f t="shared" si="22"/>
        <v>0.336549534</v>
      </c>
      <c r="Z56" s="323">
        <f t="shared" si="23"/>
        <v>266129.0493</v>
      </c>
      <c r="AA56" s="253">
        <f t="shared" si="24"/>
        <v>0.2661290493</v>
      </c>
      <c r="AB56" s="309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</row>
    <row r="57" ht="19.5" customHeight="1">
      <c r="A57" s="271" t="s">
        <v>147</v>
      </c>
      <c r="B57" s="272">
        <v>30.08</v>
      </c>
      <c r="C57" s="273">
        <v>31.469999</v>
      </c>
      <c r="D57" s="273">
        <v>29.309999</v>
      </c>
      <c r="E57" s="273">
        <v>29.950001</v>
      </c>
      <c r="F57" s="273">
        <v>25.575897</v>
      </c>
      <c r="G57" s="273">
        <v>1.7997557E9</v>
      </c>
      <c r="H57" s="273"/>
      <c r="I57" s="273">
        <f t="shared" ref="I57:N57" si="72">(I58/B58*B57)/B58*B57</f>
        <v>1.361009639</v>
      </c>
      <c r="J57" s="273">
        <f t="shared" si="72"/>
        <v>1.488430947</v>
      </c>
      <c r="K57" s="273">
        <f t="shared" si="72"/>
        <v>1.290135865</v>
      </c>
      <c r="L57" s="273">
        <f t="shared" si="72"/>
        <v>1.339034586</v>
      </c>
      <c r="M57" s="273">
        <f t="shared" si="72"/>
        <v>1.138399487</v>
      </c>
      <c r="N57" s="273">
        <f t="shared" si="72"/>
        <v>71772561.19</v>
      </c>
      <c r="O57" s="273"/>
      <c r="P57" s="249">
        <f t="shared" si="26"/>
        <v>116079.204</v>
      </c>
      <c r="Q57" s="249">
        <f t="shared" si="68"/>
        <v>147961.6551</v>
      </c>
      <c r="R57" s="249">
        <f t="shared" si="69"/>
        <v>101534.8132</v>
      </c>
      <c r="S57" s="249">
        <f t="shared" si="29"/>
        <v>-72380.56999</v>
      </c>
      <c r="T57" s="277"/>
      <c r="U57" s="252">
        <f t="shared" si="18"/>
        <v>3.006525331</v>
      </c>
      <c r="V57" s="249">
        <f t="shared" si="19"/>
        <v>178728.8634</v>
      </c>
      <c r="W57" s="249">
        <f t="shared" si="20"/>
        <v>106348.2934</v>
      </c>
      <c r="X57" s="249">
        <f t="shared" si="21"/>
        <v>365575.6723</v>
      </c>
      <c r="Y57" s="253">
        <f t="shared" si="22"/>
        <v>0.3655756723</v>
      </c>
      <c r="Z57" s="323">
        <f t="shared" si="23"/>
        <v>293195.1023</v>
      </c>
      <c r="AA57" s="253">
        <f t="shared" si="24"/>
        <v>0.2931951023</v>
      </c>
      <c r="AB57" s="309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</row>
    <row r="58" ht="19.5" customHeight="1">
      <c r="A58" s="271" t="s">
        <v>148</v>
      </c>
      <c r="B58" s="272">
        <v>29.700001</v>
      </c>
      <c r="C58" s="273">
        <v>32.75</v>
      </c>
      <c r="D58" s="273">
        <v>29.26</v>
      </c>
      <c r="E58" s="273">
        <v>31.799999</v>
      </c>
      <c r="F58" s="273">
        <v>27.155716</v>
      </c>
      <c r="G58" s="273">
        <v>1.8215102E9</v>
      </c>
      <c r="H58" s="273"/>
      <c r="I58" s="273">
        <f t="shared" ref="I58:N58" si="73">(I59/B59*B58)/B59*B58</f>
        <v>1.326839723</v>
      </c>
      <c r="J58" s="273">
        <f t="shared" si="73"/>
        <v>1.611973291</v>
      </c>
      <c r="K58" s="273">
        <f t="shared" si="73"/>
        <v>1.285738016</v>
      </c>
      <c r="L58" s="273">
        <f t="shared" si="73"/>
        <v>1.509566762</v>
      </c>
      <c r="M58" s="273">
        <f t="shared" si="73"/>
        <v>1.283380568</v>
      </c>
      <c r="N58" s="273">
        <f t="shared" si="73"/>
        <v>73518145.58</v>
      </c>
      <c r="O58" s="273"/>
      <c r="P58" s="249">
        <f t="shared" si="26"/>
        <v>115881.1881</v>
      </c>
      <c r="Q58" s="249">
        <f t="shared" si="68"/>
        <v>147457.2795</v>
      </c>
      <c r="R58" s="249">
        <f t="shared" si="69"/>
        <v>101534.8132</v>
      </c>
      <c r="S58" s="249">
        <f t="shared" si="29"/>
        <v>-74348.82236</v>
      </c>
      <c r="T58" s="277"/>
      <c r="U58" s="252">
        <f t="shared" si="18"/>
        <v>2.924269604</v>
      </c>
      <c r="V58" s="249">
        <f t="shared" si="19"/>
        <v>178590.2523</v>
      </c>
      <c r="W58" s="249">
        <f t="shared" si="20"/>
        <v>104241.43</v>
      </c>
      <c r="X58" s="249">
        <f t="shared" si="21"/>
        <v>364873.2808</v>
      </c>
      <c r="Y58" s="253">
        <f t="shared" si="22"/>
        <v>0.3648732808</v>
      </c>
      <c r="Z58" s="323">
        <f t="shared" si="23"/>
        <v>290524.4584</v>
      </c>
      <c r="AA58" s="253">
        <f t="shared" si="24"/>
        <v>0.2905244584</v>
      </c>
      <c r="AB58" s="309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</row>
    <row r="59" ht="19.5" customHeight="1">
      <c r="A59" s="271" t="s">
        <v>149</v>
      </c>
      <c r="B59" s="272">
        <v>31.690001</v>
      </c>
      <c r="C59" s="273">
        <v>33.459999</v>
      </c>
      <c r="D59" s="273">
        <v>29.93</v>
      </c>
      <c r="E59" s="273">
        <v>33.389999</v>
      </c>
      <c r="F59" s="273">
        <v>28.513498</v>
      </c>
      <c r="G59" s="273">
        <v>1.4141862E9</v>
      </c>
      <c r="H59" s="273"/>
      <c r="I59" s="273">
        <f t="shared" ref="I59:N59" si="74">(I60/B60*B59)/B60*B59</f>
        <v>1.510601956</v>
      </c>
      <c r="J59" s="273">
        <f t="shared" si="74"/>
        <v>1.682624005</v>
      </c>
      <c r="K59" s="273">
        <f t="shared" si="74"/>
        <v>1.345294216</v>
      </c>
      <c r="L59" s="273">
        <f t="shared" si="74"/>
        <v>1.66429736</v>
      </c>
      <c r="M59" s="273">
        <f t="shared" si="74"/>
        <v>1.414926699</v>
      </c>
      <c r="N59" s="273">
        <f t="shared" si="74"/>
        <v>44314363.8</v>
      </c>
      <c r="O59" s="273"/>
      <c r="P59" s="249">
        <f t="shared" si="26"/>
        <v>118534.6535</v>
      </c>
      <c r="Q59" s="249">
        <f t="shared" si="68"/>
        <v>154287.5942</v>
      </c>
      <c r="R59" s="249">
        <f t="shared" si="69"/>
        <v>101534.8132</v>
      </c>
      <c r="S59" s="249">
        <f t="shared" si="29"/>
        <v>-76325.27579</v>
      </c>
      <c r="T59" s="277"/>
      <c r="U59" s="252">
        <f t="shared" si="18"/>
        <v>2.883310468</v>
      </c>
      <c r="V59" s="249">
        <f t="shared" si="19"/>
        <v>180447.6781</v>
      </c>
      <c r="W59" s="249">
        <f t="shared" si="20"/>
        <v>104122.4023</v>
      </c>
      <c r="X59" s="249">
        <f t="shared" si="21"/>
        <v>374357.0609</v>
      </c>
      <c r="Y59" s="253">
        <f t="shared" si="22"/>
        <v>0.3743570609</v>
      </c>
      <c r="Z59" s="323">
        <f t="shared" si="23"/>
        <v>298031.7851</v>
      </c>
      <c r="AA59" s="253">
        <f t="shared" si="24"/>
        <v>0.2980317851</v>
      </c>
      <c r="AB59" s="309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</row>
    <row r="60" ht="19.5" customHeight="1">
      <c r="A60" s="271" t="s">
        <v>150</v>
      </c>
      <c r="B60" s="272">
        <v>33.490002</v>
      </c>
      <c r="C60" s="273">
        <v>34.860001</v>
      </c>
      <c r="D60" s="273">
        <v>32.360001</v>
      </c>
      <c r="E60" s="273">
        <v>32.419998</v>
      </c>
      <c r="F60" s="273">
        <v>27.685154</v>
      </c>
      <c r="G60" s="273">
        <v>1.9045651E9</v>
      </c>
      <c r="H60" s="273"/>
      <c r="I60" s="273">
        <f t="shared" ref="I60:N60" si="75">(I61/B61*B60)/B61*B60</f>
        <v>1.687080804</v>
      </c>
      <c r="J60" s="273">
        <f t="shared" si="75"/>
        <v>1.826375293</v>
      </c>
      <c r="K60" s="273">
        <f t="shared" si="75"/>
        <v>1.572609497</v>
      </c>
      <c r="L60" s="273">
        <f t="shared" si="75"/>
        <v>1.569004104</v>
      </c>
      <c r="M60" s="273">
        <f t="shared" si="75"/>
        <v>1.333910927</v>
      </c>
      <c r="N60" s="273">
        <f t="shared" si="75"/>
        <v>80375367.67</v>
      </c>
      <c r="O60" s="273"/>
      <c r="P60" s="249">
        <f t="shared" si="26"/>
        <v>128158.4198</v>
      </c>
      <c r="Q60" s="249">
        <f t="shared" si="68"/>
        <v>180357.6742</v>
      </c>
      <c r="R60" s="249">
        <f t="shared" si="69"/>
        <v>101534.8132</v>
      </c>
      <c r="S60" s="249">
        <f t="shared" si="29"/>
        <v>-78309.96444</v>
      </c>
      <c r="T60" s="277"/>
      <c r="U60" s="252">
        <f t="shared" si="18"/>
        <v>2.933129068</v>
      </c>
      <c r="V60" s="249">
        <f t="shared" si="19"/>
        <v>187184.3145</v>
      </c>
      <c r="W60" s="249">
        <f t="shared" si="20"/>
        <v>108874.3501</v>
      </c>
      <c r="X60" s="249">
        <f t="shared" si="21"/>
        <v>410050.9072</v>
      </c>
      <c r="Y60" s="253">
        <f t="shared" si="22"/>
        <v>0.4100509072</v>
      </c>
      <c r="Z60" s="323">
        <f t="shared" si="23"/>
        <v>331740.9428</v>
      </c>
      <c r="AA60" s="253">
        <f t="shared" si="24"/>
        <v>0.3317409428</v>
      </c>
      <c r="AB60" s="309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</row>
    <row r="61" ht="19.5" customHeight="1">
      <c r="A61" s="271" t="s">
        <v>151</v>
      </c>
      <c r="B61" s="272">
        <v>32.610001</v>
      </c>
      <c r="C61" s="273">
        <v>36.0</v>
      </c>
      <c r="D61" s="273">
        <v>32.419998</v>
      </c>
      <c r="E61" s="273">
        <v>35.18</v>
      </c>
      <c r="F61" s="273">
        <v>30.04207</v>
      </c>
      <c r="G61" s="273">
        <v>1.9125647E9</v>
      </c>
      <c r="H61" s="273"/>
      <c r="I61" s="273">
        <f t="shared" ref="I61:N61" si="76">(I62/B62*B61)/B62*B61</f>
        <v>1.599584405</v>
      </c>
      <c r="J61" s="273">
        <f t="shared" si="76"/>
        <v>1.947781491</v>
      </c>
      <c r="K61" s="273">
        <f t="shared" si="76"/>
        <v>1.57844629</v>
      </c>
      <c r="L61" s="273">
        <f t="shared" si="76"/>
        <v>1.847522697</v>
      </c>
      <c r="M61" s="273">
        <f t="shared" si="76"/>
        <v>1.570697854</v>
      </c>
      <c r="N61" s="273">
        <f t="shared" si="76"/>
        <v>81051974.74</v>
      </c>
      <c r="O61" s="273"/>
      <c r="P61" s="249">
        <f t="shared" si="26"/>
        <v>128396.0317</v>
      </c>
      <c r="Q61" s="249">
        <f t="shared" si="68"/>
        <v>181027.0778</v>
      </c>
      <c r="R61" s="249">
        <f t="shared" si="69"/>
        <v>101534.8132</v>
      </c>
      <c r="S61" s="249">
        <f t="shared" si="29"/>
        <v>-80302.92262</v>
      </c>
      <c r="T61" s="277"/>
      <c r="U61" s="252">
        <f t="shared" si="18"/>
        <v>2.863293606</v>
      </c>
      <c r="V61" s="249">
        <f t="shared" si="19"/>
        <v>187350.6428</v>
      </c>
      <c r="W61" s="249">
        <f t="shared" si="20"/>
        <v>107047.7202</v>
      </c>
      <c r="X61" s="249">
        <f t="shared" si="21"/>
        <v>410957.9227</v>
      </c>
      <c r="Y61" s="253">
        <f t="shared" si="22"/>
        <v>0.4109579227</v>
      </c>
      <c r="Z61" s="323">
        <f t="shared" si="23"/>
        <v>330655.0001</v>
      </c>
      <c r="AA61" s="253">
        <f t="shared" si="24"/>
        <v>0.3306550001</v>
      </c>
      <c r="AB61" s="309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</row>
    <row r="62" ht="19.5" customHeight="1">
      <c r="A62" s="271" t="s">
        <v>152</v>
      </c>
      <c r="B62" s="272">
        <v>35.43</v>
      </c>
      <c r="C62" s="273">
        <v>36.18</v>
      </c>
      <c r="D62" s="273">
        <v>33.73</v>
      </c>
      <c r="E62" s="273">
        <v>35.380001</v>
      </c>
      <c r="F62" s="273">
        <v>30.212864</v>
      </c>
      <c r="G62" s="273">
        <v>1.4970104E9</v>
      </c>
      <c r="H62" s="273"/>
      <c r="I62" s="273">
        <f t="shared" ref="I62:N62" si="77">(I63/B63*B62)/B63*B62</f>
        <v>1.888199341</v>
      </c>
      <c r="J62" s="273">
        <f t="shared" si="77"/>
        <v>1.967308001</v>
      </c>
      <c r="K62" s="273">
        <f t="shared" si="77"/>
        <v>1.708584742</v>
      </c>
      <c r="L62" s="273">
        <f t="shared" si="77"/>
        <v>1.868589025</v>
      </c>
      <c r="M62" s="273">
        <f t="shared" si="77"/>
        <v>1.588607961</v>
      </c>
      <c r="N62" s="273">
        <f t="shared" si="77"/>
        <v>49657055.5</v>
      </c>
      <c r="O62" s="273"/>
      <c r="P62" s="249">
        <f t="shared" si="26"/>
        <v>133584.1584</v>
      </c>
      <c r="Q62" s="249">
        <f t="shared" si="68"/>
        <v>195952.2506</v>
      </c>
      <c r="R62" s="249">
        <f t="shared" si="69"/>
        <v>101534.8132</v>
      </c>
      <c r="S62" s="249">
        <f t="shared" si="29"/>
        <v>-82304.1848</v>
      </c>
      <c r="T62" s="277"/>
      <c r="U62" s="252">
        <f t="shared" si="18"/>
        <v>2.856707374</v>
      </c>
      <c r="V62" s="249">
        <f t="shared" si="19"/>
        <v>190982.3316</v>
      </c>
      <c r="W62" s="249">
        <f t="shared" si="20"/>
        <v>108678.1468</v>
      </c>
      <c r="X62" s="249">
        <f t="shared" si="21"/>
        <v>431071.2222</v>
      </c>
      <c r="Y62" s="253">
        <f t="shared" si="22"/>
        <v>0.4310712222</v>
      </c>
      <c r="Z62" s="323">
        <f t="shared" si="23"/>
        <v>348767.0374</v>
      </c>
      <c r="AA62" s="253">
        <f t="shared" si="24"/>
        <v>0.3487670374</v>
      </c>
      <c r="AB62" s="309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</row>
    <row r="63" ht="19.5" customHeight="1">
      <c r="A63" s="271" t="s">
        <v>153</v>
      </c>
      <c r="B63" s="326">
        <v>35.709999</v>
      </c>
      <c r="C63" s="327">
        <v>36.639999</v>
      </c>
      <c r="D63" s="327">
        <v>34.130001</v>
      </c>
      <c r="E63" s="327">
        <v>36.459999</v>
      </c>
      <c r="F63" s="327">
        <v>31.135128</v>
      </c>
      <c r="G63" s="327">
        <v>1.7408286E9</v>
      </c>
      <c r="H63" s="327"/>
      <c r="I63" s="327">
        <f t="shared" ref="I63:N63" si="78">(I64/B64*B63)/B64*B63</f>
        <v>1.918161691</v>
      </c>
      <c r="J63" s="327">
        <f t="shared" si="78"/>
        <v>2.017651429</v>
      </c>
      <c r="K63" s="327">
        <f t="shared" si="78"/>
        <v>1.749348929</v>
      </c>
      <c r="L63" s="327">
        <f t="shared" si="78"/>
        <v>1.984410046</v>
      </c>
      <c r="M63" s="327">
        <f t="shared" si="78"/>
        <v>1.687074472</v>
      </c>
      <c r="N63" s="327">
        <f t="shared" si="78"/>
        <v>67149588.4</v>
      </c>
      <c r="O63" s="327"/>
      <c r="P63" s="249">
        <f t="shared" si="26"/>
        <v>135168.3208</v>
      </c>
      <c r="Q63" s="249">
        <f t="shared" si="68"/>
        <v>200627.3679</v>
      </c>
      <c r="R63" s="249">
        <f t="shared" si="69"/>
        <v>101534.8132</v>
      </c>
      <c r="S63" s="249">
        <f t="shared" si="29"/>
        <v>-84313.78557</v>
      </c>
      <c r="T63" s="328">
        <f>(P63-P51)/P51</f>
        <v>0.4056836736</v>
      </c>
      <c r="U63" s="252">
        <f t="shared" si="18"/>
        <v>2.807407263</v>
      </c>
      <c r="V63" s="249">
        <f t="shared" si="19"/>
        <v>192091.2452</v>
      </c>
      <c r="W63" s="249">
        <f t="shared" si="20"/>
        <v>107777.4596</v>
      </c>
      <c r="X63" s="249">
        <f t="shared" si="21"/>
        <v>437330.5019</v>
      </c>
      <c r="Y63" s="253">
        <f t="shared" si="22"/>
        <v>0.4373305019</v>
      </c>
      <c r="Z63" s="323">
        <f t="shared" si="23"/>
        <v>353016.7163</v>
      </c>
      <c r="AA63" s="253">
        <f t="shared" si="24"/>
        <v>0.3530167163</v>
      </c>
      <c r="AB63" s="309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</row>
    <row r="64" ht="19.5" customHeight="1">
      <c r="A64" s="271" t="s">
        <v>154</v>
      </c>
      <c r="B64" s="272">
        <v>36.66</v>
      </c>
      <c r="C64" s="273">
        <v>39.0</v>
      </c>
      <c r="D64" s="273">
        <v>36.220001</v>
      </c>
      <c r="E64" s="273">
        <v>37.07</v>
      </c>
      <c r="F64" s="273">
        <v>31.668415</v>
      </c>
      <c r="G64" s="273">
        <v>1.7593004E9</v>
      </c>
      <c r="H64" s="273"/>
      <c r="I64" s="273">
        <f t="shared" ref="I64:N64" si="79">(I65/B65*B64)/B65*B64</f>
        <v>2.021577793</v>
      </c>
      <c r="J64" s="273">
        <f t="shared" si="79"/>
        <v>2.285938</v>
      </c>
      <c r="K64" s="273">
        <f t="shared" si="79"/>
        <v>1.970156643</v>
      </c>
      <c r="L64" s="273">
        <f t="shared" si="79"/>
        <v>2.051366619</v>
      </c>
      <c r="M64" s="273">
        <f t="shared" si="79"/>
        <v>1.745362329</v>
      </c>
      <c r="N64" s="273">
        <f t="shared" si="79"/>
        <v>68582187.25</v>
      </c>
      <c r="O64" s="273"/>
      <c r="P64" s="249">
        <f t="shared" si="26"/>
        <v>143445.5485</v>
      </c>
      <c r="Q64" s="249">
        <f>((Q63+R63)/2)*K64/K63</f>
        <v>170150.9683</v>
      </c>
      <c r="R64" s="249">
        <f>(Q63+R63)/2</f>
        <v>151081.0905</v>
      </c>
      <c r="S64" s="249">
        <f t="shared" si="29"/>
        <v>-86331.75968</v>
      </c>
      <c r="T64" s="277"/>
      <c r="U64" s="252">
        <f t="shared" si="18"/>
        <v>3.411567657</v>
      </c>
      <c r="V64" s="249">
        <f t="shared" si="19"/>
        <v>245449.7309</v>
      </c>
      <c r="W64" s="249">
        <f t="shared" si="20"/>
        <v>159117.9712</v>
      </c>
      <c r="X64" s="249">
        <f t="shared" si="21"/>
        <v>464677.6074</v>
      </c>
      <c r="Y64" s="253">
        <f t="shared" si="22"/>
        <v>0.4646776074</v>
      </c>
      <c r="Z64" s="323">
        <f t="shared" si="23"/>
        <v>378345.8477</v>
      </c>
      <c r="AA64" s="253">
        <f t="shared" si="24"/>
        <v>0.3783458477</v>
      </c>
      <c r="AB64" s="309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</row>
    <row r="65" ht="19.5" customHeight="1">
      <c r="A65" s="271" t="s">
        <v>155</v>
      </c>
      <c r="B65" s="272">
        <v>37.200001</v>
      </c>
      <c r="C65" s="273">
        <v>37.970001</v>
      </c>
      <c r="D65" s="273">
        <v>36.099998</v>
      </c>
      <c r="E65" s="273">
        <v>36.57</v>
      </c>
      <c r="F65" s="273">
        <v>31.241268</v>
      </c>
      <c r="G65" s="273">
        <v>1.7281108E9</v>
      </c>
      <c r="H65" s="273"/>
      <c r="I65" s="273">
        <f t="shared" ref="I65:N65" si="80">(I66/B66*B65)/B66*B65</f>
        <v>2.081572013</v>
      </c>
      <c r="J65" s="273">
        <f t="shared" si="80"/>
        <v>2.166788142</v>
      </c>
      <c r="K65" s="273">
        <f t="shared" si="80"/>
        <v>1.957123344</v>
      </c>
      <c r="L65" s="273">
        <f t="shared" si="80"/>
        <v>1.996402168</v>
      </c>
      <c r="M65" s="273">
        <f t="shared" si="80"/>
        <v>1.69859659</v>
      </c>
      <c r="N65" s="273">
        <f t="shared" si="80"/>
        <v>66172036.03</v>
      </c>
      <c r="O65" s="273"/>
      <c r="P65" s="249">
        <f t="shared" si="26"/>
        <v>142970.2891</v>
      </c>
      <c r="Q65" s="249">
        <f t="shared" ref="Q65:Q75" si="82">Q64*K65/K64</f>
        <v>169025.3581</v>
      </c>
      <c r="R65" s="249">
        <f t="shared" ref="R65:R75" si="83">R64</f>
        <v>151081.0905</v>
      </c>
      <c r="S65" s="249">
        <f t="shared" si="29"/>
        <v>-88358.14201</v>
      </c>
      <c r="T65" s="277"/>
      <c r="U65" s="252">
        <f t="shared" si="18"/>
        <v>3.327948879</v>
      </c>
      <c r="V65" s="249">
        <f t="shared" si="19"/>
        <v>245117.0493</v>
      </c>
      <c r="W65" s="249">
        <f t="shared" si="20"/>
        <v>156758.9073</v>
      </c>
      <c r="X65" s="249">
        <f t="shared" si="21"/>
        <v>463076.7378</v>
      </c>
      <c r="Y65" s="253">
        <f t="shared" si="22"/>
        <v>0.4630767378</v>
      </c>
      <c r="Z65" s="323">
        <f t="shared" si="23"/>
        <v>374718.5957</v>
      </c>
      <c r="AA65" s="253">
        <f t="shared" si="24"/>
        <v>0.3747185957</v>
      </c>
      <c r="AB65" s="309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</row>
    <row r="66" ht="19.5" customHeight="1">
      <c r="A66" s="271" t="s">
        <v>156</v>
      </c>
      <c r="B66" s="272">
        <v>36.68</v>
      </c>
      <c r="C66" s="273">
        <v>37.18</v>
      </c>
      <c r="D66" s="273">
        <v>34.009998</v>
      </c>
      <c r="E66" s="273">
        <v>35.84</v>
      </c>
      <c r="F66" s="273">
        <v>30.617641</v>
      </c>
      <c r="G66" s="273">
        <v>2.5094653E9</v>
      </c>
      <c r="H66" s="273"/>
      <c r="I66" s="273">
        <f t="shared" ref="I66:N66" si="81">(I67/B67*B66)/B67*B66</f>
        <v>2.023784154</v>
      </c>
      <c r="J66" s="273">
        <f t="shared" si="81"/>
        <v>2.077562052</v>
      </c>
      <c r="K66" s="273">
        <f t="shared" si="81"/>
        <v>1.737068937</v>
      </c>
      <c r="L66" s="273">
        <f t="shared" si="81"/>
        <v>1.917494443</v>
      </c>
      <c r="M66" s="273">
        <f t="shared" si="81"/>
        <v>1.631459872</v>
      </c>
      <c r="N66" s="273">
        <f t="shared" si="81"/>
        <v>139538393.4</v>
      </c>
      <c r="O66" s="273"/>
      <c r="P66" s="249">
        <f t="shared" si="26"/>
        <v>134693.0614</v>
      </c>
      <c r="Q66" s="249">
        <f t="shared" si="82"/>
        <v>150020.5391</v>
      </c>
      <c r="R66" s="249">
        <f t="shared" si="83"/>
        <v>151081.0905</v>
      </c>
      <c r="S66" s="249">
        <f t="shared" si="29"/>
        <v>-90392.9676</v>
      </c>
      <c r="T66" s="277"/>
      <c r="U66" s="252">
        <f t="shared" si="18"/>
        <v>3.161464432</v>
      </c>
      <c r="V66" s="249">
        <f t="shared" si="19"/>
        <v>239322.9899</v>
      </c>
      <c r="W66" s="249">
        <f t="shared" si="20"/>
        <v>148930.0223</v>
      </c>
      <c r="X66" s="249">
        <f t="shared" si="21"/>
        <v>435794.691</v>
      </c>
      <c r="Y66" s="253">
        <f t="shared" si="22"/>
        <v>0.435794691</v>
      </c>
      <c r="Z66" s="323">
        <f t="shared" si="23"/>
        <v>345401.7234</v>
      </c>
      <c r="AA66" s="253">
        <f t="shared" si="24"/>
        <v>0.3454017234</v>
      </c>
      <c r="AB66" s="309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</row>
    <row r="67" ht="19.5" customHeight="1">
      <c r="A67" s="271" t="s">
        <v>157</v>
      </c>
      <c r="B67" s="272">
        <v>35.810001</v>
      </c>
      <c r="C67" s="273">
        <v>37.5</v>
      </c>
      <c r="D67" s="273">
        <v>34.720001</v>
      </c>
      <c r="E67" s="273">
        <v>34.77</v>
      </c>
      <c r="F67" s="273">
        <v>29.703556</v>
      </c>
      <c r="G67" s="273">
        <v>2.2111731E9</v>
      </c>
      <c r="H67" s="273"/>
      <c r="I67" s="273">
        <f t="shared" ref="I67:N67" si="84">(I68/B68*B67)/B68*B67</f>
        <v>1.928919943</v>
      </c>
      <c r="J67" s="273">
        <f t="shared" si="84"/>
        <v>2.11347818</v>
      </c>
      <c r="K67" s="273">
        <f t="shared" si="84"/>
        <v>1.810353139</v>
      </c>
      <c r="L67" s="273">
        <f t="shared" si="84"/>
        <v>1.804710285</v>
      </c>
      <c r="M67" s="273">
        <f t="shared" si="84"/>
        <v>1.53550004</v>
      </c>
      <c r="N67" s="273">
        <f t="shared" si="84"/>
        <v>108337002.1</v>
      </c>
      <c r="O67" s="273"/>
      <c r="P67" s="249">
        <f t="shared" si="26"/>
        <v>137504.9545</v>
      </c>
      <c r="Q67" s="249">
        <f t="shared" si="82"/>
        <v>156349.6693</v>
      </c>
      <c r="R67" s="249">
        <f t="shared" si="83"/>
        <v>151081.0905</v>
      </c>
      <c r="S67" s="249">
        <f t="shared" si="29"/>
        <v>-92436.27163</v>
      </c>
      <c r="T67" s="277"/>
      <c r="U67" s="252">
        <f t="shared" si="18"/>
        <v>3.122000054</v>
      </c>
      <c r="V67" s="249">
        <f t="shared" si="19"/>
        <v>241291.315</v>
      </c>
      <c r="W67" s="249">
        <f t="shared" si="20"/>
        <v>148855.0434</v>
      </c>
      <c r="X67" s="249">
        <f t="shared" si="21"/>
        <v>444935.7143</v>
      </c>
      <c r="Y67" s="253">
        <f t="shared" si="22"/>
        <v>0.4449357143</v>
      </c>
      <c r="Z67" s="323">
        <f t="shared" si="23"/>
        <v>352499.4427</v>
      </c>
      <c r="AA67" s="253">
        <f t="shared" si="24"/>
        <v>0.3524994427</v>
      </c>
      <c r="AB67" s="309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</row>
    <row r="68" ht="19.5" customHeight="1">
      <c r="A68" s="271" t="s">
        <v>158</v>
      </c>
      <c r="B68" s="272">
        <v>35.0</v>
      </c>
      <c r="C68" s="273">
        <v>36.549999</v>
      </c>
      <c r="D68" s="273">
        <v>34.110001</v>
      </c>
      <c r="E68" s="273">
        <v>36.549999</v>
      </c>
      <c r="F68" s="273">
        <v>31.22418</v>
      </c>
      <c r="G68" s="273">
        <v>2.4296622E9</v>
      </c>
      <c r="H68" s="273"/>
      <c r="I68" s="273">
        <f t="shared" ref="I68:N68" si="85">(I69/B69*B68)/B69*B68</f>
        <v>1.842644799</v>
      </c>
      <c r="J68" s="273">
        <f t="shared" si="85"/>
        <v>2.007751559</v>
      </c>
      <c r="K68" s="273">
        <f t="shared" si="85"/>
        <v>1.747299311</v>
      </c>
      <c r="L68" s="273">
        <f t="shared" si="85"/>
        <v>1.994219006</v>
      </c>
      <c r="M68" s="273">
        <f t="shared" si="85"/>
        <v>1.696738939</v>
      </c>
      <c r="N68" s="273">
        <f t="shared" si="85"/>
        <v>130804631.9</v>
      </c>
      <c r="O68" s="273"/>
      <c r="P68" s="249">
        <f t="shared" si="26"/>
        <v>135089.1129</v>
      </c>
      <c r="Q68" s="249">
        <f t="shared" si="82"/>
        <v>150904.077</v>
      </c>
      <c r="R68" s="249">
        <f t="shared" si="83"/>
        <v>151081.0905</v>
      </c>
      <c r="S68" s="249">
        <f t="shared" si="29"/>
        <v>-94488.08943</v>
      </c>
      <c r="T68" s="277"/>
      <c r="U68" s="252">
        <f t="shared" si="18"/>
        <v>3.028637844</v>
      </c>
      <c r="V68" s="249">
        <f t="shared" si="19"/>
        <v>239600.2259</v>
      </c>
      <c r="W68" s="249">
        <f t="shared" si="20"/>
        <v>145112.1365</v>
      </c>
      <c r="X68" s="249">
        <f t="shared" si="21"/>
        <v>437074.2804</v>
      </c>
      <c r="Y68" s="253">
        <f t="shared" si="22"/>
        <v>0.4370742804</v>
      </c>
      <c r="Z68" s="323">
        <f t="shared" si="23"/>
        <v>342586.191</v>
      </c>
      <c r="AA68" s="253">
        <f t="shared" si="24"/>
        <v>0.342586191</v>
      </c>
      <c r="AB68" s="309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</row>
    <row r="69" ht="19.5" customHeight="1">
      <c r="A69" s="271" t="s">
        <v>159</v>
      </c>
      <c r="B69" s="272">
        <v>36.27</v>
      </c>
      <c r="C69" s="273">
        <v>37.900002</v>
      </c>
      <c r="D69" s="273">
        <v>35.82</v>
      </c>
      <c r="E69" s="273">
        <v>37.740002</v>
      </c>
      <c r="F69" s="273">
        <v>32.240784</v>
      </c>
      <c r="G69" s="273">
        <v>1.8110722E9</v>
      </c>
      <c r="H69" s="273"/>
      <c r="I69" s="273">
        <f t="shared" ref="I69:N69" si="86">(I70/B70*B69)/B70*B69</f>
        <v>1.978794289</v>
      </c>
      <c r="J69" s="273">
        <f t="shared" si="86"/>
        <v>2.15880641</v>
      </c>
      <c r="K69" s="273">
        <f t="shared" si="86"/>
        <v>1.926881488</v>
      </c>
      <c r="L69" s="273">
        <f t="shared" si="86"/>
        <v>2.126189406</v>
      </c>
      <c r="M69" s="273">
        <f t="shared" si="86"/>
        <v>1.809023177</v>
      </c>
      <c r="N69" s="273">
        <f t="shared" si="86"/>
        <v>72677981.53</v>
      </c>
      <c r="O69" s="273"/>
      <c r="P69" s="249">
        <f t="shared" si="26"/>
        <v>141861.3861</v>
      </c>
      <c r="Q69" s="249">
        <f t="shared" si="82"/>
        <v>166413.5449</v>
      </c>
      <c r="R69" s="249">
        <f t="shared" si="83"/>
        <v>151081.0905</v>
      </c>
      <c r="S69" s="249">
        <f t="shared" si="29"/>
        <v>-96548.45647</v>
      </c>
      <c r="T69" s="277"/>
      <c r="U69" s="252">
        <f t="shared" si="18"/>
        <v>3.034149767</v>
      </c>
      <c r="V69" s="249">
        <f t="shared" si="19"/>
        <v>244340.8172</v>
      </c>
      <c r="W69" s="249">
        <f t="shared" si="20"/>
        <v>147792.3608</v>
      </c>
      <c r="X69" s="249">
        <f t="shared" si="21"/>
        <v>459356.0216</v>
      </c>
      <c r="Y69" s="253">
        <f t="shared" si="22"/>
        <v>0.4593560216</v>
      </c>
      <c r="Z69" s="323">
        <f t="shared" si="23"/>
        <v>362807.5652</v>
      </c>
      <c r="AA69" s="253">
        <f t="shared" si="24"/>
        <v>0.3628075652</v>
      </c>
      <c r="AB69" s="309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</row>
    <row r="70" ht="19.5" customHeight="1">
      <c r="A70" s="271" t="s">
        <v>160</v>
      </c>
      <c r="B70" s="272">
        <v>37.66</v>
      </c>
      <c r="C70" s="273">
        <v>37.66</v>
      </c>
      <c r="D70" s="273">
        <v>33.700001</v>
      </c>
      <c r="E70" s="273">
        <v>34.889999</v>
      </c>
      <c r="F70" s="273">
        <v>29.806082</v>
      </c>
      <c r="G70" s="273">
        <v>2.2620481E9</v>
      </c>
      <c r="H70" s="273"/>
      <c r="I70" s="273">
        <f t="shared" ref="I70:N70" si="87">(I71/B71*B70)/B71*B70</f>
        <v>2.133369925</v>
      </c>
      <c r="J70" s="273">
        <f t="shared" si="87"/>
        <v>2.131551669</v>
      </c>
      <c r="K70" s="273">
        <f t="shared" si="87"/>
        <v>1.70554691</v>
      </c>
      <c r="L70" s="273">
        <f t="shared" si="87"/>
        <v>1.817188694</v>
      </c>
      <c r="M70" s="273">
        <f t="shared" si="87"/>
        <v>1.546118322</v>
      </c>
      <c r="N70" s="273">
        <f t="shared" si="87"/>
        <v>113379620.7</v>
      </c>
      <c r="O70" s="273"/>
      <c r="P70" s="249">
        <f t="shared" si="26"/>
        <v>133465.3505</v>
      </c>
      <c r="Q70" s="249">
        <f t="shared" si="82"/>
        <v>147298.165</v>
      </c>
      <c r="R70" s="249">
        <f t="shared" si="83"/>
        <v>151081.0905</v>
      </c>
      <c r="S70" s="249">
        <f t="shared" si="29"/>
        <v>-98617.40837</v>
      </c>
      <c r="T70" s="277"/>
      <c r="U70" s="252">
        <f t="shared" si="18"/>
        <v>2.885357116</v>
      </c>
      <c r="V70" s="249">
        <f t="shared" si="19"/>
        <v>238463.5923</v>
      </c>
      <c r="W70" s="249">
        <f t="shared" si="20"/>
        <v>139846.1839</v>
      </c>
      <c r="X70" s="249">
        <f t="shared" si="21"/>
        <v>431844.606</v>
      </c>
      <c r="Y70" s="253">
        <f t="shared" si="22"/>
        <v>0.431844606</v>
      </c>
      <c r="Z70" s="323">
        <f t="shared" si="23"/>
        <v>333227.1977</v>
      </c>
      <c r="AA70" s="253">
        <f t="shared" si="24"/>
        <v>0.3332271977</v>
      </c>
      <c r="AB70" s="309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</row>
    <row r="71" ht="19.5" customHeight="1">
      <c r="A71" s="271" t="s">
        <v>161</v>
      </c>
      <c r="B71" s="272">
        <v>34.610001</v>
      </c>
      <c r="C71" s="273">
        <v>35.02</v>
      </c>
      <c r="D71" s="273">
        <v>32.349998</v>
      </c>
      <c r="E71" s="273">
        <v>34.02</v>
      </c>
      <c r="F71" s="273">
        <v>29.062838</v>
      </c>
      <c r="G71" s="273">
        <v>2.012635E9</v>
      </c>
      <c r="H71" s="273"/>
      <c r="I71" s="273">
        <f t="shared" ref="I71:N71" si="88">(I72/B72*B71)/B72*B71</f>
        <v>1.801809037</v>
      </c>
      <c r="J71" s="273">
        <f t="shared" si="88"/>
        <v>1.843179012</v>
      </c>
      <c r="K71" s="273">
        <f t="shared" si="88"/>
        <v>1.571637409</v>
      </c>
      <c r="L71" s="273">
        <f t="shared" si="88"/>
        <v>1.727693625</v>
      </c>
      <c r="M71" s="273">
        <f t="shared" si="88"/>
        <v>1.469971739</v>
      </c>
      <c r="N71" s="273">
        <f t="shared" si="88"/>
        <v>89755561.99</v>
      </c>
      <c r="O71" s="273"/>
      <c r="P71" s="249">
        <f t="shared" si="26"/>
        <v>128118.804</v>
      </c>
      <c r="Q71" s="249">
        <f t="shared" si="82"/>
        <v>135733.1804</v>
      </c>
      <c r="R71" s="249">
        <f t="shared" si="83"/>
        <v>151081.0905</v>
      </c>
      <c r="S71" s="249">
        <f t="shared" si="29"/>
        <v>-100694.9809</v>
      </c>
      <c r="T71" s="277"/>
      <c r="U71" s="252">
        <f t="shared" si="18"/>
        <v>2.772729008</v>
      </c>
      <c r="V71" s="249">
        <f t="shared" si="19"/>
        <v>234721.0097</v>
      </c>
      <c r="W71" s="249">
        <f t="shared" si="20"/>
        <v>134026.0288</v>
      </c>
      <c r="X71" s="249">
        <f t="shared" si="21"/>
        <v>414933.0749</v>
      </c>
      <c r="Y71" s="253">
        <f t="shared" si="22"/>
        <v>0.4149330749</v>
      </c>
      <c r="Z71" s="323">
        <f t="shared" si="23"/>
        <v>314238.094</v>
      </c>
      <c r="AA71" s="253">
        <f t="shared" si="24"/>
        <v>0.314238094</v>
      </c>
      <c r="AB71" s="309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</row>
    <row r="72" ht="19.5" customHeight="1">
      <c r="A72" s="271" t="s">
        <v>162</v>
      </c>
      <c r="B72" s="272">
        <v>33.93</v>
      </c>
      <c r="C72" s="273">
        <v>35.849998</v>
      </c>
      <c r="D72" s="273">
        <v>33.799999</v>
      </c>
      <c r="E72" s="273">
        <v>35.139999</v>
      </c>
      <c r="F72" s="273">
        <v>30.019632</v>
      </c>
      <c r="G72" s="273">
        <v>1.9510891E9</v>
      </c>
      <c r="H72" s="273"/>
      <c r="I72" s="273">
        <f t="shared" ref="I72:N72" si="89">(I73/B73*B72)/B73*B72</f>
        <v>1.73170239</v>
      </c>
      <c r="J72" s="273">
        <f t="shared" si="89"/>
        <v>1.931583579</v>
      </c>
      <c r="K72" s="273">
        <f t="shared" si="89"/>
        <v>1.715683664</v>
      </c>
      <c r="L72" s="273">
        <f t="shared" si="89"/>
        <v>1.843323678</v>
      </c>
      <c r="M72" s="273">
        <f t="shared" si="89"/>
        <v>1.568352466</v>
      </c>
      <c r="N72" s="273">
        <f t="shared" si="89"/>
        <v>84350086.87</v>
      </c>
      <c r="O72" s="273"/>
      <c r="P72" s="249">
        <f t="shared" si="26"/>
        <v>133861.3822</v>
      </c>
      <c r="Q72" s="249">
        <f t="shared" si="82"/>
        <v>148173.6175</v>
      </c>
      <c r="R72" s="249">
        <f t="shared" si="83"/>
        <v>151081.0905</v>
      </c>
      <c r="S72" s="249">
        <f t="shared" si="29"/>
        <v>-102781.21</v>
      </c>
      <c r="T72" s="277"/>
      <c r="U72" s="252">
        <f t="shared" si="18"/>
        <v>2.772320668</v>
      </c>
      <c r="V72" s="249">
        <f t="shared" si="19"/>
        <v>238740.8145</v>
      </c>
      <c r="W72" s="249">
        <f t="shared" si="20"/>
        <v>135959.6045</v>
      </c>
      <c r="X72" s="249">
        <f t="shared" si="21"/>
        <v>433116.0902</v>
      </c>
      <c r="Y72" s="253">
        <f t="shared" si="22"/>
        <v>0.4331160902</v>
      </c>
      <c r="Z72" s="323">
        <f t="shared" si="23"/>
        <v>330334.8802</v>
      </c>
      <c r="AA72" s="253">
        <f t="shared" si="24"/>
        <v>0.3303348802</v>
      </c>
      <c r="AB72" s="309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</row>
    <row r="73" ht="19.5" customHeight="1">
      <c r="A73" s="271" t="s">
        <v>163</v>
      </c>
      <c r="B73" s="272">
        <v>35.450001</v>
      </c>
      <c r="C73" s="273">
        <v>37.240002</v>
      </c>
      <c r="D73" s="273">
        <v>35.200001</v>
      </c>
      <c r="E73" s="273">
        <v>36.900002</v>
      </c>
      <c r="F73" s="273">
        <v>31.523178</v>
      </c>
      <c r="G73" s="273">
        <v>2.2591016E9</v>
      </c>
      <c r="H73" s="273"/>
      <c r="I73" s="273">
        <f t="shared" ref="I73:N73" si="90">(I74/B74*B73)/B74*B73</f>
        <v>1.890331801</v>
      </c>
      <c r="J73" s="273">
        <f t="shared" si="90"/>
        <v>2.084273104</v>
      </c>
      <c r="K73" s="273">
        <f t="shared" si="90"/>
        <v>1.860754993</v>
      </c>
      <c r="L73" s="273">
        <f t="shared" si="90"/>
        <v>2.032595181</v>
      </c>
      <c r="M73" s="273">
        <f t="shared" si="90"/>
        <v>1.729389953</v>
      </c>
      <c r="N73" s="273">
        <f t="shared" si="90"/>
        <v>113084440.9</v>
      </c>
      <c r="O73" s="273"/>
      <c r="P73" s="249">
        <f t="shared" si="26"/>
        <v>139405.9446</v>
      </c>
      <c r="Q73" s="249">
        <f t="shared" si="82"/>
        <v>160702.5842</v>
      </c>
      <c r="R73" s="249">
        <f t="shared" si="83"/>
        <v>151081.0905</v>
      </c>
      <c r="S73" s="249">
        <f t="shared" si="29"/>
        <v>-104876.1317</v>
      </c>
      <c r="T73" s="277"/>
      <c r="U73" s="252">
        <f t="shared" si="18"/>
        <v>2.769810732</v>
      </c>
      <c r="V73" s="249">
        <f t="shared" si="19"/>
        <v>242622.0081</v>
      </c>
      <c r="W73" s="249">
        <f t="shared" si="20"/>
        <v>137745.8764</v>
      </c>
      <c r="X73" s="249">
        <f t="shared" si="21"/>
        <v>451189.6193</v>
      </c>
      <c r="Y73" s="253">
        <f t="shared" si="22"/>
        <v>0.4511896193</v>
      </c>
      <c r="Z73" s="323">
        <f t="shared" si="23"/>
        <v>346313.4876</v>
      </c>
      <c r="AA73" s="253">
        <f t="shared" si="24"/>
        <v>0.3463134876</v>
      </c>
      <c r="AB73" s="309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</row>
    <row r="74" ht="19.5" customHeight="1">
      <c r="A74" s="271" t="s">
        <v>164</v>
      </c>
      <c r="B74" s="272">
        <v>36.98</v>
      </c>
      <c r="C74" s="273">
        <v>39.639999</v>
      </c>
      <c r="D74" s="273">
        <v>36.799999</v>
      </c>
      <c r="E74" s="273">
        <v>39.119999</v>
      </c>
      <c r="F74" s="273">
        <v>33.419689</v>
      </c>
      <c r="G74" s="273">
        <v>1.9782253E9</v>
      </c>
      <c r="H74" s="273"/>
      <c r="I74" s="273">
        <f t="shared" ref="I74:N74" si="91">(I75/B75*B74)/B75*B74</f>
        <v>2.057023962</v>
      </c>
      <c r="J74" s="273">
        <f t="shared" si="91"/>
        <v>2.361579133</v>
      </c>
      <c r="K74" s="273">
        <f t="shared" si="91"/>
        <v>2.033758847</v>
      </c>
      <c r="L74" s="273">
        <f t="shared" si="91"/>
        <v>2.284524301</v>
      </c>
      <c r="M74" s="273">
        <f t="shared" si="91"/>
        <v>1.943738116</v>
      </c>
      <c r="N74" s="273">
        <f t="shared" si="91"/>
        <v>86712724.63</v>
      </c>
      <c r="O74" s="273"/>
      <c r="P74" s="249">
        <f t="shared" si="26"/>
        <v>145742.5703</v>
      </c>
      <c r="Q74" s="249">
        <f t="shared" si="82"/>
        <v>175643.9207</v>
      </c>
      <c r="R74" s="249">
        <f t="shared" si="83"/>
        <v>151081.0905</v>
      </c>
      <c r="S74" s="249">
        <f t="shared" si="29"/>
        <v>-106979.7823</v>
      </c>
      <c r="T74" s="277"/>
      <c r="U74" s="252">
        <f t="shared" si="18"/>
        <v>2.774577164</v>
      </c>
      <c r="V74" s="249">
        <f t="shared" si="19"/>
        <v>247057.6461</v>
      </c>
      <c r="W74" s="249">
        <f t="shared" si="20"/>
        <v>140077.8639</v>
      </c>
      <c r="X74" s="249">
        <f t="shared" si="21"/>
        <v>472467.5815</v>
      </c>
      <c r="Y74" s="253">
        <f t="shared" si="22"/>
        <v>0.4724675815</v>
      </c>
      <c r="Z74" s="323">
        <f t="shared" si="23"/>
        <v>365487.7993</v>
      </c>
      <c r="AA74" s="253">
        <f t="shared" si="24"/>
        <v>0.3654877993</v>
      </c>
      <c r="AB74" s="309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</row>
    <row r="75" ht="19.5" customHeight="1">
      <c r="A75" s="271" t="s">
        <v>165</v>
      </c>
      <c r="B75" s="326">
        <v>39.27</v>
      </c>
      <c r="C75" s="327">
        <v>40.68</v>
      </c>
      <c r="D75" s="327">
        <v>39.09</v>
      </c>
      <c r="E75" s="327">
        <v>39.919998</v>
      </c>
      <c r="F75" s="327">
        <v>34.103149</v>
      </c>
      <c r="G75" s="327">
        <v>1.7794246E9</v>
      </c>
      <c r="H75" s="327"/>
      <c r="I75" s="327">
        <f t="shared" ref="I75:N75" si="92">(I76/B76*B75)/B76*B75</f>
        <v>2.319676055</v>
      </c>
      <c r="J75" s="327">
        <f t="shared" si="92"/>
        <v>2.487122186</v>
      </c>
      <c r="K75" s="327">
        <f t="shared" si="92"/>
        <v>2.294748963</v>
      </c>
      <c r="L75" s="327">
        <f t="shared" si="92"/>
        <v>2.378916145</v>
      </c>
      <c r="M75" s="327">
        <f t="shared" si="92"/>
        <v>2.024053129</v>
      </c>
      <c r="N75" s="327">
        <f t="shared" si="92"/>
        <v>70160150.08</v>
      </c>
      <c r="O75" s="327"/>
      <c r="P75" s="249">
        <f t="shared" si="26"/>
        <v>154811.8812</v>
      </c>
      <c r="Q75" s="249">
        <f t="shared" si="82"/>
        <v>198184.1188</v>
      </c>
      <c r="R75" s="249">
        <f t="shared" si="83"/>
        <v>151081.0905</v>
      </c>
      <c r="S75" s="249">
        <f t="shared" si="29"/>
        <v>-109092.198</v>
      </c>
      <c r="T75" s="328">
        <f>(P75-P63)/P63</f>
        <v>0.1453266585</v>
      </c>
      <c r="U75" s="252">
        <f t="shared" si="18"/>
        <v>2.803985778</v>
      </c>
      <c r="V75" s="249">
        <f t="shared" si="19"/>
        <v>253406.1638</v>
      </c>
      <c r="W75" s="249">
        <f t="shared" si="20"/>
        <v>144313.9657</v>
      </c>
      <c r="X75" s="249">
        <f t="shared" si="21"/>
        <v>504077.0905</v>
      </c>
      <c r="Y75" s="253">
        <f t="shared" si="22"/>
        <v>0.5040770905</v>
      </c>
      <c r="Z75" s="323">
        <f t="shared" si="23"/>
        <v>394984.8925</v>
      </c>
      <c r="AA75" s="253">
        <f t="shared" si="24"/>
        <v>0.3949848925</v>
      </c>
      <c r="AB75" s="309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</row>
    <row r="76" ht="19.5" customHeight="1">
      <c r="A76" s="271" t="s">
        <v>166</v>
      </c>
      <c r="B76" s="272">
        <v>40.09</v>
      </c>
      <c r="C76" s="273">
        <v>40.290001</v>
      </c>
      <c r="D76" s="273">
        <v>36.459999</v>
      </c>
      <c r="E76" s="273">
        <v>37.400002</v>
      </c>
      <c r="F76" s="273">
        <v>32.256325</v>
      </c>
      <c r="G76" s="273">
        <v>2.2347732E9</v>
      </c>
      <c r="H76" s="273"/>
      <c r="I76" s="273">
        <f t="shared" ref="I76:N76" si="93">(I77/B77*B76)/B77*B76</f>
        <v>2.417562161</v>
      </c>
      <c r="J76" s="273">
        <f t="shared" si="93"/>
        <v>2.439662717</v>
      </c>
      <c r="K76" s="273">
        <f t="shared" si="93"/>
        <v>1.996352124</v>
      </c>
      <c r="L76" s="273">
        <f t="shared" si="93"/>
        <v>2.088052255</v>
      </c>
      <c r="M76" s="273">
        <f t="shared" si="93"/>
        <v>1.810767601</v>
      </c>
      <c r="N76" s="273">
        <f t="shared" si="93"/>
        <v>110661929.4</v>
      </c>
      <c r="O76" s="273"/>
      <c r="P76" s="249">
        <f t="shared" si="26"/>
        <v>144396.0356</v>
      </c>
      <c r="Q76" s="249">
        <f>((Q75+R75)/2)*K76/K75</f>
        <v>151924.318</v>
      </c>
      <c r="R76" s="249">
        <f>(Q75+R75)/2</f>
        <v>174632.6047</v>
      </c>
      <c r="S76" s="249">
        <f t="shared" si="29"/>
        <v>-111213.4155</v>
      </c>
      <c r="T76" s="277"/>
      <c r="U76" s="252">
        <f t="shared" si="18"/>
        <v>2.868616514</v>
      </c>
      <c r="V76" s="249">
        <f t="shared" si="19"/>
        <v>268724.5254</v>
      </c>
      <c r="W76" s="249">
        <f t="shared" si="20"/>
        <v>157511.1099</v>
      </c>
      <c r="X76" s="249">
        <f t="shared" si="21"/>
        <v>470952.9583</v>
      </c>
      <c r="Y76" s="253">
        <f t="shared" si="22"/>
        <v>0.4709529583</v>
      </c>
      <c r="Z76" s="323">
        <f t="shared" si="23"/>
        <v>359739.5428</v>
      </c>
      <c r="AA76" s="253">
        <f t="shared" si="24"/>
        <v>0.3597395428</v>
      </c>
      <c r="AB76" s="309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</row>
    <row r="77" ht="19.5" customHeight="1">
      <c r="A77" s="271" t="s">
        <v>167</v>
      </c>
      <c r="B77" s="272">
        <v>37.490002</v>
      </c>
      <c r="C77" s="273">
        <v>38.48</v>
      </c>
      <c r="D77" s="273">
        <v>36.700001</v>
      </c>
      <c r="E77" s="273">
        <v>37.220001</v>
      </c>
      <c r="F77" s="273">
        <v>32.101101</v>
      </c>
      <c r="G77" s="273">
        <v>1.7656106E9</v>
      </c>
      <c r="H77" s="273"/>
      <c r="I77" s="273">
        <f t="shared" ref="I77:N77" si="94">(I78/B78*B77)/B78*B77</f>
        <v>2.114153246</v>
      </c>
      <c r="J77" s="273">
        <f t="shared" si="94"/>
        <v>2.225386042</v>
      </c>
      <c r="K77" s="273">
        <f t="shared" si="94"/>
        <v>2.022721047</v>
      </c>
      <c r="L77" s="273">
        <f t="shared" si="94"/>
        <v>2.068001612</v>
      </c>
      <c r="M77" s="273">
        <f t="shared" si="94"/>
        <v>1.79338197</v>
      </c>
      <c r="N77" s="273">
        <f t="shared" si="94"/>
        <v>69075046.16</v>
      </c>
      <c r="O77" s="273"/>
      <c r="P77" s="249">
        <f t="shared" si="26"/>
        <v>145346.5386</v>
      </c>
      <c r="Q77" s="249">
        <f t="shared" ref="Q77:Q87" si="96">Q76*K77/K76</f>
        <v>153931.0185</v>
      </c>
      <c r="R77" s="249">
        <f t="shared" ref="R77:R87" si="97">R76</f>
        <v>174632.6047</v>
      </c>
      <c r="S77" s="249">
        <f t="shared" si="29"/>
        <v>-113343.4714</v>
      </c>
      <c r="T77" s="277"/>
      <c r="U77" s="252">
        <f t="shared" si="18"/>
        <v>2.823092846</v>
      </c>
      <c r="V77" s="249">
        <f t="shared" si="19"/>
        <v>269389.8775</v>
      </c>
      <c r="W77" s="249">
        <f t="shared" si="20"/>
        <v>156046.4061</v>
      </c>
      <c r="X77" s="249">
        <f t="shared" si="21"/>
        <v>473910.1617</v>
      </c>
      <c r="Y77" s="253">
        <f t="shared" si="22"/>
        <v>0.4739101617</v>
      </c>
      <c r="Z77" s="323">
        <f t="shared" si="23"/>
        <v>360566.6903</v>
      </c>
      <c r="AA77" s="253">
        <f t="shared" si="24"/>
        <v>0.3605666903</v>
      </c>
      <c r="AB77" s="309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</row>
    <row r="78" ht="19.5" customHeight="1">
      <c r="A78" s="271" t="s">
        <v>168</v>
      </c>
      <c r="B78" s="272">
        <v>37.369999</v>
      </c>
      <c r="C78" s="273">
        <v>38.290001</v>
      </c>
      <c r="D78" s="273">
        <v>35.939999</v>
      </c>
      <c r="E78" s="273">
        <v>36.57</v>
      </c>
      <c r="F78" s="273">
        <v>31.540487</v>
      </c>
      <c r="G78" s="273">
        <v>2.1339737E9</v>
      </c>
      <c r="H78" s="273"/>
      <c r="I78" s="273">
        <f t="shared" ref="I78:N78" si="95">(I79/B79*B78)/B79*B78</f>
        <v>2.10064038</v>
      </c>
      <c r="J78" s="273">
        <f t="shared" si="95"/>
        <v>2.203464147</v>
      </c>
      <c r="K78" s="273">
        <f t="shared" si="95"/>
        <v>1.939813434</v>
      </c>
      <c r="L78" s="273">
        <f t="shared" si="95"/>
        <v>1.996402168</v>
      </c>
      <c r="M78" s="273">
        <f t="shared" si="95"/>
        <v>1.731289649</v>
      </c>
      <c r="N78" s="273">
        <f t="shared" si="95"/>
        <v>100904248.9</v>
      </c>
      <c r="O78" s="273"/>
      <c r="P78" s="249">
        <f t="shared" si="26"/>
        <v>142336.6297</v>
      </c>
      <c r="Q78" s="249">
        <f t="shared" si="96"/>
        <v>147621.6693</v>
      </c>
      <c r="R78" s="249">
        <f t="shared" si="97"/>
        <v>174632.6047</v>
      </c>
      <c r="S78" s="249">
        <f t="shared" si="29"/>
        <v>-115482.4025</v>
      </c>
      <c r="T78" s="277"/>
      <c r="U78" s="252">
        <f t="shared" si="18"/>
        <v>2.744740561</v>
      </c>
      <c r="V78" s="249">
        <f t="shared" si="19"/>
        <v>267282.9413</v>
      </c>
      <c r="W78" s="249">
        <f t="shared" si="20"/>
        <v>151800.5387</v>
      </c>
      <c r="X78" s="249">
        <f t="shared" si="21"/>
        <v>464590.9037</v>
      </c>
      <c r="Y78" s="253">
        <f t="shared" si="22"/>
        <v>0.4645909037</v>
      </c>
      <c r="Z78" s="323">
        <f t="shared" si="23"/>
        <v>349108.5012</v>
      </c>
      <c r="AA78" s="253">
        <f t="shared" si="24"/>
        <v>0.3491085012</v>
      </c>
      <c r="AB78" s="309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</row>
    <row r="79" ht="19.5" customHeight="1">
      <c r="A79" s="271" t="s">
        <v>169</v>
      </c>
      <c r="B79" s="272">
        <v>36.82</v>
      </c>
      <c r="C79" s="273">
        <v>37.07</v>
      </c>
      <c r="D79" s="273">
        <v>34.349998</v>
      </c>
      <c r="E79" s="273">
        <v>34.98</v>
      </c>
      <c r="F79" s="273">
        <v>30.169159</v>
      </c>
      <c r="G79" s="273">
        <v>2.3454336E9</v>
      </c>
      <c r="H79" s="273"/>
      <c r="I79" s="273">
        <f t="shared" ref="I79:N79" si="98">(I80/B80*B79)/B80*B79</f>
        <v>2.03926237</v>
      </c>
      <c r="J79" s="273">
        <f t="shared" si="98"/>
        <v>2.06528697</v>
      </c>
      <c r="K79" s="273">
        <f t="shared" si="98"/>
        <v>1.771973708</v>
      </c>
      <c r="L79" s="273">
        <f t="shared" si="98"/>
        <v>1.826575897</v>
      </c>
      <c r="M79" s="273">
        <f t="shared" si="98"/>
        <v>1.584015222</v>
      </c>
      <c r="N79" s="273">
        <f t="shared" si="98"/>
        <v>121892676.6</v>
      </c>
      <c r="O79" s="273"/>
      <c r="P79" s="249">
        <f t="shared" si="26"/>
        <v>136039.596</v>
      </c>
      <c r="Q79" s="249">
        <f t="shared" si="96"/>
        <v>134848.9046</v>
      </c>
      <c r="R79" s="249">
        <f t="shared" si="97"/>
        <v>174632.6047</v>
      </c>
      <c r="S79" s="249">
        <f t="shared" si="29"/>
        <v>-117630.2459</v>
      </c>
      <c r="T79" s="277"/>
      <c r="U79" s="252">
        <f t="shared" si="18"/>
        <v>2.641091144</v>
      </c>
      <c r="V79" s="249">
        <f t="shared" si="19"/>
        <v>262875.0177</v>
      </c>
      <c r="W79" s="249">
        <f t="shared" si="20"/>
        <v>145244.7718</v>
      </c>
      <c r="X79" s="249">
        <f t="shared" si="21"/>
        <v>445521.1053</v>
      </c>
      <c r="Y79" s="253">
        <f t="shared" si="22"/>
        <v>0.4455211053</v>
      </c>
      <c r="Z79" s="323">
        <f t="shared" si="23"/>
        <v>327890.8594</v>
      </c>
      <c r="AA79" s="253">
        <f t="shared" si="24"/>
        <v>0.3278908594</v>
      </c>
      <c r="AB79" s="309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</row>
    <row r="80" ht="19.5" customHeight="1">
      <c r="A80" s="271" t="s">
        <v>170</v>
      </c>
      <c r="B80" s="272">
        <v>35.099998</v>
      </c>
      <c r="C80" s="273">
        <v>38.27</v>
      </c>
      <c r="D80" s="273">
        <v>34.889999</v>
      </c>
      <c r="E80" s="273">
        <v>38.080002</v>
      </c>
      <c r="F80" s="273">
        <v>32.842834</v>
      </c>
      <c r="G80" s="273">
        <v>1.88134E9</v>
      </c>
      <c r="H80" s="273"/>
      <c r="I80" s="273">
        <f t="shared" ref="I80:N80" si="99">(I81/B81*B80)/B81*B80</f>
        <v>1.853189029</v>
      </c>
      <c r="J80" s="273">
        <f t="shared" si="99"/>
        <v>2.201162764</v>
      </c>
      <c r="K80" s="273">
        <f t="shared" si="99"/>
        <v>1.828124443</v>
      </c>
      <c r="L80" s="273">
        <f t="shared" si="99"/>
        <v>2.164671689</v>
      </c>
      <c r="M80" s="273">
        <f t="shared" si="99"/>
        <v>1.877215768</v>
      </c>
      <c r="N80" s="273">
        <f t="shared" si="99"/>
        <v>78427055.05</v>
      </c>
      <c r="O80" s="273"/>
      <c r="P80" s="249">
        <f t="shared" si="26"/>
        <v>138178.2139</v>
      </c>
      <c r="Q80" s="249">
        <f t="shared" si="96"/>
        <v>139122.0296</v>
      </c>
      <c r="R80" s="249">
        <f t="shared" si="97"/>
        <v>174632.6047</v>
      </c>
      <c r="S80" s="249">
        <f t="shared" si="29"/>
        <v>-119787.0386</v>
      </c>
      <c r="T80" s="277"/>
      <c r="U80" s="252">
        <f t="shared" si="18"/>
        <v>2.611391201</v>
      </c>
      <c r="V80" s="249">
        <f t="shared" si="19"/>
        <v>264372.0502</v>
      </c>
      <c r="W80" s="249">
        <f t="shared" si="20"/>
        <v>144585.0116</v>
      </c>
      <c r="X80" s="249">
        <f t="shared" si="21"/>
        <v>451932.8481</v>
      </c>
      <c r="Y80" s="253">
        <f t="shared" si="22"/>
        <v>0.4519328481</v>
      </c>
      <c r="Z80" s="323">
        <f t="shared" si="23"/>
        <v>332145.8095</v>
      </c>
      <c r="AA80" s="253">
        <f t="shared" si="24"/>
        <v>0.3321458095</v>
      </c>
      <c r="AB80" s="309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  <c r="AU80" s="294"/>
    </row>
    <row r="81" ht="19.5" customHeight="1">
      <c r="A81" s="271" t="s">
        <v>171</v>
      </c>
      <c r="B81" s="272">
        <v>38.029999</v>
      </c>
      <c r="C81" s="273">
        <v>38.68</v>
      </c>
      <c r="D81" s="273">
        <v>36.700001</v>
      </c>
      <c r="E81" s="273">
        <v>36.779999</v>
      </c>
      <c r="F81" s="273">
        <v>31.721611</v>
      </c>
      <c r="G81" s="273">
        <v>1.9436275E9</v>
      </c>
      <c r="H81" s="273"/>
      <c r="I81" s="273">
        <f t="shared" ref="I81:N81" si="100">(I82/B82*B81)/B82*B81</f>
        <v>2.175495378</v>
      </c>
      <c r="J81" s="273">
        <f t="shared" si="100"/>
        <v>2.24857907</v>
      </c>
      <c r="K81" s="273">
        <f t="shared" si="100"/>
        <v>2.022721047</v>
      </c>
      <c r="L81" s="273">
        <f t="shared" si="100"/>
        <v>2.019396217</v>
      </c>
      <c r="M81" s="273">
        <f t="shared" si="100"/>
        <v>1.751230906</v>
      </c>
      <c r="N81" s="273">
        <f t="shared" si="100"/>
        <v>83706156.14</v>
      </c>
      <c r="O81" s="273"/>
      <c r="P81" s="249">
        <f t="shared" si="26"/>
        <v>145346.5386</v>
      </c>
      <c r="Q81" s="249">
        <f t="shared" si="96"/>
        <v>153931.0185</v>
      </c>
      <c r="R81" s="249">
        <f t="shared" si="97"/>
        <v>174632.6047</v>
      </c>
      <c r="S81" s="249">
        <f t="shared" si="29"/>
        <v>-121952.8179</v>
      </c>
      <c r="T81" s="277"/>
      <c r="U81" s="252">
        <f t="shared" si="18"/>
        <v>2.623794585</v>
      </c>
      <c r="V81" s="249">
        <f t="shared" si="19"/>
        <v>269389.8775</v>
      </c>
      <c r="W81" s="249">
        <f t="shared" si="20"/>
        <v>147437.0596</v>
      </c>
      <c r="X81" s="249">
        <f t="shared" si="21"/>
        <v>473910.1617</v>
      </c>
      <c r="Y81" s="253">
        <f t="shared" si="22"/>
        <v>0.4739101617</v>
      </c>
      <c r="Z81" s="323">
        <f t="shared" si="23"/>
        <v>351957.3439</v>
      </c>
      <c r="AA81" s="253">
        <f t="shared" si="24"/>
        <v>0.3519573439</v>
      </c>
      <c r="AB81" s="309"/>
      <c r="AC81" s="294"/>
      <c r="AD81" s="294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</row>
    <row r="82" ht="19.5" customHeight="1">
      <c r="A82" s="271" t="s">
        <v>172</v>
      </c>
      <c r="B82" s="272">
        <v>36.860001</v>
      </c>
      <c r="C82" s="273">
        <v>39.919998</v>
      </c>
      <c r="D82" s="273">
        <v>36.549999</v>
      </c>
      <c r="E82" s="273">
        <v>39.580002</v>
      </c>
      <c r="F82" s="273">
        <v>34.168079</v>
      </c>
      <c r="G82" s="273">
        <v>1.620613E9</v>
      </c>
      <c r="H82" s="273"/>
      <c r="I82" s="273">
        <f t="shared" ref="I82:N82" si="101">(I83/B83*B82)/B83*B82</f>
        <v>2.043695659</v>
      </c>
      <c r="J82" s="273">
        <f t="shared" si="101"/>
        <v>2.395059212</v>
      </c>
      <c r="K82" s="273">
        <f t="shared" si="101"/>
        <v>2.006220114</v>
      </c>
      <c r="L82" s="273">
        <f t="shared" si="101"/>
        <v>2.338566563</v>
      </c>
      <c r="M82" s="273">
        <f t="shared" si="101"/>
        <v>2.031767776</v>
      </c>
      <c r="N82" s="273">
        <f t="shared" si="101"/>
        <v>58195575.26</v>
      </c>
      <c r="O82" s="273"/>
      <c r="P82" s="249">
        <f t="shared" si="26"/>
        <v>144752.4713</v>
      </c>
      <c r="Q82" s="249">
        <f t="shared" si="96"/>
        <v>152675.2815</v>
      </c>
      <c r="R82" s="249">
        <f t="shared" si="97"/>
        <v>174632.6047</v>
      </c>
      <c r="S82" s="249">
        <f t="shared" si="29"/>
        <v>-124127.6213</v>
      </c>
      <c r="T82" s="277"/>
      <c r="U82" s="252">
        <f t="shared" si="18"/>
        <v>2.573037915</v>
      </c>
      <c r="V82" s="249">
        <f t="shared" si="19"/>
        <v>268974.0304</v>
      </c>
      <c r="W82" s="249">
        <f t="shared" si="20"/>
        <v>144846.4091</v>
      </c>
      <c r="X82" s="249">
        <f t="shared" si="21"/>
        <v>472060.3575</v>
      </c>
      <c r="Y82" s="253">
        <f t="shared" si="22"/>
        <v>0.4720603575</v>
      </c>
      <c r="Z82" s="323">
        <f t="shared" si="23"/>
        <v>347932.7362</v>
      </c>
      <c r="AA82" s="253">
        <f t="shared" si="24"/>
        <v>0.3479327362</v>
      </c>
      <c r="AB82" s="309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</row>
    <row r="83" ht="19.5" customHeight="1">
      <c r="A83" s="271" t="s">
        <v>173</v>
      </c>
      <c r="B83" s="272">
        <v>39.639999</v>
      </c>
      <c r="C83" s="273">
        <v>40.139999</v>
      </c>
      <c r="D83" s="273">
        <v>38.259998</v>
      </c>
      <c r="E83" s="273">
        <v>38.98</v>
      </c>
      <c r="F83" s="273">
        <v>33.650127</v>
      </c>
      <c r="G83" s="273">
        <v>1.7148903E9</v>
      </c>
      <c r="H83" s="273"/>
      <c r="I83" s="273">
        <f t="shared" ref="I83:N83" si="102">(I84/B84*B83)/B84*B83</f>
        <v>2.363593608</v>
      </c>
      <c r="J83" s="273">
        <f t="shared" si="102"/>
        <v>2.421530524</v>
      </c>
      <c r="K83" s="273">
        <f t="shared" si="102"/>
        <v>2.198334256</v>
      </c>
      <c r="L83" s="273">
        <f t="shared" si="102"/>
        <v>2.268202275</v>
      </c>
      <c r="M83" s="273">
        <f t="shared" si="102"/>
        <v>1.970635755</v>
      </c>
      <c r="N83" s="273">
        <f t="shared" si="102"/>
        <v>65163442.06</v>
      </c>
      <c r="O83" s="273"/>
      <c r="P83" s="249">
        <f t="shared" si="26"/>
        <v>151524.7446</v>
      </c>
      <c r="Q83" s="249">
        <f t="shared" si="96"/>
        <v>167295.3526</v>
      </c>
      <c r="R83" s="249">
        <f t="shared" si="97"/>
        <v>174632.6047</v>
      </c>
      <c r="S83" s="249">
        <f t="shared" si="29"/>
        <v>-126311.4864</v>
      </c>
      <c r="T83" s="277"/>
      <c r="U83" s="252">
        <f t="shared" si="18"/>
        <v>2.582166979</v>
      </c>
      <c r="V83" s="249">
        <f t="shared" si="19"/>
        <v>273714.6217</v>
      </c>
      <c r="W83" s="249">
        <f t="shared" si="20"/>
        <v>147403.1353</v>
      </c>
      <c r="X83" s="249">
        <f t="shared" si="21"/>
        <v>493452.7018</v>
      </c>
      <c r="Y83" s="253">
        <f t="shared" si="22"/>
        <v>0.4934527018</v>
      </c>
      <c r="Z83" s="323">
        <f t="shared" si="23"/>
        <v>367141.2155</v>
      </c>
      <c r="AA83" s="253">
        <f t="shared" si="24"/>
        <v>0.3671412155</v>
      </c>
      <c r="AB83" s="309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  <c r="AU83" s="294"/>
    </row>
    <row r="84" ht="19.5" customHeight="1">
      <c r="A84" s="271" t="s">
        <v>174</v>
      </c>
      <c r="B84" s="272">
        <v>39.0</v>
      </c>
      <c r="C84" s="273">
        <v>39.91</v>
      </c>
      <c r="D84" s="273">
        <v>38.240002</v>
      </c>
      <c r="E84" s="273">
        <v>39.459999</v>
      </c>
      <c r="F84" s="273">
        <v>34.064476</v>
      </c>
      <c r="G84" s="273">
        <v>1.6766625E9</v>
      </c>
      <c r="H84" s="273"/>
      <c r="I84" s="273">
        <f t="shared" ref="I84:N84" si="103">(I85/B85*B84)/B85*B84</f>
        <v>2.287887951</v>
      </c>
      <c r="J84" s="273">
        <f t="shared" si="103"/>
        <v>2.393859673</v>
      </c>
      <c r="K84" s="273">
        <f t="shared" si="103"/>
        <v>2.196037005</v>
      </c>
      <c r="L84" s="273">
        <f t="shared" si="103"/>
        <v>2.324407414</v>
      </c>
      <c r="M84" s="273">
        <f t="shared" si="103"/>
        <v>2.019465176</v>
      </c>
      <c r="N84" s="273">
        <f t="shared" si="103"/>
        <v>62290616.76</v>
      </c>
      <c r="O84" s="273"/>
      <c r="P84" s="249">
        <f t="shared" si="26"/>
        <v>151445.5525</v>
      </c>
      <c r="Q84" s="249">
        <f t="shared" si="96"/>
        <v>167120.5296</v>
      </c>
      <c r="R84" s="249">
        <f t="shared" si="97"/>
        <v>174632.6047</v>
      </c>
      <c r="S84" s="249">
        <f t="shared" si="29"/>
        <v>-128504.4509</v>
      </c>
      <c r="T84" s="277"/>
      <c r="U84" s="252">
        <f t="shared" si="18"/>
        <v>2.537485315</v>
      </c>
      <c r="V84" s="249">
        <f t="shared" si="19"/>
        <v>273659.1872</v>
      </c>
      <c r="W84" s="249">
        <f t="shared" si="20"/>
        <v>145154.7363</v>
      </c>
      <c r="X84" s="249">
        <f t="shared" si="21"/>
        <v>493198.6868</v>
      </c>
      <c r="Y84" s="253">
        <f t="shared" si="22"/>
        <v>0.4931986868</v>
      </c>
      <c r="Z84" s="323">
        <f t="shared" si="23"/>
        <v>364694.2359</v>
      </c>
      <c r="AA84" s="253">
        <f t="shared" si="24"/>
        <v>0.3646942359</v>
      </c>
      <c r="AB84" s="309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</row>
    <row r="85" ht="19.5" customHeight="1">
      <c r="A85" s="271" t="s">
        <v>175</v>
      </c>
      <c r="B85" s="272">
        <v>39.540001</v>
      </c>
      <c r="C85" s="273">
        <v>39.880001</v>
      </c>
      <c r="D85" s="273">
        <v>37.330002</v>
      </c>
      <c r="E85" s="273">
        <v>38.869999</v>
      </c>
      <c r="F85" s="273">
        <v>33.555145</v>
      </c>
      <c r="G85" s="273">
        <v>2.2791697E9</v>
      </c>
      <c r="H85" s="273"/>
      <c r="I85" s="273">
        <f t="shared" ref="I85:N85" si="104">(I86/B86*B85)/B86*B85</f>
        <v>2.351683591</v>
      </c>
      <c r="J85" s="273">
        <f t="shared" si="104"/>
        <v>2.390262258</v>
      </c>
      <c r="K85" s="273">
        <f t="shared" si="104"/>
        <v>2.09276213</v>
      </c>
      <c r="L85" s="273">
        <f t="shared" si="104"/>
        <v>2.255418669</v>
      </c>
      <c r="M85" s="273">
        <f t="shared" si="104"/>
        <v>1.959526688</v>
      </c>
      <c r="N85" s="273">
        <f t="shared" si="104"/>
        <v>115102472.8</v>
      </c>
      <c r="O85" s="273"/>
      <c r="P85" s="249">
        <f t="shared" si="26"/>
        <v>147841.5921</v>
      </c>
      <c r="Q85" s="249">
        <f t="shared" si="96"/>
        <v>159261.2122</v>
      </c>
      <c r="R85" s="249">
        <f t="shared" si="97"/>
        <v>174632.6047</v>
      </c>
      <c r="S85" s="249">
        <f t="shared" si="29"/>
        <v>-130706.5528</v>
      </c>
      <c r="T85" s="277"/>
      <c r="U85" s="252">
        <f t="shared" si="18"/>
        <v>2.467161667</v>
      </c>
      <c r="V85" s="249">
        <f t="shared" si="19"/>
        <v>271136.4149</v>
      </c>
      <c r="W85" s="249">
        <f t="shared" si="20"/>
        <v>140429.8621</v>
      </c>
      <c r="X85" s="249">
        <f t="shared" si="21"/>
        <v>481735.409</v>
      </c>
      <c r="Y85" s="253">
        <f t="shared" si="22"/>
        <v>0.481735409</v>
      </c>
      <c r="Z85" s="323">
        <f t="shared" si="23"/>
        <v>351028.8562</v>
      </c>
      <c r="AA85" s="253">
        <f t="shared" si="24"/>
        <v>0.3510288562</v>
      </c>
      <c r="AB85" s="309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  <c r="AU85" s="294"/>
    </row>
    <row r="86" ht="19.5" customHeight="1">
      <c r="A86" s="271" t="s">
        <v>176</v>
      </c>
      <c r="B86" s="272">
        <v>38.779999</v>
      </c>
      <c r="C86" s="273">
        <v>42.02</v>
      </c>
      <c r="D86" s="273">
        <v>38.709999</v>
      </c>
      <c r="E86" s="273">
        <v>41.240002</v>
      </c>
      <c r="F86" s="273">
        <v>35.601101</v>
      </c>
      <c r="G86" s="273">
        <v>1.7184917E9</v>
      </c>
      <c r="H86" s="273"/>
      <c r="I86" s="273">
        <f t="shared" ref="I86:N86" si="105">(I87/B87*B86)/B87*B86</f>
        <v>2.262148568</v>
      </c>
      <c r="J86" s="273">
        <f t="shared" si="105"/>
        <v>2.653672533</v>
      </c>
      <c r="K86" s="273">
        <f t="shared" si="105"/>
        <v>2.250350476</v>
      </c>
      <c r="L86" s="273">
        <f t="shared" si="105"/>
        <v>2.538840791</v>
      </c>
      <c r="M86" s="273">
        <f t="shared" si="105"/>
        <v>2.205767845</v>
      </c>
      <c r="N86" s="273">
        <f t="shared" si="105"/>
        <v>65437425.81</v>
      </c>
      <c r="O86" s="273"/>
      <c r="P86" s="249">
        <f t="shared" si="26"/>
        <v>153306.9267</v>
      </c>
      <c r="Q86" s="249">
        <f t="shared" si="96"/>
        <v>171253.837</v>
      </c>
      <c r="R86" s="249">
        <f t="shared" si="97"/>
        <v>174632.6047</v>
      </c>
      <c r="S86" s="249">
        <f t="shared" si="29"/>
        <v>-132917.8301</v>
      </c>
      <c r="T86" s="277"/>
      <c r="U86" s="252">
        <f t="shared" si="18"/>
        <v>2.467235067</v>
      </c>
      <c r="V86" s="249">
        <f t="shared" si="19"/>
        <v>274962.1492</v>
      </c>
      <c r="W86" s="249">
        <f t="shared" si="20"/>
        <v>142044.3191</v>
      </c>
      <c r="X86" s="249">
        <f t="shared" si="21"/>
        <v>499193.3684</v>
      </c>
      <c r="Y86" s="253">
        <f t="shared" si="22"/>
        <v>0.4991933684</v>
      </c>
      <c r="Z86" s="323">
        <f t="shared" si="23"/>
        <v>366275.5383</v>
      </c>
      <c r="AA86" s="253">
        <f t="shared" si="24"/>
        <v>0.3662755383</v>
      </c>
      <c r="AB86" s="309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  <c r="AU86" s="294"/>
    </row>
    <row r="87" ht="19.5" customHeight="1">
      <c r="A87" s="271" t="s">
        <v>177</v>
      </c>
      <c r="B87" s="326">
        <v>41.509998</v>
      </c>
      <c r="C87" s="327">
        <v>42.310001</v>
      </c>
      <c r="D87" s="327">
        <v>40.360001</v>
      </c>
      <c r="E87" s="327">
        <v>40.41</v>
      </c>
      <c r="F87" s="327">
        <v>34.884583</v>
      </c>
      <c r="G87" s="327">
        <v>1.4167064E9</v>
      </c>
      <c r="H87" s="327"/>
      <c r="I87" s="327">
        <f t="shared" ref="I87:N87" si="106">(I88/B88*B87)/B88*B87</f>
        <v>2.591856554</v>
      </c>
      <c r="J87" s="327">
        <f t="shared" si="106"/>
        <v>2.690427567</v>
      </c>
      <c r="K87" s="327">
        <f t="shared" si="106"/>
        <v>2.446280075</v>
      </c>
      <c r="L87" s="327">
        <f t="shared" si="106"/>
        <v>2.437675054</v>
      </c>
      <c r="M87" s="327">
        <f t="shared" si="106"/>
        <v>2.117873493</v>
      </c>
      <c r="N87" s="327">
        <f t="shared" si="106"/>
        <v>44472448.46</v>
      </c>
      <c r="O87" s="327"/>
      <c r="P87" s="249">
        <f t="shared" si="26"/>
        <v>159841.5881</v>
      </c>
      <c r="Q87" s="249">
        <f t="shared" si="96"/>
        <v>186164.2681</v>
      </c>
      <c r="R87" s="249">
        <f t="shared" si="97"/>
        <v>174632.6047</v>
      </c>
      <c r="S87" s="249">
        <f t="shared" si="29"/>
        <v>-135138.3211</v>
      </c>
      <c r="T87" s="328">
        <f>(P87-P75)/P75</f>
        <v>0.03248915324</v>
      </c>
      <c r="U87" s="252">
        <f t="shared" si="18"/>
        <v>2.475050675</v>
      </c>
      <c r="V87" s="249">
        <f t="shared" si="19"/>
        <v>279536.4122</v>
      </c>
      <c r="W87" s="249">
        <f t="shared" si="20"/>
        <v>144398.0911</v>
      </c>
      <c r="X87" s="249">
        <f t="shared" si="21"/>
        <v>520638.4609</v>
      </c>
      <c r="Y87" s="253">
        <f t="shared" si="22"/>
        <v>0.5206384609</v>
      </c>
      <c r="Z87" s="323">
        <f t="shared" si="23"/>
        <v>385500.1399</v>
      </c>
      <c r="AA87" s="253">
        <f t="shared" si="24"/>
        <v>0.3855001399</v>
      </c>
      <c r="AB87" s="309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  <c r="AU87" s="294"/>
    </row>
    <row r="88" ht="19.5" customHeight="1">
      <c r="A88" s="271" t="s">
        <v>178</v>
      </c>
      <c r="B88" s="272">
        <v>40.650002</v>
      </c>
      <c r="C88" s="273">
        <v>43.310001</v>
      </c>
      <c r="D88" s="273">
        <v>40.16</v>
      </c>
      <c r="E88" s="273">
        <v>42.0</v>
      </c>
      <c r="F88" s="273">
        <v>36.344654</v>
      </c>
      <c r="G88" s="273">
        <v>1.9689058E9</v>
      </c>
      <c r="H88" s="273"/>
      <c r="I88" s="273">
        <f t="shared" ref="I88:N88" si="107">(I89/B89*B88)/B89*B88</f>
        <v>2.485573898</v>
      </c>
      <c r="J88" s="273">
        <f t="shared" si="107"/>
        <v>2.819107394</v>
      </c>
      <c r="K88" s="273">
        <f t="shared" si="107"/>
        <v>2.422095427</v>
      </c>
      <c r="L88" s="273">
        <f t="shared" si="107"/>
        <v>2.633277892</v>
      </c>
      <c r="M88" s="273">
        <f t="shared" si="107"/>
        <v>2.298867923</v>
      </c>
      <c r="N88" s="273">
        <f t="shared" si="107"/>
        <v>85897634.76</v>
      </c>
      <c r="O88" s="273"/>
      <c r="P88" s="249">
        <f t="shared" si="26"/>
        <v>159049.505</v>
      </c>
      <c r="Q88" s="249">
        <f>((Q87+R87)/2)*K88/K87</f>
        <v>178614.9641</v>
      </c>
      <c r="R88" s="249">
        <f>(Q87+R87)/2</f>
        <v>180398.4364</v>
      </c>
      <c r="S88" s="249">
        <f t="shared" si="29"/>
        <v>-137368.0641</v>
      </c>
      <c r="T88" s="277"/>
      <c r="U88" s="252">
        <f t="shared" si="18"/>
        <v>2.471083389</v>
      </c>
      <c r="V88" s="249">
        <f t="shared" si="19"/>
        <v>284517.1524</v>
      </c>
      <c r="W88" s="249">
        <f t="shared" si="20"/>
        <v>147149.0883</v>
      </c>
      <c r="X88" s="249">
        <f t="shared" si="21"/>
        <v>518062.9054</v>
      </c>
      <c r="Y88" s="253">
        <f t="shared" si="22"/>
        <v>0.5180629054</v>
      </c>
      <c r="Z88" s="323">
        <f t="shared" si="23"/>
        <v>380694.8414</v>
      </c>
      <c r="AA88" s="253">
        <f t="shared" si="24"/>
        <v>0.3806948414</v>
      </c>
      <c r="AB88" s="309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</row>
    <row r="89" ht="19.5" customHeight="1">
      <c r="A89" s="271" t="s">
        <v>179</v>
      </c>
      <c r="B89" s="272">
        <v>41.740002</v>
      </c>
      <c r="C89" s="273">
        <v>42.169998</v>
      </c>
      <c r="D89" s="273">
        <v>40.259998</v>
      </c>
      <c r="E89" s="273">
        <v>41.099998</v>
      </c>
      <c r="F89" s="273">
        <v>35.565819</v>
      </c>
      <c r="G89" s="273">
        <v>1.6465621E9</v>
      </c>
      <c r="H89" s="273"/>
      <c r="I89" s="273">
        <f t="shared" ref="I89:N89" si="108">(I90/B90*B89)/B90*B89</f>
        <v>2.620658722</v>
      </c>
      <c r="J89" s="273">
        <f t="shared" si="108"/>
        <v>2.672651877</v>
      </c>
      <c r="K89" s="273">
        <f t="shared" si="108"/>
        <v>2.434172431</v>
      </c>
      <c r="L89" s="273">
        <f t="shared" si="108"/>
        <v>2.521632038</v>
      </c>
      <c r="M89" s="273">
        <f t="shared" si="108"/>
        <v>2.201398017</v>
      </c>
      <c r="N89" s="273">
        <f t="shared" si="108"/>
        <v>60074139.45</v>
      </c>
      <c r="O89" s="273"/>
      <c r="P89" s="249">
        <f t="shared" si="26"/>
        <v>159445.5366</v>
      </c>
      <c r="Q89" s="249">
        <f t="shared" ref="Q89:Q99" si="110">Q88*K89/K88</f>
        <v>179505.5705</v>
      </c>
      <c r="R89" s="249">
        <f t="shared" ref="R89:R99" si="111">R88</f>
        <v>180398.4364</v>
      </c>
      <c r="S89" s="249">
        <f t="shared" si="29"/>
        <v>-139607.0977</v>
      </c>
      <c r="T89" s="277"/>
      <c r="U89" s="252">
        <f t="shared" si="18"/>
        <v>2.434288648</v>
      </c>
      <c r="V89" s="249">
        <f t="shared" si="19"/>
        <v>284794.3746</v>
      </c>
      <c r="W89" s="249">
        <f t="shared" si="20"/>
        <v>145187.2769</v>
      </c>
      <c r="X89" s="249">
        <f t="shared" si="21"/>
        <v>519349.5435</v>
      </c>
      <c r="Y89" s="253">
        <f t="shared" si="22"/>
        <v>0.5193495435</v>
      </c>
      <c r="Z89" s="323">
        <f t="shared" si="23"/>
        <v>379742.4458</v>
      </c>
      <c r="AA89" s="253">
        <f t="shared" si="24"/>
        <v>0.3797424458</v>
      </c>
      <c r="AB89" s="309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  <c r="AU89" s="294"/>
    </row>
    <row r="90" ht="19.5" customHeight="1">
      <c r="A90" s="271" t="s">
        <v>180</v>
      </c>
      <c r="B90" s="272">
        <v>41.23</v>
      </c>
      <c r="C90" s="273">
        <v>42.299999</v>
      </c>
      <c r="D90" s="273">
        <v>40.189999</v>
      </c>
      <c r="E90" s="273">
        <v>41.93</v>
      </c>
      <c r="F90" s="273">
        <v>36.284084</v>
      </c>
      <c r="G90" s="273">
        <v>2.1858623E9</v>
      </c>
      <c r="H90" s="273"/>
      <c r="I90" s="273">
        <f t="shared" ref="I90:N90" si="109">(I91/B91*B90)/B91*B90</f>
        <v>2.557008706</v>
      </c>
      <c r="J90" s="273">
        <f t="shared" si="109"/>
        <v>2.689155694</v>
      </c>
      <c r="K90" s="273">
        <f t="shared" si="109"/>
        <v>2.425715326</v>
      </c>
      <c r="L90" s="273">
        <f t="shared" si="109"/>
        <v>2.624507613</v>
      </c>
      <c r="M90" s="273">
        <f t="shared" si="109"/>
        <v>2.291211975</v>
      </c>
      <c r="N90" s="273">
        <f t="shared" si="109"/>
        <v>105870978.8</v>
      </c>
      <c r="O90" s="273"/>
      <c r="P90" s="249">
        <f t="shared" si="26"/>
        <v>159168.3129</v>
      </c>
      <c r="Q90" s="249">
        <f t="shared" si="110"/>
        <v>178881.9099</v>
      </c>
      <c r="R90" s="249">
        <f t="shared" si="111"/>
        <v>180398.4364</v>
      </c>
      <c r="S90" s="249">
        <f t="shared" si="29"/>
        <v>-141855.4606</v>
      </c>
      <c r="T90" s="277"/>
      <c r="U90" s="252">
        <f t="shared" si="18"/>
        <v>2.393751696</v>
      </c>
      <c r="V90" s="249">
        <f t="shared" si="19"/>
        <v>284600.318</v>
      </c>
      <c r="W90" s="249">
        <f t="shared" si="20"/>
        <v>142744.8574</v>
      </c>
      <c r="X90" s="249">
        <f t="shared" si="21"/>
        <v>518448.6592</v>
      </c>
      <c r="Y90" s="253">
        <f t="shared" si="22"/>
        <v>0.5184486592</v>
      </c>
      <c r="Z90" s="323">
        <f t="shared" si="23"/>
        <v>376593.1986</v>
      </c>
      <c r="AA90" s="253">
        <f t="shared" si="24"/>
        <v>0.3765931986</v>
      </c>
      <c r="AB90" s="309"/>
      <c r="AC90" s="294"/>
      <c r="AD90" s="294"/>
      <c r="AE90" s="294"/>
      <c r="AF90" s="294"/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  <c r="AU90" s="294"/>
    </row>
    <row r="91" ht="19.5" customHeight="1">
      <c r="A91" s="271" t="s">
        <v>181</v>
      </c>
      <c r="B91" s="272">
        <v>42.150002</v>
      </c>
      <c r="C91" s="273">
        <v>43.049999</v>
      </c>
      <c r="D91" s="273">
        <v>41.389999</v>
      </c>
      <c r="E91" s="273">
        <v>41.849998</v>
      </c>
      <c r="F91" s="273">
        <v>36.240246</v>
      </c>
      <c r="G91" s="273">
        <v>1.7639047E9</v>
      </c>
      <c r="H91" s="273"/>
      <c r="I91" s="273">
        <f t="shared" ref="I91:N91" si="112">(I92/B92*B91)/B92*B91</f>
        <v>2.672395527</v>
      </c>
      <c r="J91" s="273">
        <f t="shared" si="112"/>
        <v>2.785361219</v>
      </c>
      <c r="K91" s="273">
        <f t="shared" si="112"/>
        <v>2.572732739</v>
      </c>
      <c r="L91" s="273">
        <f t="shared" si="112"/>
        <v>2.614502102</v>
      </c>
      <c r="M91" s="273">
        <f t="shared" si="112"/>
        <v>2.285678889</v>
      </c>
      <c r="N91" s="273">
        <f t="shared" si="112"/>
        <v>68941632.6</v>
      </c>
      <c r="O91" s="273"/>
      <c r="P91" s="249">
        <f t="shared" si="26"/>
        <v>163920.7881</v>
      </c>
      <c r="Q91" s="249">
        <f t="shared" si="110"/>
        <v>189723.5595</v>
      </c>
      <c r="R91" s="249">
        <f t="shared" si="111"/>
        <v>180398.4364</v>
      </c>
      <c r="S91" s="249">
        <f t="shared" si="29"/>
        <v>-144113.1917</v>
      </c>
      <c r="T91" s="277"/>
      <c r="U91" s="252">
        <f t="shared" si="18"/>
        <v>2.389227666</v>
      </c>
      <c r="V91" s="249">
        <f t="shared" si="19"/>
        <v>287927.0506</v>
      </c>
      <c r="W91" s="249">
        <f t="shared" si="20"/>
        <v>143813.859</v>
      </c>
      <c r="X91" s="249">
        <f t="shared" si="21"/>
        <v>534042.7841</v>
      </c>
      <c r="Y91" s="253">
        <f t="shared" si="22"/>
        <v>0.5340427841</v>
      </c>
      <c r="Z91" s="323">
        <f t="shared" si="23"/>
        <v>389929.5924</v>
      </c>
      <c r="AA91" s="253">
        <f t="shared" si="24"/>
        <v>0.3899295924</v>
      </c>
      <c r="AB91" s="309"/>
      <c r="AC91" s="294"/>
      <c r="AD91" s="294"/>
      <c r="AE91" s="294"/>
      <c r="AF91" s="294"/>
      <c r="AG91" s="294"/>
      <c r="AH91" s="294"/>
      <c r="AI91" s="294"/>
      <c r="AJ91" s="294"/>
      <c r="AK91" s="294"/>
      <c r="AL91" s="294"/>
      <c r="AM91" s="294"/>
      <c r="AN91" s="294"/>
      <c r="AO91" s="294"/>
      <c r="AP91" s="294"/>
      <c r="AQ91" s="294"/>
      <c r="AR91" s="294"/>
      <c r="AS91" s="294"/>
      <c r="AT91" s="294"/>
      <c r="AU91" s="294"/>
    </row>
    <row r="92" ht="19.5" customHeight="1">
      <c r="A92" s="271" t="s">
        <v>182</v>
      </c>
      <c r="B92" s="272">
        <v>41.919998</v>
      </c>
      <c r="C92" s="273">
        <v>42.279999</v>
      </c>
      <c r="D92" s="273">
        <v>38.23</v>
      </c>
      <c r="E92" s="273">
        <v>38.82</v>
      </c>
      <c r="F92" s="273">
        <v>33.61639</v>
      </c>
      <c r="G92" s="273">
        <v>2.7095353E9</v>
      </c>
      <c r="H92" s="273"/>
      <c r="I92" s="273">
        <f t="shared" ref="I92:N92" si="113">(I93/B93*B92)/B93*B92</f>
        <v>2.643309663</v>
      </c>
      <c r="J92" s="273">
        <f t="shared" si="113"/>
        <v>2.686613358</v>
      </c>
      <c r="K92" s="273">
        <f t="shared" si="113"/>
        <v>2.19488837</v>
      </c>
      <c r="L92" s="273">
        <f t="shared" si="113"/>
        <v>2.249620051</v>
      </c>
      <c r="M92" s="273">
        <f t="shared" si="113"/>
        <v>1.966686289</v>
      </c>
      <c r="N92" s="273">
        <f t="shared" si="113"/>
        <v>162675052.5</v>
      </c>
      <c r="O92" s="273"/>
      <c r="P92" s="249">
        <f t="shared" si="26"/>
        <v>151405.9406</v>
      </c>
      <c r="Q92" s="249">
        <f t="shared" si="110"/>
        <v>161859.8108</v>
      </c>
      <c r="R92" s="249">
        <f t="shared" si="111"/>
        <v>180398.4364</v>
      </c>
      <c r="S92" s="249">
        <f t="shared" si="29"/>
        <v>-146380.33</v>
      </c>
      <c r="T92" s="277"/>
      <c r="U92" s="252">
        <f t="shared" si="18"/>
        <v>2.266727894</v>
      </c>
      <c r="V92" s="249">
        <f t="shared" si="19"/>
        <v>279166.6574</v>
      </c>
      <c r="W92" s="249">
        <f t="shared" si="20"/>
        <v>132786.3274</v>
      </c>
      <c r="X92" s="249">
        <f t="shared" si="21"/>
        <v>493664.1878</v>
      </c>
      <c r="Y92" s="253">
        <f t="shared" si="22"/>
        <v>0.4936641878</v>
      </c>
      <c r="Z92" s="323">
        <f t="shared" si="23"/>
        <v>347283.8578</v>
      </c>
      <c r="AA92" s="253">
        <f t="shared" si="24"/>
        <v>0.3472838578</v>
      </c>
      <c r="AB92" s="309"/>
      <c r="AC92" s="294"/>
      <c r="AD92" s="294"/>
      <c r="AE92" s="294"/>
      <c r="AF92" s="294"/>
      <c r="AG92" s="294"/>
      <c r="AH92" s="294"/>
      <c r="AI92" s="294"/>
      <c r="AJ92" s="294"/>
      <c r="AK92" s="294"/>
      <c r="AL92" s="294"/>
      <c r="AM92" s="294"/>
      <c r="AN92" s="294"/>
      <c r="AO92" s="294"/>
      <c r="AP92" s="294"/>
      <c r="AQ92" s="294"/>
      <c r="AR92" s="294"/>
      <c r="AS92" s="294"/>
      <c r="AT92" s="294"/>
      <c r="AU92" s="294"/>
    </row>
    <row r="93" ht="19.5" customHeight="1">
      <c r="A93" s="271" t="s">
        <v>183</v>
      </c>
      <c r="B93" s="272">
        <v>38.93</v>
      </c>
      <c r="C93" s="273">
        <v>40.0</v>
      </c>
      <c r="D93" s="273">
        <v>37.16</v>
      </c>
      <c r="E93" s="273">
        <v>38.77</v>
      </c>
      <c r="F93" s="273">
        <v>33.573109</v>
      </c>
      <c r="G93" s="273">
        <v>3.052135E9</v>
      </c>
      <c r="H93" s="273"/>
      <c r="I93" s="273">
        <f t="shared" ref="I93:N93" si="114">(I94/B94*B93)/B94*B93</f>
        <v>2.27968239</v>
      </c>
      <c r="J93" s="273">
        <f t="shared" si="114"/>
        <v>2.404668508</v>
      </c>
      <c r="K93" s="273">
        <f t="shared" si="114"/>
        <v>2.073744523</v>
      </c>
      <c r="L93" s="273">
        <f t="shared" si="114"/>
        <v>2.24382878</v>
      </c>
      <c r="M93" s="273">
        <f t="shared" si="114"/>
        <v>1.961625344</v>
      </c>
      <c r="N93" s="273">
        <f t="shared" si="114"/>
        <v>206413837.1</v>
      </c>
      <c r="O93" s="273"/>
      <c r="P93" s="249">
        <f t="shared" si="26"/>
        <v>147168.3168</v>
      </c>
      <c r="Q93" s="249">
        <f t="shared" si="110"/>
        <v>152926.181</v>
      </c>
      <c r="R93" s="249">
        <f t="shared" si="111"/>
        <v>180398.4364</v>
      </c>
      <c r="S93" s="249">
        <f t="shared" si="29"/>
        <v>-148656.9147</v>
      </c>
      <c r="T93" s="277"/>
      <c r="U93" s="252">
        <f t="shared" si="18"/>
        <v>2.203508353</v>
      </c>
      <c r="V93" s="249">
        <f t="shared" si="19"/>
        <v>276200.3207</v>
      </c>
      <c r="W93" s="249">
        <f t="shared" si="20"/>
        <v>127543.4061</v>
      </c>
      <c r="X93" s="249">
        <f t="shared" si="21"/>
        <v>480492.9342</v>
      </c>
      <c r="Y93" s="253">
        <f t="shared" si="22"/>
        <v>0.4804929342</v>
      </c>
      <c r="Z93" s="323">
        <f t="shared" si="23"/>
        <v>331836.0195</v>
      </c>
      <c r="AA93" s="253">
        <f t="shared" si="24"/>
        <v>0.3318360195</v>
      </c>
      <c r="AB93" s="309"/>
      <c r="AC93" s="294"/>
      <c r="AD93" s="294"/>
      <c r="AE93" s="294"/>
      <c r="AF93" s="294"/>
      <c r="AG93" s="294"/>
      <c r="AH93" s="294"/>
      <c r="AI93" s="294"/>
      <c r="AJ93" s="294"/>
      <c r="AK93" s="294"/>
      <c r="AL93" s="294"/>
      <c r="AM93" s="294"/>
      <c r="AN93" s="294"/>
      <c r="AO93" s="294"/>
      <c r="AP93" s="294"/>
      <c r="AQ93" s="294"/>
      <c r="AR93" s="294"/>
      <c r="AS93" s="294"/>
      <c r="AT93" s="294"/>
      <c r="AU93" s="294"/>
    </row>
    <row r="94" ht="19.5" customHeight="1">
      <c r="A94" s="271" t="s">
        <v>184</v>
      </c>
      <c r="B94" s="272">
        <v>38.889999</v>
      </c>
      <c r="C94" s="273">
        <v>39.0</v>
      </c>
      <c r="D94" s="273">
        <v>35.540001</v>
      </c>
      <c r="E94" s="273">
        <v>37.099998</v>
      </c>
      <c r="F94" s="273">
        <v>32.14859</v>
      </c>
      <c r="G94" s="273">
        <v>2.462886E9</v>
      </c>
      <c r="H94" s="278" t="s">
        <v>184</v>
      </c>
      <c r="I94" s="273">
        <v>2.275</v>
      </c>
      <c r="J94" s="273">
        <v>2.285938</v>
      </c>
      <c r="K94" s="273">
        <v>1.896875</v>
      </c>
      <c r="L94" s="273">
        <v>2.054688</v>
      </c>
      <c r="M94" s="273">
        <v>1.798692</v>
      </c>
      <c r="N94" s="273">
        <v>1.344064E8</v>
      </c>
      <c r="O94" s="273"/>
      <c r="P94" s="249">
        <f t="shared" si="26"/>
        <v>140752.4792</v>
      </c>
      <c r="Q94" s="249">
        <f t="shared" si="110"/>
        <v>139883.1178</v>
      </c>
      <c r="R94" s="249">
        <f t="shared" si="111"/>
        <v>180398.4364</v>
      </c>
      <c r="S94" s="249">
        <f t="shared" si="29"/>
        <v>-150942.9851</v>
      </c>
      <c r="T94" s="277"/>
      <c r="U94" s="252">
        <f t="shared" si="18"/>
        <v>2.12763061</v>
      </c>
      <c r="V94" s="249">
        <f t="shared" si="19"/>
        <v>271709.2344</v>
      </c>
      <c r="W94" s="249">
        <f t="shared" si="20"/>
        <v>120766.2492</v>
      </c>
      <c r="X94" s="249">
        <f t="shared" si="21"/>
        <v>461034.0335</v>
      </c>
      <c r="Y94" s="253">
        <f t="shared" si="22"/>
        <v>0.4610340335</v>
      </c>
      <c r="Z94" s="323">
        <f t="shared" si="23"/>
        <v>310091.0483</v>
      </c>
      <c r="AA94" s="253">
        <f t="shared" si="24"/>
        <v>0.3100910483</v>
      </c>
      <c r="AB94" s="309"/>
      <c r="AC94" s="294"/>
      <c r="AD94" s="294"/>
      <c r="AE94" s="294"/>
      <c r="AF94" s="294"/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4"/>
      <c r="AU94" s="294"/>
    </row>
    <row r="95" ht="19.5" customHeight="1">
      <c r="A95" s="271" t="s">
        <v>185</v>
      </c>
      <c r="B95" s="272">
        <v>36.77</v>
      </c>
      <c r="C95" s="273">
        <v>39.029999</v>
      </c>
      <c r="D95" s="273">
        <v>36.259998</v>
      </c>
      <c r="E95" s="273">
        <v>38.869999</v>
      </c>
      <c r="F95" s="273">
        <v>33.682358</v>
      </c>
      <c r="G95" s="273">
        <v>2.2819291E9</v>
      </c>
      <c r="H95" s="278" t="s">
        <v>185</v>
      </c>
      <c r="I95" s="273">
        <v>2.017188</v>
      </c>
      <c r="J95" s="273">
        <v>2.259375</v>
      </c>
      <c r="K95" s="273">
        <v>1.9625</v>
      </c>
      <c r="L95" s="273">
        <v>2.240625</v>
      </c>
      <c r="M95" s="273">
        <v>1.961462</v>
      </c>
      <c r="N95" s="273">
        <v>2.36656E8</v>
      </c>
      <c r="O95" s="273"/>
      <c r="P95" s="249">
        <f t="shared" si="26"/>
        <v>143603.9525</v>
      </c>
      <c r="Q95" s="249">
        <f t="shared" si="110"/>
        <v>144722.5667</v>
      </c>
      <c r="R95" s="249">
        <f t="shared" si="111"/>
        <v>180398.4364</v>
      </c>
      <c r="S95" s="249">
        <f t="shared" si="29"/>
        <v>-153238.5809</v>
      </c>
      <c r="T95" s="277"/>
      <c r="U95" s="252">
        <f t="shared" si="18"/>
        <v>2.114365631</v>
      </c>
      <c r="V95" s="249">
        <f t="shared" si="19"/>
        <v>273705.2657</v>
      </c>
      <c r="W95" s="249">
        <f t="shared" si="20"/>
        <v>120466.6848</v>
      </c>
      <c r="X95" s="249">
        <f t="shared" si="21"/>
        <v>468724.9556</v>
      </c>
      <c r="Y95" s="253">
        <f t="shared" si="22"/>
        <v>0.4687249556</v>
      </c>
      <c r="Z95" s="323">
        <f t="shared" si="23"/>
        <v>315486.3747</v>
      </c>
      <c r="AA95" s="253">
        <f t="shared" si="24"/>
        <v>0.3154863747</v>
      </c>
      <c r="AB95" s="309"/>
      <c r="AC95" s="294"/>
      <c r="AD95" s="294"/>
      <c r="AE95" s="294"/>
      <c r="AF95" s="294"/>
      <c r="AG95" s="294"/>
      <c r="AH95" s="294"/>
      <c r="AI95" s="294"/>
      <c r="AJ95" s="294"/>
      <c r="AK95" s="294"/>
      <c r="AL95" s="294"/>
      <c r="AM95" s="294"/>
      <c r="AN95" s="294"/>
      <c r="AO95" s="294"/>
      <c r="AP95" s="294"/>
      <c r="AQ95" s="294"/>
      <c r="AR95" s="294"/>
      <c r="AS95" s="294"/>
      <c r="AT95" s="294"/>
      <c r="AU95" s="294"/>
    </row>
    <row r="96" ht="19.5" customHeight="1">
      <c r="A96" s="271" t="s">
        <v>186</v>
      </c>
      <c r="B96" s="272">
        <v>39.080002</v>
      </c>
      <c r="C96" s="273">
        <v>40.950001</v>
      </c>
      <c r="D96" s="273">
        <v>38.32</v>
      </c>
      <c r="E96" s="273">
        <v>40.650002</v>
      </c>
      <c r="F96" s="273">
        <v>35.224796</v>
      </c>
      <c r="G96" s="273">
        <v>2.234461E9</v>
      </c>
      <c r="H96" s="278" t="s">
        <v>186</v>
      </c>
      <c r="I96" s="273">
        <v>2.271875</v>
      </c>
      <c r="J96" s="273">
        <v>2.550938</v>
      </c>
      <c r="K96" s="273">
        <v>2.16875</v>
      </c>
      <c r="L96" s="273">
        <v>2.434375</v>
      </c>
      <c r="M96" s="273">
        <v>2.131073</v>
      </c>
      <c r="N96" s="273">
        <v>2.230688E8</v>
      </c>
      <c r="O96" s="273"/>
      <c r="P96" s="249">
        <f t="shared" si="26"/>
        <v>151762.3762</v>
      </c>
      <c r="Q96" s="249">
        <f t="shared" si="110"/>
        <v>159932.2632</v>
      </c>
      <c r="R96" s="249">
        <f t="shared" si="111"/>
        <v>180398.4364</v>
      </c>
      <c r="S96" s="249">
        <f t="shared" si="29"/>
        <v>-155543.7417</v>
      </c>
      <c r="T96" s="277"/>
      <c r="U96" s="252">
        <f t="shared" si="18"/>
        <v>2.135481692</v>
      </c>
      <c r="V96" s="249">
        <f t="shared" si="19"/>
        <v>279416.1623</v>
      </c>
      <c r="W96" s="249">
        <f t="shared" si="20"/>
        <v>123872.4206</v>
      </c>
      <c r="X96" s="249">
        <f t="shared" si="21"/>
        <v>492093.0759</v>
      </c>
      <c r="Y96" s="253">
        <f t="shared" si="22"/>
        <v>0.4920930759</v>
      </c>
      <c r="Z96" s="323">
        <f t="shared" si="23"/>
        <v>336549.3342</v>
      </c>
      <c r="AA96" s="253">
        <f t="shared" si="24"/>
        <v>0.3365493342</v>
      </c>
      <c r="AB96" s="309"/>
      <c r="AC96" s="294"/>
      <c r="AD96" s="294"/>
      <c r="AE96" s="294"/>
      <c r="AF96" s="294"/>
      <c r="AG96" s="294"/>
      <c r="AH96" s="294"/>
      <c r="AI96" s="294"/>
      <c r="AJ96" s="294"/>
      <c r="AK96" s="294"/>
      <c r="AL96" s="294"/>
      <c r="AM96" s="294"/>
      <c r="AN96" s="294"/>
      <c r="AO96" s="294"/>
      <c r="AP96" s="294"/>
      <c r="AQ96" s="294"/>
      <c r="AR96" s="294"/>
      <c r="AS96" s="294"/>
      <c r="AT96" s="294"/>
      <c r="AU96" s="294"/>
    </row>
    <row r="97" ht="19.5" customHeight="1">
      <c r="A97" s="271" t="s">
        <v>187</v>
      </c>
      <c r="B97" s="272">
        <v>40.599998</v>
      </c>
      <c r="C97" s="273">
        <v>42.919998</v>
      </c>
      <c r="D97" s="273">
        <v>39.880001</v>
      </c>
      <c r="E97" s="273">
        <v>42.580002</v>
      </c>
      <c r="F97" s="273">
        <v>36.918461</v>
      </c>
      <c r="G97" s="273">
        <v>2.410484E9</v>
      </c>
      <c r="H97" s="278" t="s">
        <v>187</v>
      </c>
      <c r="I97" s="273">
        <v>2.423438</v>
      </c>
      <c r="J97" s="273">
        <v>2.697188</v>
      </c>
      <c r="K97" s="273">
        <v>2.33875</v>
      </c>
      <c r="L97" s="273">
        <v>2.653125</v>
      </c>
      <c r="M97" s="273">
        <v>2.322569</v>
      </c>
      <c r="N97" s="273">
        <v>2.854912E8</v>
      </c>
      <c r="O97" s="273"/>
      <c r="P97" s="249">
        <f t="shared" si="26"/>
        <v>157940.598</v>
      </c>
      <c r="Q97" s="249">
        <f t="shared" si="110"/>
        <v>172468.7404</v>
      </c>
      <c r="R97" s="249">
        <f t="shared" si="111"/>
        <v>180398.4364</v>
      </c>
      <c r="S97" s="249">
        <f t="shared" si="29"/>
        <v>-157858.5073</v>
      </c>
      <c r="T97" s="277"/>
      <c r="U97" s="252">
        <f t="shared" si="18"/>
        <v>2.143305675</v>
      </c>
      <c r="V97" s="249">
        <f t="shared" si="19"/>
        <v>283740.9176</v>
      </c>
      <c r="W97" s="249">
        <f t="shared" si="20"/>
        <v>125882.4103</v>
      </c>
      <c r="X97" s="249">
        <f t="shared" si="21"/>
        <v>510807.7748</v>
      </c>
      <c r="Y97" s="253">
        <f t="shared" si="22"/>
        <v>0.5108077748</v>
      </c>
      <c r="Z97" s="323">
        <f t="shared" si="23"/>
        <v>352949.2675</v>
      </c>
      <c r="AA97" s="253">
        <f t="shared" si="24"/>
        <v>0.3529492675</v>
      </c>
      <c r="AB97" s="309"/>
      <c r="AC97" s="294"/>
      <c r="AD97" s="294"/>
      <c r="AE97" s="294"/>
      <c r="AF97" s="294"/>
      <c r="AG97" s="294"/>
      <c r="AH97" s="294"/>
      <c r="AI97" s="294"/>
      <c r="AJ97" s="294"/>
      <c r="AK97" s="294"/>
      <c r="AL97" s="294"/>
      <c r="AM97" s="294"/>
      <c r="AN97" s="294"/>
      <c r="AO97" s="294"/>
      <c r="AP97" s="294"/>
      <c r="AQ97" s="294"/>
      <c r="AR97" s="294"/>
      <c r="AS97" s="294"/>
      <c r="AT97" s="294"/>
      <c r="AU97" s="294"/>
    </row>
    <row r="98" ht="19.5" customHeight="1">
      <c r="A98" s="271" t="s">
        <v>188</v>
      </c>
      <c r="B98" s="272">
        <v>42.73</v>
      </c>
      <c r="C98" s="273">
        <v>44.860001</v>
      </c>
      <c r="D98" s="273">
        <v>41.610001</v>
      </c>
      <c r="E98" s="273">
        <v>44.040001</v>
      </c>
      <c r="F98" s="273">
        <v>38.184303</v>
      </c>
      <c r="G98" s="273">
        <v>2.370363E9</v>
      </c>
      <c r="H98" s="278" t="s">
        <v>188</v>
      </c>
      <c r="I98" s="273">
        <v>2.671875</v>
      </c>
      <c r="J98" s="273">
        <v>2.929688</v>
      </c>
      <c r="K98" s="273">
        <v>2.53</v>
      </c>
      <c r="L98" s="273">
        <v>2.813125</v>
      </c>
      <c r="M98" s="273">
        <v>2.462634</v>
      </c>
      <c r="N98" s="273">
        <v>3.429184E8</v>
      </c>
      <c r="O98" s="273"/>
      <c r="P98" s="249">
        <f t="shared" si="26"/>
        <v>164792.0832</v>
      </c>
      <c r="Q98" s="249">
        <f t="shared" si="110"/>
        <v>186572.2771</v>
      </c>
      <c r="R98" s="249">
        <f t="shared" si="111"/>
        <v>180398.4364</v>
      </c>
      <c r="S98" s="249">
        <f t="shared" si="29"/>
        <v>-160182.9177</v>
      </c>
      <c r="T98" s="277"/>
      <c r="U98" s="252">
        <f t="shared" si="18"/>
        <v>2.154977101</v>
      </c>
      <c r="V98" s="249">
        <f t="shared" si="19"/>
        <v>288536.9572</v>
      </c>
      <c r="W98" s="249">
        <f t="shared" si="20"/>
        <v>128354.0395</v>
      </c>
      <c r="X98" s="249">
        <f t="shared" si="21"/>
        <v>531762.7967</v>
      </c>
      <c r="Y98" s="253">
        <f t="shared" si="22"/>
        <v>0.5317627967</v>
      </c>
      <c r="Z98" s="323">
        <f t="shared" si="23"/>
        <v>371579.879</v>
      </c>
      <c r="AA98" s="253">
        <f t="shared" si="24"/>
        <v>0.371579879</v>
      </c>
      <c r="AB98" s="309"/>
      <c r="AC98" s="294"/>
      <c r="AD98" s="294"/>
      <c r="AE98" s="294"/>
      <c r="AF98" s="294"/>
      <c r="AG98" s="294"/>
      <c r="AH98" s="294"/>
      <c r="AI98" s="294"/>
      <c r="AJ98" s="294"/>
      <c r="AK98" s="294"/>
      <c r="AL98" s="294"/>
      <c r="AM98" s="294"/>
      <c r="AN98" s="294"/>
      <c r="AO98" s="294"/>
      <c r="AP98" s="294"/>
      <c r="AQ98" s="294"/>
      <c r="AR98" s="294"/>
      <c r="AS98" s="294"/>
      <c r="AT98" s="294"/>
      <c r="AU98" s="294"/>
    </row>
    <row r="99" ht="19.5" customHeight="1">
      <c r="A99" s="271" t="s">
        <v>189</v>
      </c>
      <c r="B99" s="326">
        <v>44.0</v>
      </c>
      <c r="C99" s="327">
        <v>44.759998</v>
      </c>
      <c r="D99" s="327">
        <v>42.880001</v>
      </c>
      <c r="E99" s="327">
        <v>43.16</v>
      </c>
      <c r="F99" s="327">
        <v>37.421341</v>
      </c>
      <c r="G99" s="327">
        <v>1.8982755E9</v>
      </c>
      <c r="H99" s="329" t="s">
        <v>189</v>
      </c>
      <c r="I99" s="327">
        <v>2.819688</v>
      </c>
      <c r="J99" s="327">
        <v>2.908125</v>
      </c>
      <c r="K99" s="327">
        <v>2.503125</v>
      </c>
      <c r="L99" s="327">
        <v>2.5325</v>
      </c>
      <c r="M99" s="327">
        <v>2.216972</v>
      </c>
      <c r="N99" s="327">
        <v>3.636512E8</v>
      </c>
      <c r="O99" s="327"/>
      <c r="P99" s="249">
        <f t="shared" si="26"/>
        <v>169821.7861</v>
      </c>
      <c r="Q99" s="249">
        <f t="shared" si="110"/>
        <v>184590.4076</v>
      </c>
      <c r="R99" s="249">
        <f t="shared" si="111"/>
        <v>180398.4364</v>
      </c>
      <c r="S99" s="249">
        <f t="shared" si="29"/>
        <v>-162517.0132</v>
      </c>
      <c r="T99" s="328">
        <f>(P99-P87)/P87</f>
        <v>0.06243805594</v>
      </c>
      <c r="U99" s="252">
        <f t="shared" si="18"/>
        <v>2.154975751</v>
      </c>
      <c r="V99" s="249">
        <f t="shared" si="19"/>
        <v>292057.7492</v>
      </c>
      <c r="W99" s="249">
        <f t="shared" si="20"/>
        <v>129540.736</v>
      </c>
      <c r="X99" s="249">
        <f t="shared" si="21"/>
        <v>534810.6301</v>
      </c>
      <c r="Y99" s="253">
        <f t="shared" si="22"/>
        <v>0.5348106301</v>
      </c>
      <c r="Z99" s="323">
        <f t="shared" si="23"/>
        <v>372293.6169</v>
      </c>
      <c r="AA99" s="253">
        <f t="shared" si="24"/>
        <v>0.3722936169</v>
      </c>
      <c r="AB99" s="309"/>
      <c r="AC99" s="294"/>
      <c r="AD99" s="294"/>
      <c r="AE99" s="294"/>
      <c r="AF99" s="294"/>
      <c r="AG99" s="294"/>
      <c r="AH99" s="294"/>
      <c r="AI99" s="294"/>
      <c r="AJ99" s="294"/>
      <c r="AK99" s="294"/>
      <c r="AL99" s="294"/>
      <c r="AM99" s="294"/>
      <c r="AN99" s="294"/>
      <c r="AO99" s="294"/>
      <c r="AP99" s="294"/>
      <c r="AQ99" s="294"/>
      <c r="AR99" s="294"/>
      <c r="AS99" s="294"/>
      <c r="AT99" s="294"/>
      <c r="AU99" s="294"/>
    </row>
    <row r="100" ht="19.5" customHeight="1">
      <c r="A100" s="271" t="s">
        <v>190</v>
      </c>
      <c r="B100" s="272">
        <v>43.459999</v>
      </c>
      <c r="C100" s="273">
        <v>45.400002</v>
      </c>
      <c r="D100" s="273">
        <v>42.52</v>
      </c>
      <c r="E100" s="273">
        <v>44.07</v>
      </c>
      <c r="F100" s="273">
        <v>38.256889</v>
      </c>
      <c r="G100" s="273">
        <v>2.6205577E9</v>
      </c>
      <c r="H100" s="278" t="s">
        <v>190</v>
      </c>
      <c r="I100" s="273">
        <v>2.58625</v>
      </c>
      <c r="J100" s="273">
        <v>2.794375</v>
      </c>
      <c r="K100" s="273">
        <v>2.4625</v>
      </c>
      <c r="L100" s="273">
        <v>2.607813</v>
      </c>
      <c r="M100" s="273">
        <v>2.430443</v>
      </c>
      <c r="N100" s="273">
        <v>4.98256E8</v>
      </c>
      <c r="O100" s="273"/>
      <c r="P100" s="249">
        <f t="shared" si="26"/>
        <v>168396.0396</v>
      </c>
      <c r="Q100" s="249">
        <f>((Q99+R99)/2)*K100/K99</f>
        <v>179532.5899</v>
      </c>
      <c r="R100" s="249">
        <f>(Q99+R99)/2</f>
        <v>182494.422</v>
      </c>
      <c r="S100" s="249">
        <f t="shared" si="29"/>
        <v>-164860.8341</v>
      </c>
      <c r="T100" s="277"/>
      <c r="U100" s="252">
        <f t="shared" si="18"/>
        <v>2.128404018</v>
      </c>
      <c r="V100" s="249">
        <f t="shared" si="19"/>
        <v>293071.8728</v>
      </c>
      <c r="W100" s="249">
        <f t="shared" si="20"/>
        <v>128211.0387</v>
      </c>
      <c r="X100" s="249">
        <f t="shared" si="21"/>
        <v>530423.0515</v>
      </c>
      <c r="Y100" s="253">
        <f t="shared" si="22"/>
        <v>0.5304230515</v>
      </c>
      <c r="Z100" s="323">
        <f t="shared" si="23"/>
        <v>365562.2174</v>
      </c>
      <c r="AA100" s="253">
        <f t="shared" si="24"/>
        <v>0.3655622174</v>
      </c>
      <c r="AB100" s="309"/>
      <c r="AC100" s="294"/>
      <c r="AD100" s="294"/>
      <c r="AE100" s="294"/>
      <c r="AF100" s="294"/>
      <c r="AG100" s="294"/>
      <c r="AH100" s="294"/>
      <c r="AI100" s="294"/>
      <c r="AJ100" s="294"/>
      <c r="AK100" s="294"/>
      <c r="AL100" s="294"/>
      <c r="AM100" s="294"/>
      <c r="AN100" s="294"/>
      <c r="AO100" s="294"/>
      <c r="AP100" s="294"/>
      <c r="AQ100" s="294"/>
      <c r="AR100" s="294"/>
      <c r="AS100" s="294"/>
      <c r="AT100" s="294"/>
      <c r="AU100" s="294"/>
    </row>
    <row r="101" ht="19.5" customHeight="1">
      <c r="A101" s="271" t="s">
        <v>191</v>
      </c>
      <c r="B101" s="272">
        <v>44.27</v>
      </c>
      <c r="C101" s="273">
        <v>45.549999</v>
      </c>
      <c r="D101" s="273">
        <v>42.93</v>
      </c>
      <c r="E101" s="273">
        <v>43.330002</v>
      </c>
      <c r="F101" s="273">
        <v>37.614506</v>
      </c>
      <c r="G101" s="273">
        <v>2.3943033E9</v>
      </c>
      <c r="H101" s="278" t="s">
        <v>191</v>
      </c>
      <c r="I101" s="273">
        <v>2.639688</v>
      </c>
      <c r="J101" s="273">
        <v>2.785313</v>
      </c>
      <c r="K101" s="273">
        <v>2.453125</v>
      </c>
      <c r="L101" s="273">
        <v>2.515313</v>
      </c>
      <c r="M101" s="273">
        <v>2.344234</v>
      </c>
      <c r="N101" s="273">
        <v>4.683744E8</v>
      </c>
      <c r="O101" s="273"/>
      <c r="P101" s="249">
        <f t="shared" si="26"/>
        <v>170019.802</v>
      </c>
      <c r="Q101" s="249">
        <f t="shared" ref="Q101:Q111" si="115">Q100*K101/K100</f>
        <v>178849.0902</v>
      </c>
      <c r="R101" s="249">
        <f t="shared" ref="R101:R111" si="116">R100</f>
        <v>182494.422</v>
      </c>
      <c r="S101" s="249">
        <f t="shared" si="29"/>
        <v>-167214.4209</v>
      </c>
      <c r="T101" s="277"/>
      <c r="U101" s="252">
        <f t="shared" si="18"/>
        <v>2.108156833</v>
      </c>
      <c r="V101" s="249">
        <f t="shared" si="19"/>
        <v>294208.5065</v>
      </c>
      <c r="W101" s="249">
        <f t="shared" si="20"/>
        <v>126994.0856</v>
      </c>
      <c r="X101" s="249">
        <f t="shared" si="21"/>
        <v>531363.3142</v>
      </c>
      <c r="Y101" s="253">
        <f t="shared" si="22"/>
        <v>0.5313633142</v>
      </c>
      <c r="Z101" s="323">
        <f t="shared" si="23"/>
        <v>364148.8933</v>
      </c>
      <c r="AA101" s="253">
        <f t="shared" si="24"/>
        <v>0.3641488933</v>
      </c>
      <c r="AB101" s="309"/>
      <c r="AC101" s="294"/>
      <c r="AD101" s="294"/>
      <c r="AE101" s="294"/>
      <c r="AF101" s="294"/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294"/>
      <c r="AQ101" s="294"/>
      <c r="AR101" s="294"/>
      <c r="AS101" s="294"/>
      <c r="AT101" s="294"/>
      <c r="AU101" s="294"/>
    </row>
    <row r="102" ht="19.5" customHeight="1">
      <c r="A102" s="271" t="s">
        <v>192</v>
      </c>
      <c r="B102" s="272">
        <v>42.549999</v>
      </c>
      <c r="C102" s="273">
        <v>44.450001</v>
      </c>
      <c r="D102" s="273">
        <v>42.060001</v>
      </c>
      <c r="E102" s="273">
        <v>43.529999</v>
      </c>
      <c r="F102" s="273">
        <v>37.788136</v>
      </c>
      <c r="G102" s="273">
        <v>2.8868317E9</v>
      </c>
      <c r="H102" s="278" t="s">
        <v>192</v>
      </c>
      <c r="I102" s="273">
        <v>2.439063</v>
      </c>
      <c r="J102" s="273">
        <v>2.6325</v>
      </c>
      <c r="K102" s="273">
        <v>2.363438</v>
      </c>
      <c r="L102" s="273">
        <v>2.530625</v>
      </c>
      <c r="M102" s="273">
        <v>2.358504</v>
      </c>
      <c r="N102" s="273">
        <v>9.582016E8</v>
      </c>
      <c r="O102" s="273"/>
      <c r="P102" s="249">
        <f t="shared" si="26"/>
        <v>166574.2614</v>
      </c>
      <c r="Q102" s="249">
        <f t="shared" si="115"/>
        <v>172310.3128</v>
      </c>
      <c r="R102" s="249">
        <f t="shared" si="116"/>
        <v>182494.422</v>
      </c>
      <c r="S102" s="249">
        <f t="shared" si="29"/>
        <v>-169577.8143</v>
      </c>
      <c r="T102" s="277"/>
      <c r="U102" s="252">
        <f t="shared" si="18"/>
        <v>2.058457262</v>
      </c>
      <c r="V102" s="249">
        <f t="shared" si="19"/>
        <v>291796.6281</v>
      </c>
      <c r="W102" s="249">
        <f t="shared" si="20"/>
        <v>122218.8138</v>
      </c>
      <c r="X102" s="249">
        <f t="shared" si="21"/>
        <v>521378.9962</v>
      </c>
      <c r="Y102" s="253">
        <f t="shared" si="22"/>
        <v>0.5213789962</v>
      </c>
      <c r="Z102" s="323">
        <f t="shared" si="23"/>
        <v>351801.1819</v>
      </c>
      <c r="AA102" s="253">
        <f t="shared" si="24"/>
        <v>0.3518011819</v>
      </c>
      <c r="AB102" s="309"/>
      <c r="AC102" s="294"/>
      <c r="AD102" s="294"/>
      <c r="AE102" s="294"/>
      <c r="AF102" s="294"/>
      <c r="AG102" s="294"/>
      <c r="AH102" s="294"/>
      <c r="AI102" s="294"/>
      <c r="AJ102" s="294"/>
      <c r="AK102" s="294"/>
      <c r="AL102" s="294"/>
      <c r="AM102" s="294"/>
      <c r="AN102" s="294"/>
      <c r="AO102" s="294"/>
      <c r="AP102" s="294"/>
      <c r="AQ102" s="294"/>
      <c r="AR102" s="294"/>
      <c r="AS102" s="294"/>
      <c r="AT102" s="294"/>
      <c r="AU102" s="294"/>
    </row>
    <row r="103" ht="19.5" customHeight="1">
      <c r="A103" s="271" t="s">
        <v>193</v>
      </c>
      <c r="B103" s="272">
        <v>43.669998</v>
      </c>
      <c r="C103" s="273">
        <v>46.700001</v>
      </c>
      <c r="D103" s="273">
        <v>43.299999</v>
      </c>
      <c r="E103" s="273">
        <v>45.959999</v>
      </c>
      <c r="F103" s="273">
        <v>39.922726</v>
      </c>
      <c r="G103" s="273">
        <v>1.8404487E9</v>
      </c>
      <c r="H103" s="278" t="s">
        <v>193</v>
      </c>
      <c r="I103" s="273">
        <v>2.539063</v>
      </c>
      <c r="J103" s="273">
        <v>2.878125</v>
      </c>
      <c r="K103" s="273">
        <v>2.495</v>
      </c>
      <c r="L103" s="273">
        <v>2.795313</v>
      </c>
      <c r="M103" s="273">
        <v>2.605565</v>
      </c>
      <c r="N103" s="273">
        <v>5.435744E8</v>
      </c>
      <c r="O103" s="273"/>
      <c r="P103" s="249">
        <f t="shared" si="26"/>
        <v>171485.1446</v>
      </c>
      <c r="Q103" s="249">
        <f t="shared" si="115"/>
        <v>181902.0556</v>
      </c>
      <c r="R103" s="249">
        <f t="shared" si="116"/>
        <v>182494.422</v>
      </c>
      <c r="S103" s="249">
        <f t="shared" si="29"/>
        <v>-171951.0552</v>
      </c>
      <c r="T103" s="277"/>
      <c r="U103" s="252">
        <f t="shared" si="18"/>
        <v>2.058606538</v>
      </c>
      <c r="V103" s="249">
        <f t="shared" si="19"/>
        <v>295234.2463</v>
      </c>
      <c r="W103" s="249">
        <f t="shared" si="20"/>
        <v>123283.1911</v>
      </c>
      <c r="X103" s="249">
        <f t="shared" si="21"/>
        <v>535881.6221</v>
      </c>
      <c r="Y103" s="253">
        <f t="shared" si="22"/>
        <v>0.5358816221</v>
      </c>
      <c r="Z103" s="323">
        <f t="shared" si="23"/>
        <v>363930.5669</v>
      </c>
      <c r="AA103" s="253">
        <f t="shared" si="24"/>
        <v>0.3639305669</v>
      </c>
      <c r="AB103" s="309"/>
      <c r="AC103" s="294"/>
      <c r="AD103" s="294"/>
      <c r="AE103" s="294"/>
      <c r="AF103" s="294"/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  <c r="AU103" s="294"/>
    </row>
    <row r="104" ht="19.5" customHeight="1">
      <c r="A104" s="271" t="s">
        <v>194</v>
      </c>
      <c r="B104" s="272">
        <v>45.970001</v>
      </c>
      <c r="C104" s="273">
        <v>47.52</v>
      </c>
      <c r="D104" s="273">
        <v>45.66</v>
      </c>
      <c r="E104" s="273">
        <v>47.41</v>
      </c>
      <c r="F104" s="273">
        <v>41.182247</v>
      </c>
      <c r="G104" s="273">
        <v>2.5755019E9</v>
      </c>
      <c r="H104" s="278" t="s">
        <v>194</v>
      </c>
      <c r="I104" s="273">
        <v>2.796875</v>
      </c>
      <c r="J104" s="273">
        <v>2.963125</v>
      </c>
      <c r="K104" s="273">
        <v>2.755625</v>
      </c>
      <c r="L104" s="273">
        <v>2.959688</v>
      </c>
      <c r="M104" s="273">
        <v>2.758782</v>
      </c>
      <c r="N104" s="273">
        <v>7.289664E8</v>
      </c>
      <c r="O104" s="273"/>
      <c r="P104" s="249">
        <f t="shared" si="26"/>
        <v>180831.6832</v>
      </c>
      <c r="Q104" s="249">
        <f t="shared" si="115"/>
        <v>200903.3474</v>
      </c>
      <c r="R104" s="249">
        <f t="shared" si="116"/>
        <v>182494.422</v>
      </c>
      <c r="S104" s="249">
        <f t="shared" si="29"/>
        <v>-174334.1846</v>
      </c>
      <c r="T104" s="277"/>
      <c r="U104" s="252">
        <f t="shared" si="18"/>
        <v>2.084078381</v>
      </c>
      <c r="V104" s="249">
        <f t="shared" si="19"/>
        <v>301776.8233</v>
      </c>
      <c r="W104" s="249">
        <f t="shared" si="20"/>
        <v>127442.6387</v>
      </c>
      <c r="X104" s="249">
        <f t="shared" si="21"/>
        <v>564229.4526</v>
      </c>
      <c r="Y104" s="253">
        <f t="shared" si="22"/>
        <v>0.5642294526</v>
      </c>
      <c r="Z104" s="323">
        <f t="shared" si="23"/>
        <v>389895.268</v>
      </c>
      <c r="AA104" s="253">
        <f t="shared" si="24"/>
        <v>0.389895268</v>
      </c>
      <c r="AB104" s="309"/>
      <c r="AC104" s="294"/>
      <c r="AD104" s="294"/>
      <c r="AE104" s="294"/>
      <c r="AF104" s="294"/>
      <c r="AG104" s="294"/>
      <c r="AH104" s="294"/>
      <c r="AI104" s="294"/>
      <c r="AJ104" s="294"/>
      <c r="AK104" s="294"/>
      <c r="AL104" s="294"/>
      <c r="AM104" s="294"/>
      <c r="AN104" s="294"/>
      <c r="AO104" s="294"/>
      <c r="AP104" s="294"/>
      <c r="AQ104" s="294"/>
      <c r="AR104" s="294"/>
      <c r="AS104" s="294"/>
      <c r="AT104" s="294"/>
      <c r="AU104" s="294"/>
    </row>
    <row r="105" ht="19.5" customHeight="1">
      <c r="A105" s="271" t="s">
        <v>195</v>
      </c>
      <c r="B105" s="272">
        <v>47.580002</v>
      </c>
      <c r="C105" s="273">
        <v>47.919998</v>
      </c>
      <c r="D105" s="273">
        <v>46.16</v>
      </c>
      <c r="E105" s="273">
        <v>47.599998</v>
      </c>
      <c r="F105" s="273">
        <v>41.347279</v>
      </c>
      <c r="G105" s="273">
        <v>2.8152099E9</v>
      </c>
      <c r="H105" s="278" t="s">
        <v>195</v>
      </c>
      <c r="I105" s="273">
        <v>2.970938</v>
      </c>
      <c r="J105" s="273">
        <v>3.006563</v>
      </c>
      <c r="K105" s="273">
        <v>2.792188</v>
      </c>
      <c r="L105" s="273">
        <v>2.972813</v>
      </c>
      <c r="M105" s="273">
        <v>2.771016</v>
      </c>
      <c r="N105" s="273">
        <v>8.598144E8</v>
      </c>
      <c r="O105" s="273"/>
      <c r="P105" s="249">
        <f t="shared" si="26"/>
        <v>182811.8812</v>
      </c>
      <c r="Q105" s="249">
        <f t="shared" si="115"/>
        <v>203569.0328</v>
      </c>
      <c r="R105" s="249">
        <f t="shared" si="116"/>
        <v>182494.422</v>
      </c>
      <c r="S105" s="249">
        <f t="shared" si="29"/>
        <v>-176727.2437</v>
      </c>
      <c r="T105" s="277"/>
      <c r="U105" s="252">
        <f t="shared" si="18"/>
        <v>2.067062755</v>
      </c>
      <c r="V105" s="249">
        <f t="shared" si="19"/>
        <v>303162.9619</v>
      </c>
      <c r="W105" s="249">
        <f t="shared" si="20"/>
        <v>126435.7182</v>
      </c>
      <c r="X105" s="249">
        <f t="shared" si="21"/>
        <v>568875.3359</v>
      </c>
      <c r="Y105" s="253">
        <f t="shared" si="22"/>
        <v>0.5688753359</v>
      </c>
      <c r="Z105" s="323">
        <f t="shared" si="23"/>
        <v>392148.0922</v>
      </c>
      <c r="AA105" s="253">
        <f t="shared" si="24"/>
        <v>0.3921480922</v>
      </c>
      <c r="AB105" s="309"/>
      <c r="AC105" s="294"/>
      <c r="AD105" s="294"/>
      <c r="AE105" s="294"/>
      <c r="AF105" s="294"/>
      <c r="AG105" s="294"/>
      <c r="AH105" s="294"/>
      <c r="AI105" s="294"/>
      <c r="AJ105" s="294"/>
      <c r="AK105" s="294"/>
      <c r="AL105" s="294"/>
      <c r="AM105" s="294"/>
      <c r="AN105" s="294"/>
      <c r="AO105" s="294"/>
      <c r="AP105" s="294"/>
      <c r="AQ105" s="294"/>
      <c r="AR105" s="294"/>
      <c r="AS105" s="294"/>
      <c r="AT105" s="294"/>
      <c r="AU105" s="294"/>
    </row>
    <row r="106" ht="19.5" customHeight="1">
      <c r="A106" s="271" t="s">
        <v>196</v>
      </c>
      <c r="B106" s="272">
        <v>47.709999</v>
      </c>
      <c r="C106" s="273">
        <v>50.66</v>
      </c>
      <c r="D106" s="273">
        <v>47.43</v>
      </c>
      <c r="E106" s="273">
        <v>47.529999</v>
      </c>
      <c r="F106" s="273">
        <v>41.318756</v>
      </c>
      <c r="G106" s="273">
        <v>2.7804525E9</v>
      </c>
      <c r="H106" s="278" t="s">
        <v>196</v>
      </c>
      <c r="I106" s="273">
        <v>2.973438</v>
      </c>
      <c r="J106" s="273">
        <v>3.339375</v>
      </c>
      <c r="K106" s="273">
        <v>2.9225</v>
      </c>
      <c r="L106" s="273">
        <v>2.9375</v>
      </c>
      <c r="M106" s="273">
        <v>2.738101</v>
      </c>
      <c r="N106" s="273">
        <v>1.0265664E9</v>
      </c>
      <c r="O106" s="273"/>
      <c r="P106" s="249">
        <f t="shared" si="26"/>
        <v>187841.5842</v>
      </c>
      <c r="Q106" s="249">
        <f t="shared" si="115"/>
        <v>213069.6422</v>
      </c>
      <c r="R106" s="249">
        <f t="shared" si="116"/>
        <v>182494.422</v>
      </c>
      <c r="S106" s="249">
        <f t="shared" si="29"/>
        <v>-179130.2739</v>
      </c>
      <c r="T106" s="277"/>
      <c r="U106" s="252">
        <f t="shared" si="18"/>
        <v>2.0674116</v>
      </c>
      <c r="V106" s="249">
        <f t="shared" si="19"/>
        <v>306683.754</v>
      </c>
      <c r="W106" s="249">
        <f t="shared" si="20"/>
        <v>127553.4801</v>
      </c>
      <c r="X106" s="249">
        <f t="shared" si="21"/>
        <v>583405.6484</v>
      </c>
      <c r="Y106" s="253">
        <f t="shared" si="22"/>
        <v>0.5834056484</v>
      </c>
      <c r="Z106" s="323">
        <f t="shared" si="23"/>
        <v>404275.3745</v>
      </c>
      <c r="AA106" s="253">
        <f t="shared" si="24"/>
        <v>0.4042753745</v>
      </c>
      <c r="AB106" s="309"/>
      <c r="AC106" s="294"/>
      <c r="AD106" s="294"/>
      <c r="AE106" s="294"/>
      <c r="AF106" s="294"/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  <c r="AU106" s="294"/>
    </row>
    <row r="107" ht="19.5" customHeight="1">
      <c r="A107" s="271" t="s">
        <v>197</v>
      </c>
      <c r="B107" s="272">
        <v>47.389999</v>
      </c>
      <c r="C107" s="273">
        <v>49.060001</v>
      </c>
      <c r="D107" s="273">
        <v>44.389999</v>
      </c>
      <c r="E107" s="273">
        <v>48.869999</v>
      </c>
      <c r="F107" s="273">
        <v>42.483643</v>
      </c>
      <c r="G107" s="273">
        <v>3.8355835E9</v>
      </c>
      <c r="H107" s="278" t="s">
        <v>197</v>
      </c>
      <c r="I107" s="273">
        <v>2.916563</v>
      </c>
      <c r="J107" s="273">
        <v>3.1125</v>
      </c>
      <c r="K107" s="273">
        <v>2.543125</v>
      </c>
      <c r="L107" s="273">
        <v>3.060313</v>
      </c>
      <c r="M107" s="273">
        <v>2.852576</v>
      </c>
      <c r="N107" s="273">
        <v>2.0026688E9</v>
      </c>
      <c r="O107" s="273"/>
      <c r="P107" s="249">
        <f t="shared" si="26"/>
        <v>175801.9762</v>
      </c>
      <c r="Q107" s="249">
        <f t="shared" si="115"/>
        <v>185410.6874</v>
      </c>
      <c r="R107" s="249">
        <f t="shared" si="116"/>
        <v>182494.422</v>
      </c>
      <c r="S107" s="249">
        <f t="shared" si="29"/>
        <v>-181543.3167</v>
      </c>
      <c r="T107" s="277"/>
      <c r="U107" s="252">
        <f t="shared" si="18"/>
        <v>1.973613817</v>
      </c>
      <c r="V107" s="249">
        <f t="shared" si="19"/>
        <v>298256.0285</v>
      </c>
      <c r="W107" s="249">
        <f t="shared" si="20"/>
        <v>116712.7118</v>
      </c>
      <c r="X107" s="249">
        <f t="shared" si="21"/>
        <v>543707.0856</v>
      </c>
      <c r="Y107" s="253">
        <f t="shared" si="22"/>
        <v>0.5437070856</v>
      </c>
      <c r="Z107" s="323">
        <f t="shared" si="23"/>
        <v>362163.7689</v>
      </c>
      <c r="AA107" s="253">
        <f t="shared" si="24"/>
        <v>0.3621637689</v>
      </c>
      <c r="AB107" s="309"/>
      <c r="AC107" s="294"/>
      <c r="AD107" s="294"/>
      <c r="AE107" s="294"/>
      <c r="AF107" s="294"/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  <c r="AU107" s="294"/>
    </row>
    <row r="108" ht="19.5" customHeight="1">
      <c r="A108" s="271" t="s">
        <v>198</v>
      </c>
      <c r="B108" s="272">
        <v>48.93</v>
      </c>
      <c r="C108" s="273">
        <v>51.68</v>
      </c>
      <c r="D108" s="273">
        <v>47.810001</v>
      </c>
      <c r="E108" s="273">
        <v>51.41</v>
      </c>
      <c r="F108" s="273">
        <v>44.691727</v>
      </c>
      <c r="G108" s="273">
        <v>1.9806399E9</v>
      </c>
      <c r="H108" s="278" t="s">
        <v>198</v>
      </c>
      <c r="I108" s="273">
        <v>3.0775</v>
      </c>
      <c r="J108" s="273">
        <v>3.406875</v>
      </c>
      <c r="K108" s="273">
        <v>2.927188</v>
      </c>
      <c r="L108" s="273">
        <v>3.378125</v>
      </c>
      <c r="M108" s="273">
        <v>3.148816</v>
      </c>
      <c r="N108" s="273">
        <v>1.138864E9</v>
      </c>
      <c r="O108" s="273"/>
      <c r="P108" s="249">
        <f t="shared" si="26"/>
        <v>189346.5386</v>
      </c>
      <c r="Q108" s="249">
        <f t="shared" si="115"/>
        <v>213411.4286</v>
      </c>
      <c r="R108" s="249">
        <f t="shared" si="116"/>
        <v>182494.422</v>
      </c>
      <c r="S108" s="249">
        <f t="shared" si="29"/>
        <v>-183966.4138</v>
      </c>
      <c r="T108" s="277"/>
      <c r="U108" s="252">
        <f t="shared" si="18"/>
        <v>2.02124373</v>
      </c>
      <c r="V108" s="249">
        <f t="shared" si="19"/>
        <v>307737.2221</v>
      </c>
      <c r="W108" s="249">
        <f t="shared" si="20"/>
        <v>123770.8083</v>
      </c>
      <c r="X108" s="249">
        <f t="shared" si="21"/>
        <v>585252.3892</v>
      </c>
      <c r="Y108" s="253">
        <f t="shared" si="22"/>
        <v>0.5852523892</v>
      </c>
      <c r="Z108" s="323">
        <f t="shared" si="23"/>
        <v>401285.9753</v>
      </c>
      <c r="AA108" s="253">
        <f t="shared" si="24"/>
        <v>0.4012859753</v>
      </c>
      <c r="AB108" s="309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  <c r="AU108" s="294"/>
    </row>
    <row r="109" ht="19.5" customHeight="1">
      <c r="A109" s="271" t="s">
        <v>199</v>
      </c>
      <c r="B109" s="272">
        <v>51.450001</v>
      </c>
      <c r="C109" s="273">
        <v>55.07</v>
      </c>
      <c r="D109" s="273">
        <v>51.34</v>
      </c>
      <c r="E109" s="273">
        <v>55.029999</v>
      </c>
      <c r="F109" s="273">
        <v>47.863544</v>
      </c>
      <c r="G109" s="273">
        <v>3.4002851E9</v>
      </c>
      <c r="H109" s="278" t="s">
        <v>199</v>
      </c>
      <c r="I109" s="273">
        <v>3.383438</v>
      </c>
      <c r="J109" s="273">
        <v>3.835938</v>
      </c>
      <c r="K109" s="273">
        <v>3.36</v>
      </c>
      <c r="L109" s="273">
        <v>3.827188</v>
      </c>
      <c r="M109" s="273">
        <v>3.567395</v>
      </c>
      <c r="N109" s="273">
        <v>1.8249248E9</v>
      </c>
      <c r="O109" s="273"/>
      <c r="P109" s="249">
        <f t="shared" si="26"/>
        <v>203326.7327</v>
      </c>
      <c r="Q109" s="249">
        <f t="shared" si="115"/>
        <v>244966.2953</v>
      </c>
      <c r="R109" s="249">
        <f t="shared" si="116"/>
        <v>182494.422</v>
      </c>
      <c r="S109" s="249">
        <f t="shared" si="29"/>
        <v>-186399.6072</v>
      </c>
      <c r="T109" s="277"/>
      <c r="U109" s="252">
        <f t="shared" si="18"/>
        <v>2.069860341</v>
      </c>
      <c r="V109" s="249">
        <f t="shared" si="19"/>
        <v>317523.358</v>
      </c>
      <c r="W109" s="249">
        <f t="shared" si="20"/>
        <v>131123.7507</v>
      </c>
      <c r="X109" s="249">
        <f t="shared" si="21"/>
        <v>630787.4499</v>
      </c>
      <c r="Y109" s="253">
        <f t="shared" si="22"/>
        <v>0.6307874499</v>
      </c>
      <c r="Z109" s="323">
        <f t="shared" si="23"/>
        <v>444387.8427</v>
      </c>
      <c r="AA109" s="253">
        <f t="shared" si="24"/>
        <v>0.4443878427</v>
      </c>
      <c r="AB109" s="309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</row>
    <row r="110" ht="19.5" customHeight="1">
      <c r="A110" s="271" t="s">
        <v>200</v>
      </c>
      <c r="B110" s="272">
        <v>54.68</v>
      </c>
      <c r="C110" s="273">
        <v>54.77</v>
      </c>
      <c r="D110" s="273">
        <v>48.650002</v>
      </c>
      <c r="E110" s="273">
        <v>51.310001</v>
      </c>
      <c r="F110" s="273">
        <v>44.627987</v>
      </c>
      <c r="G110" s="273">
        <v>4.5677763E9</v>
      </c>
      <c r="H110" s="278" t="s">
        <v>200</v>
      </c>
      <c r="I110" s="273">
        <v>3.78125</v>
      </c>
      <c r="J110" s="273">
        <v>3.803125</v>
      </c>
      <c r="K110" s="273">
        <v>2.975</v>
      </c>
      <c r="L110" s="273">
        <v>3.295625</v>
      </c>
      <c r="M110" s="273">
        <v>3.071915</v>
      </c>
      <c r="N110" s="273">
        <v>3.321216E9</v>
      </c>
      <c r="O110" s="273"/>
      <c r="P110" s="249">
        <f t="shared" si="26"/>
        <v>192673.2752</v>
      </c>
      <c r="Q110" s="249">
        <f t="shared" si="115"/>
        <v>216897.2406</v>
      </c>
      <c r="R110" s="249">
        <f t="shared" si="116"/>
        <v>182494.422</v>
      </c>
      <c r="S110" s="249">
        <f t="shared" si="29"/>
        <v>-188842.9389</v>
      </c>
      <c r="T110" s="277"/>
      <c r="U110" s="252">
        <f t="shared" si="18"/>
        <v>1.986665212</v>
      </c>
      <c r="V110" s="249">
        <f t="shared" si="19"/>
        <v>310065.9378</v>
      </c>
      <c r="W110" s="249">
        <f t="shared" si="20"/>
        <v>121222.9988</v>
      </c>
      <c r="X110" s="249">
        <f t="shared" si="21"/>
        <v>592064.9378</v>
      </c>
      <c r="Y110" s="253">
        <f t="shared" si="22"/>
        <v>0.5920649378</v>
      </c>
      <c r="Z110" s="323">
        <f t="shared" si="23"/>
        <v>403221.9989</v>
      </c>
      <c r="AA110" s="253">
        <f t="shared" si="24"/>
        <v>0.4032219989</v>
      </c>
      <c r="AB110" s="309"/>
      <c r="AC110" s="294"/>
      <c r="AD110" s="294"/>
      <c r="AE110" s="294"/>
      <c r="AF110" s="294"/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  <c r="AU110" s="294"/>
    </row>
    <row r="111" ht="19.5" customHeight="1">
      <c r="A111" s="271" t="s">
        <v>201</v>
      </c>
      <c r="B111" s="326">
        <v>51.09</v>
      </c>
      <c r="C111" s="327">
        <v>52.84</v>
      </c>
      <c r="D111" s="327">
        <v>49.18</v>
      </c>
      <c r="E111" s="327">
        <v>51.220001</v>
      </c>
      <c r="F111" s="327">
        <v>44.549709</v>
      </c>
      <c r="G111" s="327">
        <v>2.2338677E9</v>
      </c>
      <c r="H111" s="329" t="s">
        <v>201</v>
      </c>
      <c r="I111" s="327">
        <v>3.258125</v>
      </c>
      <c r="J111" s="327">
        <v>3.481563</v>
      </c>
      <c r="K111" s="327">
        <v>2.971875</v>
      </c>
      <c r="L111" s="327">
        <v>3.100625</v>
      </c>
      <c r="M111" s="327">
        <v>2.890152</v>
      </c>
      <c r="N111" s="327">
        <v>2.4572352E9</v>
      </c>
      <c r="O111" s="327"/>
      <c r="P111" s="249">
        <f t="shared" si="26"/>
        <v>194772.2772</v>
      </c>
      <c r="Q111" s="249">
        <f t="shared" si="115"/>
        <v>216669.4074</v>
      </c>
      <c r="R111" s="249">
        <f t="shared" si="116"/>
        <v>182494.422</v>
      </c>
      <c r="S111" s="249">
        <f t="shared" si="29"/>
        <v>-191296.4512</v>
      </c>
      <c r="T111" s="328">
        <f>(P111-P99)/P99</f>
        <v>0.146921615</v>
      </c>
      <c r="U111" s="252">
        <f t="shared" si="18"/>
        <v>1.972157334</v>
      </c>
      <c r="V111" s="249">
        <f t="shared" si="19"/>
        <v>311535.2392</v>
      </c>
      <c r="W111" s="249">
        <f t="shared" si="20"/>
        <v>120238.788</v>
      </c>
      <c r="X111" s="249">
        <f t="shared" si="21"/>
        <v>593936.1066</v>
      </c>
      <c r="Y111" s="253">
        <f t="shared" si="22"/>
        <v>0.5939361066</v>
      </c>
      <c r="Z111" s="323">
        <f t="shared" si="23"/>
        <v>402639.6554</v>
      </c>
      <c r="AA111" s="253">
        <f t="shared" si="24"/>
        <v>0.4026396554</v>
      </c>
      <c r="AB111" s="309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  <c r="AU111" s="294"/>
    </row>
    <row r="112" ht="19.5" customHeight="1">
      <c r="A112" s="271" t="s">
        <v>202</v>
      </c>
      <c r="B112" s="272">
        <v>51.27</v>
      </c>
      <c r="C112" s="273">
        <v>51.470001</v>
      </c>
      <c r="D112" s="273">
        <v>41.610001</v>
      </c>
      <c r="E112" s="273">
        <v>45.130001</v>
      </c>
      <c r="F112" s="273">
        <v>39.293713</v>
      </c>
      <c r="G112" s="273">
        <v>4.8286946E9</v>
      </c>
      <c r="H112" s="278" t="s">
        <v>202</v>
      </c>
      <c r="I112" s="273">
        <v>3.10625</v>
      </c>
      <c r="J112" s="273">
        <v>3.125</v>
      </c>
      <c r="K112" s="273">
        <v>2.016563</v>
      </c>
      <c r="L112" s="273">
        <v>2.345313</v>
      </c>
      <c r="M112" s="273">
        <v>2.303613</v>
      </c>
      <c r="N112" s="273">
        <v>8.814496E9</v>
      </c>
      <c r="O112" s="273"/>
      <c r="P112" s="249">
        <f t="shared" si="26"/>
        <v>164792.0832</v>
      </c>
      <c r="Q112" s="249">
        <f>((Q111+R111)/2)*K112/K111</f>
        <v>135426.1214</v>
      </c>
      <c r="R112" s="249">
        <f>(Q111+R111)/2</f>
        <v>199581.9147</v>
      </c>
      <c r="S112" s="249">
        <f t="shared" si="29"/>
        <v>-193760.1864</v>
      </c>
      <c r="T112" s="277"/>
      <c r="U112" s="252">
        <f t="shared" si="18"/>
        <v>1.88054112</v>
      </c>
      <c r="V112" s="249">
        <f t="shared" si="19"/>
        <v>306953.0963</v>
      </c>
      <c r="W112" s="249">
        <f t="shared" si="20"/>
        <v>113192.9099</v>
      </c>
      <c r="X112" s="249">
        <f t="shared" si="21"/>
        <v>499800.1193</v>
      </c>
      <c r="Y112" s="253">
        <f t="shared" si="22"/>
        <v>0.4998001193</v>
      </c>
      <c r="Z112" s="323">
        <f t="shared" si="23"/>
        <v>306039.9329</v>
      </c>
      <c r="AA112" s="253">
        <f t="shared" si="24"/>
        <v>0.3060399329</v>
      </c>
      <c r="AB112" s="309"/>
      <c r="AC112" s="294"/>
      <c r="AD112" s="294"/>
      <c r="AE112" s="294"/>
      <c r="AF112" s="294"/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  <c r="AU112" s="294"/>
    </row>
    <row r="113" ht="19.5" customHeight="1">
      <c r="A113" s="271" t="s">
        <v>203</v>
      </c>
      <c r="B113" s="272">
        <v>45.5</v>
      </c>
      <c r="C113" s="273">
        <v>45.880001</v>
      </c>
      <c r="D113" s="273">
        <v>42.150002</v>
      </c>
      <c r="E113" s="273">
        <v>42.950001</v>
      </c>
      <c r="F113" s="273">
        <v>37.395638</v>
      </c>
      <c r="G113" s="273">
        <v>3.0205166E9</v>
      </c>
      <c r="H113" s="278" t="s">
        <v>203</v>
      </c>
      <c r="I113" s="273">
        <v>2.406563</v>
      </c>
      <c r="J113" s="273">
        <v>2.449688</v>
      </c>
      <c r="K113" s="273">
        <v>2.066563</v>
      </c>
      <c r="L113" s="273">
        <v>2.148125</v>
      </c>
      <c r="M113" s="273">
        <v>2.109931</v>
      </c>
      <c r="N113" s="273">
        <v>6.5404352E9</v>
      </c>
      <c r="O113" s="273"/>
      <c r="P113" s="249">
        <f t="shared" si="26"/>
        <v>166930.701</v>
      </c>
      <c r="Q113" s="249">
        <f t="shared" ref="Q113:Q123" si="117">Q112*K113/K112</f>
        <v>138783.9665</v>
      </c>
      <c r="R113" s="249">
        <f t="shared" ref="R113:R123" si="118">R112</f>
        <v>199581.9147</v>
      </c>
      <c r="S113" s="249">
        <f t="shared" si="29"/>
        <v>-196234.1872</v>
      </c>
      <c r="T113" s="277"/>
      <c r="U113" s="252">
        <f t="shared" si="18"/>
        <v>1.8677307</v>
      </c>
      <c r="V113" s="249">
        <f t="shared" si="19"/>
        <v>308450.1288</v>
      </c>
      <c r="W113" s="249">
        <f t="shared" si="20"/>
        <v>112215.9416</v>
      </c>
      <c r="X113" s="249">
        <f t="shared" si="21"/>
        <v>505296.5821</v>
      </c>
      <c r="Y113" s="253">
        <f t="shared" si="22"/>
        <v>0.5052965821</v>
      </c>
      <c r="Z113" s="323">
        <f t="shared" si="23"/>
        <v>309062.395</v>
      </c>
      <c r="AA113" s="253">
        <f t="shared" si="24"/>
        <v>0.309062395</v>
      </c>
      <c r="AB113" s="309"/>
      <c r="AC113" s="294"/>
      <c r="AD113" s="294"/>
      <c r="AE113" s="294"/>
      <c r="AF113" s="294"/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  <c r="AU113" s="294"/>
    </row>
    <row r="114" ht="19.5" customHeight="1">
      <c r="A114" s="271" t="s">
        <v>204</v>
      </c>
      <c r="B114" s="272">
        <v>42.919998</v>
      </c>
      <c r="C114" s="273">
        <v>45.07</v>
      </c>
      <c r="D114" s="273">
        <v>41.049999</v>
      </c>
      <c r="E114" s="273">
        <v>43.720001</v>
      </c>
      <c r="F114" s="273">
        <v>38.066055</v>
      </c>
      <c r="G114" s="273">
        <v>3.4042797E9</v>
      </c>
      <c r="H114" s="278" t="s">
        <v>204</v>
      </c>
      <c r="I114" s="273">
        <v>2.130313</v>
      </c>
      <c r="J114" s="273">
        <v>2.326563</v>
      </c>
      <c r="K114" s="273">
        <v>1.937813</v>
      </c>
      <c r="L114" s="273">
        <v>2.185938</v>
      </c>
      <c r="M114" s="273">
        <v>2.147072</v>
      </c>
      <c r="N114" s="273">
        <v>8.8120896E9</v>
      </c>
      <c r="O114" s="273"/>
      <c r="P114" s="249">
        <f t="shared" si="26"/>
        <v>162574.2535</v>
      </c>
      <c r="Q114" s="249">
        <f t="shared" si="117"/>
        <v>130137.5155</v>
      </c>
      <c r="R114" s="249">
        <f t="shared" si="118"/>
        <v>199581.9147</v>
      </c>
      <c r="S114" s="249">
        <f t="shared" si="29"/>
        <v>-198718.4963</v>
      </c>
      <c r="T114" s="277"/>
      <c r="U114" s="252">
        <f t="shared" si="18"/>
        <v>1.822458276</v>
      </c>
      <c r="V114" s="249">
        <f t="shared" si="19"/>
        <v>305400.6155</v>
      </c>
      <c r="W114" s="249">
        <f t="shared" si="20"/>
        <v>106682.1192</v>
      </c>
      <c r="X114" s="249">
        <f t="shared" si="21"/>
        <v>492293.6836</v>
      </c>
      <c r="Y114" s="253">
        <f t="shared" si="22"/>
        <v>0.4922936836</v>
      </c>
      <c r="Z114" s="323">
        <f t="shared" si="23"/>
        <v>293575.1873</v>
      </c>
      <c r="AA114" s="253">
        <f t="shared" si="24"/>
        <v>0.2935751873</v>
      </c>
      <c r="AB114" s="309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  <c r="AU114" s="294"/>
    </row>
    <row r="115" ht="19.5" customHeight="1">
      <c r="A115" s="271" t="s">
        <v>205</v>
      </c>
      <c r="B115" s="272">
        <v>44.419998</v>
      </c>
      <c r="C115" s="273">
        <v>48.060001</v>
      </c>
      <c r="D115" s="273">
        <v>43.68</v>
      </c>
      <c r="E115" s="273">
        <v>47.209999</v>
      </c>
      <c r="F115" s="273">
        <v>41.136848</v>
      </c>
      <c r="G115" s="273">
        <v>2.6168109E9</v>
      </c>
      <c r="H115" s="278" t="s">
        <v>205</v>
      </c>
      <c r="I115" s="273">
        <v>2.264063</v>
      </c>
      <c r="J115" s="273">
        <v>2.623125</v>
      </c>
      <c r="K115" s="273">
        <v>2.175938</v>
      </c>
      <c r="L115" s="273">
        <v>2.526563</v>
      </c>
      <c r="M115" s="273">
        <v>2.48164</v>
      </c>
      <c r="N115" s="273">
        <v>8.311296E9</v>
      </c>
      <c r="O115" s="273"/>
      <c r="P115" s="249">
        <f t="shared" si="26"/>
        <v>172990.099</v>
      </c>
      <c r="Q115" s="249">
        <f t="shared" si="117"/>
        <v>146129.2525</v>
      </c>
      <c r="R115" s="249">
        <f t="shared" si="118"/>
        <v>199581.9147</v>
      </c>
      <c r="S115" s="249">
        <f t="shared" si="29"/>
        <v>-201213.1567</v>
      </c>
      <c r="T115" s="277"/>
      <c r="U115" s="252">
        <f t="shared" si="18"/>
        <v>1.851628491</v>
      </c>
      <c r="V115" s="249">
        <f t="shared" si="19"/>
        <v>312691.7074</v>
      </c>
      <c r="W115" s="249">
        <f t="shared" si="20"/>
        <v>111478.5507</v>
      </c>
      <c r="X115" s="249">
        <f t="shared" si="21"/>
        <v>518701.2662</v>
      </c>
      <c r="Y115" s="253">
        <f t="shared" si="22"/>
        <v>0.5187012662</v>
      </c>
      <c r="Z115" s="323">
        <f t="shared" si="23"/>
        <v>317488.1095</v>
      </c>
      <c r="AA115" s="253">
        <f t="shared" si="24"/>
        <v>0.3174881095</v>
      </c>
      <c r="AB115" s="309"/>
      <c r="AC115" s="294"/>
      <c r="AD115" s="294"/>
      <c r="AE115" s="294"/>
      <c r="AF115" s="294"/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  <c r="AU115" s="294"/>
    </row>
    <row r="116" ht="19.5" customHeight="1">
      <c r="A116" s="271" t="s">
        <v>206</v>
      </c>
      <c r="B116" s="272">
        <v>47.23</v>
      </c>
      <c r="C116" s="273">
        <v>50.470001</v>
      </c>
      <c r="D116" s="273">
        <v>47.220001</v>
      </c>
      <c r="E116" s="273">
        <v>50.009998</v>
      </c>
      <c r="F116" s="273">
        <v>43.576656</v>
      </c>
      <c r="G116" s="273">
        <v>2.6827977E9</v>
      </c>
      <c r="H116" s="278" t="s">
        <v>206</v>
      </c>
      <c r="I116" s="273">
        <v>2.529375</v>
      </c>
      <c r="J116" s="273">
        <v>2.880938</v>
      </c>
      <c r="K116" s="273">
        <v>2.529375</v>
      </c>
      <c r="L116" s="273">
        <v>2.828125</v>
      </c>
      <c r="M116" s="273">
        <v>2.777841</v>
      </c>
      <c r="N116" s="273">
        <v>9.3869152E9</v>
      </c>
      <c r="O116" s="273"/>
      <c r="P116" s="249">
        <f t="shared" si="26"/>
        <v>187009.905</v>
      </c>
      <c r="Q116" s="249">
        <f t="shared" si="117"/>
        <v>169864.9861</v>
      </c>
      <c r="R116" s="249">
        <f t="shared" si="118"/>
        <v>199581.9147</v>
      </c>
      <c r="S116" s="249">
        <f t="shared" si="29"/>
        <v>-203718.2115</v>
      </c>
      <c r="T116" s="277"/>
      <c r="U116" s="252">
        <f t="shared" si="18"/>
        <v>1.897679234</v>
      </c>
      <c r="V116" s="249">
        <f t="shared" si="19"/>
        <v>322505.5716</v>
      </c>
      <c r="W116" s="249">
        <f t="shared" si="20"/>
        <v>118787.3601</v>
      </c>
      <c r="X116" s="249">
        <f t="shared" si="21"/>
        <v>556456.8057</v>
      </c>
      <c r="Y116" s="253">
        <f t="shared" si="22"/>
        <v>0.5564568057</v>
      </c>
      <c r="Z116" s="323">
        <f t="shared" si="23"/>
        <v>352738.5942</v>
      </c>
      <c r="AA116" s="253">
        <f t="shared" si="24"/>
        <v>0.3527385942</v>
      </c>
      <c r="AB116" s="309"/>
      <c r="AC116" s="294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  <c r="AU116" s="294"/>
    </row>
    <row r="117" ht="19.5" customHeight="1">
      <c r="A117" s="271" t="s">
        <v>207</v>
      </c>
      <c r="B117" s="272">
        <v>49.919998</v>
      </c>
      <c r="C117" s="273">
        <v>50.610001</v>
      </c>
      <c r="D117" s="273">
        <v>44.970001</v>
      </c>
      <c r="E117" s="273">
        <v>45.169998</v>
      </c>
      <c r="F117" s="273">
        <v>39.35928</v>
      </c>
      <c r="G117" s="273">
        <v>3.5429091E9</v>
      </c>
      <c r="H117" s="278" t="s">
        <v>207</v>
      </c>
      <c r="I117" s="273">
        <v>2.811563</v>
      </c>
      <c r="J117" s="273">
        <v>2.892188</v>
      </c>
      <c r="K117" s="273">
        <v>2.265625</v>
      </c>
      <c r="L117" s="273">
        <v>2.292188</v>
      </c>
      <c r="M117" s="273">
        <v>2.251433</v>
      </c>
      <c r="N117" s="273">
        <v>1.03091968E10</v>
      </c>
      <c r="O117" s="273"/>
      <c r="P117" s="249">
        <f t="shared" si="26"/>
        <v>178099.0139</v>
      </c>
      <c r="Q117" s="249">
        <f t="shared" si="117"/>
        <v>152152.3535</v>
      </c>
      <c r="R117" s="249">
        <f t="shared" si="118"/>
        <v>199581.9147</v>
      </c>
      <c r="S117" s="249">
        <f t="shared" si="29"/>
        <v>-206233.7041</v>
      </c>
      <c r="T117" s="277"/>
      <c r="U117" s="252">
        <f t="shared" si="18"/>
        <v>1.831324954</v>
      </c>
      <c r="V117" s="249">
        <f t="shared" si="19"/>
        <v>316267.9478</v>
      </c>
      <c r="W117" s="249">
        <f t="shared" si="20"/>
        <v>110034.2437</v>
      </c>
      <c r="X117" s="249">
        <f t="shared" si="21"/>
        <v>529833.282</v>
      </c>
      <c r="Y117" s="253">
        <f t="shared" si="22"/>
        <v>0.529833282</v>
      </c>
      <c r="Z117" s="323">
        <f t="shared" si="23"/>
        <v>323599.578</v>
      </c>
      <c r="AA117" s="253">
        <f t="shared" si="24"/>
        <v>0.323599578</v>
      </c>
      <c r="AB117" s="309"/>
      <c r="AC117" s="294"/>
      <c r="AD117" s="294"/>
      <c r="AE117" s="294"/>
      <c r="AF117" s="294"/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  <c r="AU117" s="294"/>
    </row>
    <row r="118" ht="19.5" customHeight="1">
      <c r="A118" s="271" t="s">
        <v>208</v>
      </c>
      <c r="B118" s="272">
        <v>44.810001</v>
      </c>
      <c r="C118" s="273">
        <v>46.150002</v>
      </c>
      <c r="D118" s="273">
        <v>43.299999</v>
      </c>
      <c r="E118" s="273">
        <v>45.459999</v>
      </c>
      <c r="F118" s="273">
        <v>39.639614</v>
      </c>
      <c r="G118" s="273">
        <v>3.9532643E9</v>
      </c>
      <c r="H118" s="278" t="s">
        <v>208</v>
      </c>
      <c r="I118" s="273">
        <v>2.250938</v>
      </c>
      <c r="J118" s="273">
        <v>2.38375</v>
      </c>
      <c r="K118" s="273">
        <v>2.091875</v>
      </c>
      <c r="L118" s="273">
        <v>2.302188</v>
      </c>
      <c r="M118" s="273">
        <v>2.262195</v>
      </c>
      <c r="N118" s="273">
        <v>1.24590432E10</v>
      </c>
      <c r="O118" s="273"/>
      <c r="P118" s="249">
        <f t="shared" si="26"/>
        <v>171485.1446</v>
      </c>
      <c r="Q118" s="249">
        <f t="shared" si="117"/>
        <v>140483.8419</v>
      </c>
      <c r="R118" s="249">
        <f t="shared" si="118"/>
        <v>199581.9147</v>
      </c>
      <c r="S118" s="249">
        <f t="shared" si="29"/>
        <v>-208759.6778</v>
      </c>
      <c r="T118" s="277"/>
      <c r="U118" s="252">
        <f t="shared" si="18"/>
        <v>1.777484345</v>
      </c>
      <c r="V118" s="249">
        <f t="shared" si="19"/>
        <v>311638.2393</v>
      </c>
      <c r="W118" s="249">
        <f t="shared" si="20"/>
        <v>102878.5615</v>
      </c>
      <c r="X118" s="249">
        <f t="shared" si="21"/>
        <v>511550.9012</v>
      </c>
      <c r="Y118" s="253">
        <f t="shared" si="22"/>
        <v>0.5115509012</v>
      </c>
      <c r="Z118" s="323">
        <f t="shared" si="23"/>
        <v>302791.2234</v>
      </c>
      <c r="AA118" s="253">
        <f t="shared" si="24"/>
        <v>0.3027912234</v>
      </c>
      <c r="AB118" s="309"/>
      <c r="AC118" s="294"/>
      <c r="AD118" s="294"/>
      <c r="AE118" s="294"/>
      <c r="AF118" s="294"/>
      <c r="AG118" s="294"/>
      <c r="AH118" s="294"/>
      <c r="AI118" s="294"/>
      <c r="AJ118" s="294"/>
      <c r="AK118" s="294"/>
      <c r="AL118" s="294"/>
      <c r="AM118" s="294"/>
      <c r="AN118" s="294"/>
      <c r="AO118" s="294"/>
      <c r="AP118" s="294"/>
      <c r="AQ118" s="294"/>
      <c r="AR118" s="294"/>
      <c r="AS118" s="294"/>
      <c r="AT118" s="294"/>
      <c r="AU118" s="294"/>
    </row>
    <row r="119" ht="19.5" customHeight="1">
      <c r="A119" s="271" t="s">
        <v>209</v>
      </c>
      <c r="B119" s="272">
        <v>45.509998</v>
      </c>
      <c r="C119" s="273">
        <v>48.57</v>
      </c>
      <c r="D119" s="273">
        <v>44.299999</v>
      </c>
      <c r="E119" s="273">
        <v>46.119999</v>
      </c>
      <c r="F119" s="273">
        <v>40.215099</v>
      </c>
      <c r="G119" s="273">
        <v>2.8938663E9</v>
      </c>
      <c r="H119" s="278" t="s">
        <v>209</v>
      </c>
      <c r="I119" s="273">
        <v>2.303125</v>
      </c>
      <c r="J119" s="273">
        <v>2.610938</v>
      </c>
      <c r="K119" s="273">
        <v>2.180313</v>
      </c>
      <c r="L119" s="273">
        <v>2.34625</v>
      </c>
      <c r="M119" s="273">
        <v>2.305491</v>
      </c>
      <c r="N119" s="273">
        <v>8.982672E9</v>
      </c>
      <c r="O119" s="273"/>
      <c r="P119" s="249">
        <f t="shared" si="26"/>
        <v>175445.5406</v>
      </c>
      <c r="Q119" s="249">
        <f t="shared" si="117"/>
        <v>146423.0639</v>
      </c>
      <c r="R119" s="249">
        <f t="shared" si="118"/>
        <v>199581.9147</v>
      </c>
      <c r="S119" s="249">
        <f t="shared" si="29"/>
        <v>-211296.1765</v>
      </c>
      <c r="T119" s="277"/>
      <c r="U119" s="252">
        <f t="shared" si="18"/>
        <v>1.774889927</v>
      </c>
      <c r="V119" s="249">
        <f t="shared" si="19"/>
        <v>314410.5165</v>
      </c>
      <c r="W119" s="249">
        <f t="shared" si="20"/>
        <v>103114.34</v>
      </c>
      <c r="X119" s="249">
        <f t="shared" si="21"/>
        <v>521450.5192</v>
      </c>
      <c r="Y119" s="253">
        <f t="shared" si="22"/>
        <v>0.5214505192</v>
      </c>
      <c r="Z119" s="323">
        <f t="shared" si="23"/>
        <v>310154.3427</v>
      </c>
      <c r="AA119" s="253">
        <f t="shared" si="24"/>
        <v>0.3101543427</v>
      </c>
      <c r="AB119" s="309"/>
      <c r="AC119" s="294"/>
      <c r="AD119" s="294"/>
      <c r="AE119" s="294"/>
      <c r="AF119" s="294"/>
      <c r="AG119" s="294"/>
      <c r="AH119" s="294"/>
      <c r="AI119" s="294"/>
      <c r="AJ119" s="294"/>
      <c r="AK119" s="294"/>
      <c r="AL119" s="294"/>
      <c r="AM119" s="294"/>
      <c r="AN119" s="294"/>
      <c r="AO119" s="294"/>
      <c r="AP119" s="294"/>
      <c r="AQ119" s="294"/>
      <c r="AR119" s="294"/>
      <c r="AS119" s="294"/>
      <c r="AT119" s="294"/>
      <c r="AU119" s="294"/>
    </row>
    <row r="120" ht="19.5" customHeight="1">
      <c r="A120" s="271" t="s">
        <v>210</v>
      </c>
      <c r="B120" s="272">
        <v>46.869999</v>
      </c>
      <c r="C120" s="273">
        <v>47.080002</v>
      </c>
      <c r="D120" s="273">
        <v>37.18</v>
      </c>
      <c r="E120" s="273">
        <v>38.91</v>
      </c>
      <c r="F120" s="273">
        <v>33.928226</v>
      </c>
      <c r="G120" s="273">
        <v>5.1886704E9</v>
      </c>
      <c r="H120" s="278" t="s">
        <v>210</v>
      </c>
      <c r="I120" s="273">
        <v>2.424063</v>
      </c>
      <c r="J120" s="273">
        <v>2.444063</v>
      </c>
      <c r="K120" s="273">
        <v>1.4625</v>
      </c>
      <c r="L120" s="273">
        <v>1.636875</v>
      </c>
      <c r="M120" s="273">
        <v>1.60844</v>
      </c>
      <c r="N120" s="273">
        <v>1.62776288E10</v>
      </c>
      <c r="O120" s="273"/>
      <c r="P120" s="249">
        <f t="shared" si="26"/>
        <v>147247.5248</v>
      </c>
      <c r="Q120" s="249">
        <f t="shared" si="117"/>
        <v>98216.96748</v>
      </c>
      <c r="R120" s="249">
        <f t="shared" si="118"/>
        <v>199581.9147</v>
      </c>
      <c r="S120" s="249">
        <f t="shared" si="29"/>
        <v>-213843.2439</v>
      </c>
      <c r="T120" s="277"/>
      <c r="U120" s="252">
        <f t="shared" si="18"/>
        <v>1.621886355</v>
      </c>
      <c r="V120" s="249">
        <f t="shared" si="19"/>
        <v>294671.9054</v>
      </c>
      <c r="W120" s="249">
        <f t="shared" si="20"/>
        <v>80828.66154</v>
      </c>
      <c r="X120" s="249">
        <f t="shared" si="21"/>
        <v>445046.4069</v>
      </c>
      <c r="Y120" s="253">
        <f t="shared" si="22"/>
        <v>0.4450464069</v>
      </c>
      <c r="Z120" s="323">
        <f t="shared" si="23"/>
        <v>231203.163</v>
      </c>
      <c r="AA120" s="253">
        <f t="shared" si="24"/>
        <v>0.231203163</v>
      </c>
      <c r="AB120" s="309"/>
      <c r="AC120" s="294"/>
      <c r="AD120" s="294"/>
      <c r="AE120" s="294"/>
      <c r="AF120" s="294"/>
      <c r="AG120" s="294"/>
      <c r="AH120" s="294"/>
      <c r="AI120" s="294"/>
      <c r="AJ120" s="294"/>
      <c r="AK120" s="294"/>
      <c r="AL120" s="294"/>
      <c r="AM120" s="294"/>
      <c r="AN120" s="294"/>
      <c r="AO120" s="294"/>
      <c r="AP120" s="294"/>
      <c r="AQ120" s="294"/>
      <c r="AR120" s="294"/>
      <c r="AS120" s="294"/>
      <c r="AT120" s="294"/>
      <c r="AU120" s="294"/>
    </row>
    <row r="121" ht="19.5" customHeight="1">
      <c r="A121" s="271" t="s">
        <v>211</v>
      </c>
      <c r="B121" s="272">
        <v>38.84</v>
      </c>
      <c r="C121" s="273">
        <v>38.970001</v>
      </c>
      <c r="D121" s="273">
        <v>28.09</v>
      </c>
      <c r="E121" s="273">
        <v>32.889999</v>
      </c>
      <c r="F121" s="273">
        <v>28.698313</v>
      </c>
      <c r="G121" s="273">
        <v>7.2407798E9</v>
      </c>
      <c r="H121" s="278" t="s">
        <v>211</v>
      </c>
      <c r="I121" s="273">
        <v>1.6125</v>
      </c>
      <c r="J121" s="273">
        <v>1.627188</v>
      </c>
      <c r="K121" s="273">
        <v>0.798125</v>
      </c>
      <c r="L121" s="273">
        <v>1.086875</v>
      </c>
      <c r="M121" s="273">
        <v>1.067994</v>
      </c>
      <c r="N121" s="273">
        <v>3.89495552E10</v>
      </c>
      <c r="O121" s="273"/>
      <c r="P121" s="249">
        <f t="shared" si="26"/>
        <v>111247.5248</v>
      </c>
      <c r="Q121" s="249">
        <f t="shared" si="117"/>
        <v>53599.60148</v>
      </c>
      <c r="R121" s="249">
        <f t="shared" si="118"/>
        <v>199581.9147</v>
      </c>
      <c r="S121" s="249">
        <f t="shared" si="29"/>
        <v>-216400.9241</v>
      </c>
      <c r="T121" s="277"/>
      <c r="U121" s="252">
        <f t="shared" si="18"/>
        <v>1.436359113</v>
      </c>
      <c r="V121" s="249">
        <f t="shared" si="19"/>
        <v>269471.9054</v>
      </c>
      <c r="W121" s="249">
        <f t="shared" si="20"/>
        <v>53070.98136</v>
      </c>
      <c r="X121" s="249">
        <f t="shared" si="21"/>
        <v>364429.0409</v>
      </c>
      <c r="Y121" s="253">
        <f t="shared" si="22"/>
        <v>0.3644290409</v>
      </c>
      <c r="Z121" s="323">
        <f t="shared" si="23"/>
        <v>148028.1169</v>
      </c>
      <c r="AA121" s="253">
        <f t="shared" si="24"/>
        <v>0.1480281169</v>
      </c>
      <c r="AB121" s="309"/>
      <c r="AC121" s="294"/>
      <c r="AD121" s="294"/>
      <c r="AE121" s="294"/>
      <c r="AF121" s="294"/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  <c r="AU121" s="294"/>
    </row>
    <row r="122" ht="21.0" customHeight="1">
      <c r="A122" s="330" t="s">
        <v>212</v>
      </c>
      <c r="B122" s="331">
        <v>32.810001</v>
      </c>
      <c r="C122" s="332">
        <v>34.009998</v>
      </c>
      <c r="D122" s="332">
        <v>25.049999</v>
      </c>
      <c r="E122" s="332">
        <v>29.120001</v>
      </c>
      <c r="F122" s="332">
        <v>25.408783</v>
      </c>
      <c r="G122" s="332">
        <v>3.9192859E9</v>
      </c>
      <c r="H122" s="333" t="s">
        <v>212</v>
      </c>
      <c r="I122" s="332">
        <v>1.085625</v>
      </c>
      <c r="J122" s="332">
        <v>1.165313</v>
      </c>
      <c r="K122" s="332">
        <v>0.61625</v>
      </c>
      <c r="L122" s="332">
        <v>0.82625</v>
      </c>
      <c r="M122" s="332">
        <v>0.811897</v>
      </c>
      <c r="N122" s="332">
        <v>3.02495424E10</v>
      </c>
      <c r="O122" s="332"/>
      <c r="P122" s="249">
        <f t="shared" si="26"/>
        <v>99207.91683</v>
      </c>
      <c r="Q122" s="249">
        <f t="shared" si="117"/>
        <v>41385.44014</v>
      </c>
      <c r="R122" s="249">
        <f t="shared" si="118"/>
        <v>199581.9147</v>
      </c>
      <c r="S122" s="249">
        <f t="shared" si="29"/>
        <v>-218969.2612</v>
      </c>
      <c r="T122" s="334"/>
      <c r="U122" s="252">
        <f t="shared" si="18"/>
        <v>1.364528655</v>
      </c>
      <c r="V122" s="280">
        <f t="shared" si="19"/>
        <v>261044.1799</v>
      </c>
      <c r="W122" s="249">
        <f t="shared" si="20"/>
        <v>42074.91863</v>
      </c>
      <c r="X122" s="280">
        <f t="shared" si="21"/>
        <v>340175.2717</v>
      </c>
      <c r="Y122" s="335">
        <f t="shared" si="22"/>
        <v>0.3401752717</v>
      </c>
      <c r="Z122" s="336">
        <f t="shared" si="23"/>
        <v>121206.0104</v>
      </c>
      <c r="AA122" s="335">
        <f t="shared" si="24"/>
        <v>0.1212060104</v>
      </c>
      <c r="AB122" s="337"/>
      <c r="AC122" s="338"/>
      <c r="AD122" s="338"/>
      <c r="AE122" s="338"/>
      <c r="AF122" s="338"/>
      <c r="AG122" s="338"/>
      <c r="AH122" s="338"/>
      <c r="AI122" s="338"/>
      <c r="AJ122" s="338"/>
      <c r="AK122" s="338"/>
      <c r="AL122" s="338"/>
      <c r="AM122" s="338"/>
      <c r="AN122" s="338"/>
      <c r="AO122" s="338"/>
      <c r="AP122" s="338"/>
      <c r="AQ122" s="338"/>
      <c r="AR122" s="338"/>
      <c r="AS122" s="338"/>
      <c r="AT122" s="338"/>
      <c r="AU122" s="338"/>
    </row>
    <row r="123" ht="19.5" customHeight="1">
      <c r="A123" s="271" t="s">
        <v>213</v>
      </c>
      <c r="B123" s="326">
        <v>28.5</v>
      </c>
      <c r="C123" s="327">
        <v>30.83</v>
      </c>
      <c r="D123" s="327">
        <v>26.84</v>
      </c>
      <c r="E123" s="327">
        <v>29.74</v>
      </c>
      <c r="F123" s="327">
        <v>25.949766</v>
      </c>
      <c r="G123" s="327">
        <v>2.9442387E9</v>
      </c>
      <c r="H123" s="329" t="s">
        <v>213</v>
      </c>
      <c r="I123" s="327">
        <v>0.791563</v>
      </c>
      <c r="J123" s="327">
        <v>0.911563</v>
      </c>
      <c r="K123" s="327">
        <v>0.697188</v>
      </c>
      <c r="L123" s="327">
        <v>0.840313</v>
      </c>
      <c r="M123" s="327">
        <v>0.825715</v>
      </c>
      <c r="N123" s="327">
        <v>2.20434048E10</v>
      </c>
      <c r="O123" s="327"/>
      <c r="P123" s="249">
        <f t="shared" si="26"/>
        <v>106297.0297</v>
      </c>
      <c r="Q123" s="249">
        <f t="shared" si="117"/>
        <v>46820.98538</v>
      </c>
      <c r="R123" s="249">
        <f t="shared" si="118"/>
        <v>199581.9147</v>
      </c>
      <c r="S123" s="249">
        <f t="shared" si="29"/>
        <v>-221548.2998</v>
      </c>
      <c r="T123" s="328">
        <f>(P123-P111)/P111</f>
        <v>-0.454249695</v>
      </c>
      <c r="U123" s="252">
        <f t="shared" si="18"/>
        <v>1.380642256</v>
      </c>
      <c r="V123" s="249">
        <f t="shared" si="19"/>
        <v>266006.5589</v>
      </c>
      <c r="W123" s="249">
        <f t="shared" si="20"/>
        <v>44458.25905</v>
      </c>
      <c r="X123" s="249">
        <f t="shared" si="21"/>
        <v>352699.9298</v>
      </c>
      <c r="Y123" s="253">
        <f t="shared" si="22"/>
        <v>0.3526999298</v>
      </c>
      <c r="Z123" s="323">
        <f t="shared" si="23"/>
        <v>131151.6299</v>
      </c>
      <c r="AA123" s="253">
        <f t="shared" si="24"/>
        <v>0.1311516299</v>
      </c>
      <c r="AB123" s="309"/>
      <c r="AC123" s="294"/>
      <c r="AD123" s="294"/>
      <c r="AE123" s="294"/>
      <c r="AF123" s="294"/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  <c r="AU123" s="294"/>
    </row>
    <row r="124" ht="19.5" customHeight="1">
      <c r="A124" s="271" t="s">
        <v>214</v>
      </c>
      <c r="B124" s="272">
        <v>29.75</v>
      </c>
      <c r="C124" s="273">
        <v>31.629999</v>
      </c>
      <c r="D124" s="273">
        <v>27.959999</v>
      </c>
      <c r="E124" s="273">
        <v>29.059999</v>
      </c>
      <c r="F124" s="273">
        <v>25.393248</v>
      </c>
      <c r="G124" s="273">
        <v>2.8295426E9</v>
      </c>
      <c r="H124" s="278" t="s">
        <v>214</v>
      </c>
      <c r="I124" s="273">
        <v>0.84625</v>
      </c>
      <c r="J124" s="273">
        <v>0.951563</v>
      </c>
      <c r="K124" s="273">
        <v>0.73875</v>
      </c>
      <c r="L124" s="273">
        <v>0.791563</v>
      </c>
      <c r="M124" s="273">
        <v>0.777812</v>
      </c>
      <c r="N124" s="273">
        <v>1.90438528E10</v>
      </c>
      <c r="O124" s="273"/>
      <c r="P124" s="249">
        <f t="shared" si="26"/>
        <v>110732.6693</v>
      </c>
      <c r="Q124" s="249">
        <f>((Q123+R123)/2)*K124/K123</f>
        <v>130545.952</v>
      </c>
      <c r="R124" s="249">
        <f>(Q123+R123)/2</f>
        <v>123201.45</v>
      </c>
      <c r="S124" s="249">
        <f t="shared" si="29"/>
        <v>-224138.0844</v>
      </c>
      <c r="T124" s="277"/>
      <c r="U124" s="252">
        <f t="shared" si="18"/>
        <v>1.043705357</v>
      </c>
      <c r="V124" s="249">
        <f t="shared" si="19"/>
        <v>195786.2605</v>
      </c>
      <c r="W124" s="249">
        <f t="shared" si="20"/>
        <v>-28351.82387</v>
      </c>
      <c r="X124" s="249">
        <f t="shared" si="21"/>
        <v>364480.0714</v>
      </c>
      <c r="Y124" s="253">
        <f t="shared" si="22"/>
        <v>0.3644800714</v>
      </c>
      <c r="Z124" s="323">
        <f t="shared" si="23"/>
        <v>140341.987</v>
      </c>
      <c r="AA124" s="253">
        <f t="shared" si="24"/>
        <v>0.140341987</v>
      </c>
      <c r="AB124" s="309"/>
      <c r="AC124" s="294"/>
      <c r="AD124" s="294"/>
      <c r="AE124" s="294"/>
      <c r="AF124" s="294"/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  <c r="AU124" s="294"/>
    </row>
    <row r="125" ht="19.5" customHeight="1">
      <c r="A125" s="271" t="s">
        <v>215</v>
      </c>
      <c r="B125" s="272">
        <v>28.780001</v>
      </c>
      <c r="C125" s="273">
        <v>31.68</v>
      </c>
      <c r="D125" s="273">
        <v>27.389999</v>
      </c>
      <c r="E125" s="273">
        <v>27.530001</v>
      </c>
      <c r="F125" s="273">
        <v>24.056301</v>
      </c>
      <c r="G125" s="273">
        <v>3.3240742E9</v>
      </c>
      <c r="H125" s="278" t="s">
        <v>215</v>
      </c>
      <c r="I125" s="273">
        <v>0.776875</v>
      </c>
      <c r="J125" s="273">
        <v>0.940938</v>
      </c>
      <c r="K125" s="273">
        <v>0.6975</v>
      </c>
      <c r="L125" s="273">
        <v>0.70375</v>
      </c>
      <c r="M125" s="273">
        <v>0.691525</v>
      </c>
      <c r="N125" s="273">
        <v>2.3277392E10</v>
      </c>
      <c r="O125" s="273"/>
      <c r="P125" s="249">
        <f t="shared" si="26"/>
        <v>108475.2436</v>
      </c>
      <c r="Q125" s="249">
        <f t="shared" ref="Q125:Q135" si="119">Q124*K125/K124</f>
        <v>123256.5842</v>
      </c>
      <c r="R125" s="249">
        <f t="shared" ref="R125:R135" si="120">R124</f>
        <v>123201.45</v>
      </c>
      <c r="S125" s="249">
        <f t="shared" si="29"/>
        <v>-226738.6598</v>
      </c>
      <c r="T125" s="277"/>
      <c r="U125" s="252">
        <f t="shared" si="18"/>
        <v>1.021778526</v>
      </c>
      <c r="V125" s="249">
        <f t="shared" si="19"/>
        <v>194206.0625</v>
      </c>
      <c r="W125" s="249">
        <f t="shared" si="20"/>
        <v>-32532.59724</v>
      </c>
      <c r="X125" s="249">
        <f t="shared" si="21"/>
        <v>354933.2778</v>
      </c>
      <c r="Y125" s="253">
        <f t="shared" si="22"/>
        <v>0.3549332778</v>
      </c>
      <c r="Z125" s="323">
        <f t="shared" si="23"/>
        <v>128194.618</v>
      </c>
      <c r="AA125" s="253">
        <f t="shared" si="24"/>
        <v>0.128194618</v>
      </c>
      <c r="AB125" s="309"/>
      <c r="AC125" s="294"/>
      <c r="AD125" s="294"/>
      <c r="AE125" s="294"/>
      <c r="AF125" s="294"/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  <c r="AU125" s="294"/>
    </row>
    <row r="126" ht="22.5" customHeight="1">
      <c r="A126" s="271" t="s">
        <v>216</v>
      </c>
      <c r="B126" s="272">
        <v>27.120001</v>
      </c>
      <c r="C126" s="273">
        <v>31.459999</v>
      </c>
      <c r="D126" s="273">
        <v>25.629999</v>
      </c>
      <c r="E126" s="273">
        <v>30.32</v>
      </c>
      <c r="F126" s="273">
        <v>26.494261</v>
      </c>
      <c r="G126" s="273">
        <v>3.8051238E9</v>
      </c>
      <c r="H126" s="278" t="s">
        <v>216</v>
      </c>
      <c r="I126" s="273">
        <v>0.683438</v>
      </c>
      <c r="J126" s="273">
        <v>0.90625</v>
      </c>
      <c r="K126" s="273">
        <v>0.608125</v>
      </c>
      <c r="L126" s="273">
        <v>0.844063</v>
      </c>
      <c r="M126" s="273">
        <v>0.8294</v>
      </c>
      <c r="N126" s="273">
        <v>2.59328192E10</v>
      </c>
      <c r="O126" s="273"/>
      <c r="P126" s="249">
        <f t="shared" si="26"/>
        <v>101504.9465</v>
      </c>
      <c r="Q126" s="249">
        <f t="shared" si="119"/>
        <v>107462.9538</v>
      </c>
      <c r="R126" s="249">
        <f t="shared" si="120"/>
        <v>123201.45</v>
      </c>
      <c r="S126" s="249">
        <f t="shared" si="29"/>
        <v>-229350.0708</v>
      </c>
      <c r="T126" s="277"/>
      <c r="U126" s="252">
        <f t="shared" si="18"/>
        <v>0.979752898</v>
      </c>
      <c r="V126" s="339">
        <f t="shared" si="19"/>
        <v>189326.8546</v>
      </c>
      <c r="W126" s="339">
        <f t="shared" si="20"/>
        <v>-40023.21624</v>
      </c>
      <c r="X126" s="339">
        <f t="shared" si="21"/>
        <v>332169.3503</v>
      </c>
      <c r="Y126" s="340">
        <f t="shared" si="22"/>
        <v>0.3321693503</v>
      </c>
      <c r="Z126" s="341">
        <f t="shared" si="23"/>
        <v>102819.2795</v>
      </c>
      <c r="AA126" s="340">
        <f t="shared" si="24"/>
        <v>0.1028192795</v>
      </c>
      <c r="AB126" s="309"/>
      <c r="AC126" s="294"/>
      <c r="AD126" s="294"/>
      <c r="AE126" s="294"/>
      <c r="AF126" s="294"/>
      <c r="AG126" s="294"/>
      <c r="AH126" s="294"/>
      <c r="AI126" s="294"/>
      <c r="AJ126" s="294"/>
      <c r="AK126" s="294"/>
      <c r="AL126" s="294"/>
      <c r="AM126" s="294"/>
      <c r="AN126" s="294"/>
      <c r="AO126" s="294"/>
      <c r="AP126" s="294"/>
      <c r="AQ126" s="294"/>
      <c r="AR126" s="294"/>
      <c r="AS126" s="294"/>
      <c r="AT126" s="294"/>
      <c r="AU126" s="294"/>
    </row>
    <row r="127" ht="19.5" customHeight="1">
      <c r="A127" s="271" t="s">
        <v>217</v>
      </c>
      <c r="B127" s="272">
        <v>29.940001</v>
      </c>
      <c r="C127" s="273">
        <v>34.900002</v>
      </c>
      <c r="D127" s="273">
        <v>29.790001</v>
      </c>
      <c r="E127" s="273">
        <v>34.279999</v>
      </c>
      <c r="F127" s="273">
        <v>30.00412</v>
      </c>
      <c r="G127" s="273">
        <v>2.9916321E9</v>
      </c>
      <c r="H127" s="278" t="s">
        <v>217</v>
      </c>
      <c r="I127" s="273">
        <v>0.820313</v>
      </c>
      <c r="J127" s="273">
        <v>1.105313</v>
      </c>
      <c r="K127" s="273">
        <v>0.8125</v>
      </c>
      <c r="L127" s="273">
        <v>1.06625</v>
      </c>
      <c r="M127" s="273">
        <v>1.047727</v>
      </c>
      <c r="N127" s="273">
        <v>1.79410016E10</v>
      </c>
      <c r="O127" s="273"/>
      <c r="P127" s="249">
        <f t="shared" si="26"/>
        <v>117980.202</v>
      </c>
      <c r="Q127" s="249">
        <f t="shared" si="119"/>
        <v>143578.4583</v>
      </c>
      <c r="R127" s="249">
        <f t="shared" si="120"/>
        <v>123201.45</v>
      </c>
      <c r="S127" s="249">
        <f t="shared" si="29"/>
        <v>-231972.3628</v>
      </c>
      <c r="T127" s="277"/>
      <c r="U127" s="252">
        <f t="shared" si="18"/>
        <v>1.039699941</v>
      </c>
      <c r="V127" s="249">
        <f t="shared" si="19"/>
        <v>200859.5334</v>
      </c>
      <c r="W127" s="249">
        <f t="shared" si="20"/>
        <v>-31112.82939</v>
      </c>
      <c r="X127" s="249">
        <f t="shared" si="21"/>
        <v>384760.1103</v>
      </c>
      <c r="Y127" s="253">
        <f t="shared" si="22"/>
        <v>0.3847601103</v>
      </c>
      <c r="Z127" s="323">
        <f t="shared" si="23"/>
        <v>152787.7475</v>
      </c>
      <c r="AA127" s="253">
        <f t="shared" si="24"/>
        <v>0.1527877475</v>
      </c>
      <c r="AB127" s="309"/>
      <c r="AC127" s="294"/>
      <c r="AD127" s="294"/>
      <c r="AE127" s="294"/>
      <c r="AF127" s="294"/>
      <c r="AG127" s="294"/>
      <c r="AH127" s="294"/>
      <c r="AI127" s="294"/>
      <c r="AJ127" s="294"/>
      <c r="AK127" s="294"/>
      <c r="AL127" s="294"/>
      <c r="AM127" s="294"/>
      <c r="AN127" s="294"/>
      <c r="AO127" s="294"/>
      <c r="AP127" s="294"/>
      <c r="AQ127" s="294"/>
      <c r="AR127" s="294"/>
      <c r="AS127" s="294"/>
      <c r="AT127" s="294"/>
      <c r="AU127" s="294"/>
    </row>
    <row r="128" ht="19.5" customHeight="1">
      <c r="A128" s="271" t="s">
        <v>218</v>
      </c>
      <c r="B128" s="272">
        <v>34.27</v>
      </c>
      <c r="C128" s="273">
        <v>35.5</v>
      </c>
      <c r="D128" s="273">
        <v>32.959999</v>
      </c>
      <c r="E128" s="273">
        <v>35.380001</v>
      </c>
      <c r="F128" s="273">
        <v>30.966921</v>
      </c>
      <c r="G128" s="273">
        <v>2.7340762E9</v>
      </c>
      <c r="H128" s="278" t="s">
        <v>218</v>
      </c>
      <c r="I128" s="273">
        <v>1.0675</v>
      </c>
      <c r="J128" s="273">
        <v>1.132813</v>
      </c>
      <c r="K128" s="273">
        <v>0.985</v>
      </c>
      <c r="L128" s="273">
        <v>1.128125</v>
      </c>
      <c r="M128" s="273">
        <v>1.108527</v>
      </c>
      <c r="N128" s="273">
        <v>1.26884736E10</v>
      </c>
      <c r="O128" s="273"/>
      <c r="P128" s="249">
        <f t="shared" si="26"/>
        <v>130534.6495</v>
      </c>
      <c r="Q128" s="249">
        <f t="shared" si="119"/>
        <v>174061.2694</v>
      </c>
      <c r="R128" s="249">
        <f t="shared" si="120"/>
        <v>123201.45</v>
      </c>
      <c r="S128" s="249">
        <f t="shared" si="29"/>
        <v>-234605.581</v>
      </c>
      <c r="T128" s="277"/>
      <c r="U128" s="252">
        <f t="shared" si="18"/>
        <v>1.081543322</v>
      </c>
      <c r="V128" s="249">
        <f t="shared" si="19"/>
        <v>209647.6467</v>
      </c>
      <c r="W128" s="249">
        <f t="shared" si="20"/>
        <v>-24957.93431</v>
      </c>
      <c r="X128" s="249">
        <f t="shared" si="21"/>
        <v>427797.3689</v>
      </c>
      <c r="Y128" s="253">
        <f t="shared" si="22"/>
        <v>0.4277973689</v>
      </c>
      <c r="Z128" s="323">
        <f t="shared" si="23"/>
        <v>193191.7879</v>
      </c>
      <c r="AA128" s="253">
        <f t="shared" si="24"/>
        <v>0.1931917879</v>
      </c>
      <c r="AB128" s="309"/>
      <c r="AC128" s="294"/>
      <c r="AD128" s="294"/>
      <c r="AE128" s="294"/>
      <c r="AF128" s="294"/>
      <c r="AG128" s="294"/>
      <c r="AH128" s="294"/>
      <c r="AI128" s="294"/>
      <c r="AJ128" s="294"/>
      <c r="AK128" s="294"/>
      <c r="AL128" s="294"/>
      <c r="AM128" s="294"/>
      <c r="AN128" s="294"/>
      <c r="AO128" s="294"/>
      <c r="AP128" s="294"/>
      <c r="AQ128" s="294"/>
      <c r="AR128" s="294"/>
      <c r="AS128" s="294"/>
      <c r="AT128" s="294"/>
      <c r="AU128" s="294"/>
    </row>
    <row r="129" ht="19.5" customHeight="1">
      <c r="A129" s="271" t="s">
        <v>219</v>
      </c>
      <c r="B129" s="272">
        <v>35.759998</v>
      </c>
      <c r="C129" s="273">
        <v>37.23</v>
      </c>
      <c r="D129" s="273">
        <v>34.77</v>
      </c>
      <c r="E129" s="273">
        <v>36.380001</v>
      </c>
      <c r="F129" s="273">
        <v>31.842188</v>
      </c>
      <c r="G129" s="273">
        <v>2.511948E9</v>
      </c>
      <c r="H129" s="278" t="s">
        <v>219</v>
      </c>
      <c r="I129" s="273">
        <v>1.1525</v>
      </c>
      <c r="J129" s="273">
        <v>1.249375</v>
      </c>
      <c r="K129" s="273">
        <v>1.09</v>
      </c>
      <c r="L129" s="273">
        <v>1.190625</v>
      </c>
      <c r="M129" s="273">
        <v>1.169942</v>
      </c>
      <c r="N129" s="273">
        <v>1.22738016E10</v>
      </c>
      <c r="O129" s="273"/>
      <c r="P129" s="249">
        <f t="shared" si="26"/>
        <v>137702.9703</v>
      </c>
      <c r="Q129" s="249">
        <f t="shared" si="119"/>
        <v>192616.024</v>
      </c>
      <c r="R129" s="249">
        <f t="shared" si="120"/>
        <v>123201.45</v>
      </c>
      <c r="S129" s="249">
        <f t="shared" si="29"/>
        <v>-237249.7709</v>
      </c>
      <c r="T129" s="277"/>
      <c r="U129" s="252">
        <f t="shared" si="18"/>
        <v>1.099703571</v>
      </c>
      <c r="V129" s="249">
        <f t="shared" si="19"/>
        <v>214665.4712</v>
      </c>
      <c r="W129" s="249">
        <f t="shared" si="20"/>
        <v>-22584.29967</v>
      </c>
      <c r="X129" s="249">
        <f t="shared" si="21"/>
        <v>453520.4443</v>
      </c>
      <c r="Y129" s="253">
        <f t="shared" si="22"/>
        <v>0.4535204443</v>
      </c>
      <c r="Z129" s="323">
        <f t="shared" si="23"/>
        <v>216270.6734</v>
      </c>
      <c r="AA129" s="253">
        <f t="shared" si="24"/>
        <v>0.2162706734</v>
      </c>
      <c r="AB129" s="309"/>
      <c r="AC129" s="294"/>
      <c r="AD129" s="294"/>
      <c r="AE129" s="294"/>
      <c r="AF129" s="294"/>
      <c r="AG129" s="294"/>
      <c r="AH129" s="294"/>
      <c r="AI129" s="294"/>
      <c r="AJ129" s="294"/>
      <c r="AK129" s="294"/>
      <c r="AL129" s="294"/>
      <c r="AM129" s="294"/>
      <c r="AN129" s="294"/>
      <c r="AO129" s="294"/>
      <c r="AP129" s="294"/>
      <c r="AQ129" s="294"/>
      <c r="AR129" s="294"/>
      <c r="AS129" s="294"/>
      <c r="AT129" s="294"/>
      <c r="AU129" s="294"/>
    </row>
    <row r="130" ht="19.5" customHeight="1">
      <c r="A130" s="271" t="s">
        <v>220</v>
      </c>
      <c r="B130" s="272">
        <v>36.560001</v>
      </c>
      <c r="C130" s="273">
        <v>40.18</v>
      </c>
      <c r="D130" s="273">
        <v>34.299999</v>
      </c>
      <c r="E130" s="273">
        <v>39.450001</v>
      </c>
      <c r="F130" s="273">
        <v>34.571716</v>
      </c>
      <c r="G130" s="273">
        <v>2.5756078E9</v>
      </c>
      <c r="H130" s="278" t="s">
        <v>220</v>
      </c>
      <c r="I130" s="273">
        <v>1.201875</v>
      </c>
      <c r="J130" s="273">
        <v>1.446875</v>
      </c>
      <c r="K130" s="273">
        <v>1.05875</v>
      </c>
      <c r="L130" s="273">
        <v>1.393125</v>
      </c>
      <c r="M130" s="273">
        <v>1.368924</v>
      </c>
      <c r="N130" s="273">
        <v>9.5885504E9</v>
      </c>
      <c r="O130" s="273"/>
      <c r="P130" s="249">
        <f t="shared" si="26"/>
        <v>135841.5802</v>
      </c>
      <c r="Q130" s="249">
        <f t="shared" si="119"/>
        <v>187093.7756</v>
      </c>
      <c r="R130" s="249">
        <f t="shared" si="120"/>
        <v>123201.45</v>
      </c>
      <c r="S130" s="249">
        <f t="shared" si="29"/>
        <v>-239904.9783</v>
      </c>
      <c r="T130" s="277"/>
      <c r="U130" s="252">
        <f t="shared" si="18"/>
        <v>1.079773467</v>
      </c>
      <c r="V130" s="249">
        <f t="shared" si="19"/>
        <v>213362.4982</v>
      </c>
      <c r="W130" s="249">
        <f t="shared" si="20"/>
        <v>-26542.48012</v>
      </c>
      <c r="X130" s="249">
        <f t="shared" si="21"/>
        <v>446136.8058</v>
      </c>
      <c r="Y130" s="253">
        <f t="shared" si="22"/>
        <v>0.4461368058</v>
      </c>
      <c r="Z130" s="323">
        <f t="shared" si="23"/>
        <v>206231.8275</v>
      </c>
      <c r="AA130" s="253">
        <f t="shared" si="24"/>
        <v>0.2062318275</v>
      </c>
      <c r="AB130" s="309"/>
      <c r="AC130" s="294"/>
      <c r="AD130" s="294"/>
      <c r="AE130" s="294"/>
      <c r="AF130" s="294"/>
      <c r="AG130" s="294"/>
      <c r="AH130" s="294"/>
      <c r="AI130" s="294"/>
      <c r="AJ130" s="294"/>
      <c r="AK130" s="294"/>
      <c r="AL130" s="294"/>
      <c r="AM130" s="294"/>
      <c r="AN130" s="294"/>
      <c r="AO130" s="294"/>
      <c r="AP130" s="294"/>
      <c r="AQ130" s="294"/>
      <c r="AR130" s="294"/>
      <c r="AS130" s="294"/>
      <c r="AT130" s="294"/>
      <c r="AU130" s="294"/>
    </row>
    <row r="131" ht="19.5" customHeight="1">
      <c r="A131" s="271" t="s">
        <v>221</v>
      </c>
      <c r="B131" s="272">
        <v>39.869999</v>
      </c>
      <c r="C131" s="273">
        <v>41.080002</v>
      </c>
      <c r="D131" s="273">
        <v>38.459999</v>
      </c>
      <c r="E131" s="273">
        <v>40.029999</v>
      </c>
      <c r="F131" s="273">
        <v>35.079987</v>
      </c>
      <c r="G131" s="273">
        <v>2.2481495E9</v>
      </c>
      <c r="H131" s="278" t="s">
        <v>221</v>
      </c>
      <c r="I131" s="273">
        <v>1.425938</v>
      </c>
      <c r="J131" s="273">
        <v>1.5075</v>
      </c>
      <c r="K131" s="273">
        <v>1.322813</v>
      </c>
      <c r="L131" s="273">
        <v>1.430313</v>
      </c>
      <c r="M131" s="273">
        <v>1.405466</v>
      </c>
      <c r="N131" s="273">
        <v>7.6431936E9</v>
      </c>
      <c r="O131" s="273"/>
      <c r="P131" s="249">
        <f t="shared" si="26"/>
        <v>152316.8277</v>
      </c>
      <c r="Q131" s="249">
        <f t="shared" si="119"/>
        <v>233756.8629</v>
      </c>
      <c r="R131" s="249">
        <f t="shared" si="120"/>
        <v>123201.45</v>
      </c>
      <c r="S131" s="249">
        <f t="shared" si="29"/>
        <v>-242571.249</v>
      </c>
      <c r="T131" s="277"/>
      <c r="U131" s="252">
        <f t="shared" si="18"/>
        <v>1.135824129</v>
      </c>
      <c r="V131" s="249">
        <f t="shared" si="19"/>
        <v>224895.1714</v>
      </c>
      <c r="W131" s="249">
        <f t="shared" si="20"/>
        <v>-17676.0776</v>
      </c>
      <c r="X131" s="249">
        <f t="shared" si="21"/>
        <v>509275.1406</v>
      </c>
      <c r="Y131" s="253">
        <f t="shared" si="22"/>
        <v>0.5092751406</v>
      </c>
      <c r="Z131" s="323">
        <f t="shared" si="23"/>
        <v>266703.8916</v>
      </c>
      <c r="AA131" s="253">
        <f t="shared" si="24"/>
        <v>0.2667038916</v>
      </c>
      <c r="AB131" s="309"/>
      <c r="AC131" s="294"/>
      <c r="AD131" s="294"/>
      <c r="AE131" s="294"/>
      <c r="AF131" s="294"/>
      <c r="AG131" s="294"/>
      <c r="AH131" s="294"/>
      <c r="AI131" s="294"/>
      <c r="AJ131" s="294"/>
      <c r="AK131" s="294"/>
      <c r="AL131" s="294"/>
      <c r="AM131" s="294"/>
      <c r="AN131" s="294"/>
      <c r="AO131" s="294"/>
      <c r="AP131" s="294"/>
      <c r="AQ131" s="294"/>
      <c r="AR131" s="294"/>
      <c r="AS131" s="294"/>
      <c r="AT131" s="294"/>
      <c r="AU131" s="294"/>
    </row>
    <row r="132" ht="19.5" customHeight="1">
      <c r="A132" s="271" t="s">
        <v>222</v>
      </c>
      <c r="B132" s="272">
        <v>39.889999</v>
      </c>
      <c r="C132" s="273">
        <v>43.169998</v>
      </c>
      <c r="D132" s="273">
        <v>39.02</v>
      </c>
      <c r="E132" s="273">
        <v>42.25</v>
      </c>
      <c r="F132" s="273">
        <v>37.025475</v>
      </c>
      <c r="G132" s="273">
        <v>2.1147749E9</v>
      </c>
      <c r="H132" s="278" t="s">
        <v>222</v>
      </c>
      <c r="I132" s="273">
        <v>1.420313</v>
      </c>
      <c r="J132" s="273">
        <v>1.664688</v>
      </c>
      <c r="K132" s="273">
        <v>1.36</v>
      </c>
      <c r="L132" s="273">
        <v>1.592813</v>
      </c>
      <c r="M132" s="273">
        <v>1.565143</v>
      </c>
      <c r="N132" s="273">
        <v>6.6059104E9</v>
      </c>
      <c r="O132" s="273"/>
      <c r="P132" s="249">
        <f t="shared" si="26"/>
        <v>154534.6535</v>
      </c>
      <c r="Q132" s="249">
        <f t="shared" si="119"/>
        <v>240328.2501</v>
      </c>
      <c r="R132" s="249">
        <f t="shared" si="120"/>
        <v>123201.45</v>
      </c>
      <c r="S132" s="249">
        <f t="shared" si="29"/>
        <v>-245248.6292</v>
      </c>
      <c r="T132" s="277"/>
      <c r="U132" s="252">
        <f t="shared" si="18"/>
        <v>1.132467506</v>
      </c>
      <c r="V132" s="249">
        <f t="shared" si="19"/>
        <v>226447.6495</v>
      </c>
      <c r="W132" s="249">
        <f t="shared" si="20"/>
        <v>-18800.97978</v>
      </c>
      <c r="X132" s="249">
        <f t="shared" si="21"/>
        <v>518064.3536</v>
      </c>
      <c r="Y132" s="253">
        <f t="shared" si="22"/>
        <v>0.5180643536</v>
      </c>
      <c r="Z132" s="323">
        <f t="shared" si="23"/>
        <v>272815.7244</v>
      </c>
      <c r="AA132" s="253">
        <f t="shared" si="24"/>
        <v>0.2728157244</v>
      </c>
      <c r="AB132" s="309"/>
      <c r="AC132" s="294"/>
      <c r="AD132" s="294"/>
      <c r="AE132" s="294"/>
      <c r="AF132" s="294"/>
      <c r="AG132" s="294"/>
      <c r="AH132" s="294"/>
      <c r="AI132" s="294"/>
      <c r="AJ132" s="294"/>
      <c r="AK132" s="294"/>
      <c r="AL132" s="294"/>
      <c r="AM132" s="294"/>
      <c r="AN132" s="294"/>
      <c r="AO132" s="294"/>
      <c r="AP132" s="294"/>
      <c r="AQ132" s="294"/>
      <c r="AR132" s="294"/>
      <c r="AS132" s="294"/>
      <c r="AT132" s="294"/>
      <c r="AU132" s="294"/>
    </row>
    <row r="133" ht="19.5" customHeight="1">
      <c r="A133" s="271" t="s">
        <v>223</v>
      </c>
      <c r="B133" s="272">
        <v>42.099998</v>
      </c>
      <c r="C133" s="273">
        <v>43.82</v>
      </c>
      <c r="D133" s="273">
        <v>40.720001</v>
      </c>
      <c r="E133" s="273">
        <v>40.959999</v>
      </c>
      <c r="F133" s="273">
        <v>35.929726</v>
      </c>
      <c r="G133" s="273">
        <v>2.2910659E9</v>
      </c>
      <c r="H133" s="278" t="s">
        <v>223</v>
      </c>
      <c r="I133" s="273">
        <v>1.582188</v>
      </c>
      <c r="J133" s="273">
        <v>1.70875</v>
      </c>
      <c r="K133" s="273">
        <v>1.478438</v>
      </c>
      <c r="L133" s="273">
        <v>1.490625</v>
      </c>
      <c r="M133" s="273">
        <v>1.46473</v>
      </c>
      <c r="N133" s="273">
        <v>7.4376E9</v>
      </c>
      <c r="O133" s="273"/>
      <c r="P133" s="249">
        <f t="shared" si="26"/>
        <v>161267.3307</v>
      </c>
      <c r="Q133" s="249">
        <f t="shared" si="119"/>
        <v>261257.6599</v>
      </c>
      <c r="R133" s="249">
        <f t="shared" si="120"/>
        <v>123201.45</v>
      </c>
      <c r="S133" s="249">
        <f t="shared" si="29"/>
        <v>-247937.1652</v>
      </c>
      <c r="T133" s="277"/>
      <c r="U133" s="252">
        <f t="shared" si="18"/>
        <v>1.147342233</v>
      </c>
      <c r="V133" s="249">
        <f t="shared" si="19"/>
        <v>231160.5235</v>
      </c>
      <c r="W133" s="249">
        <f t="shared" si="20"/>
        <v>-16776.64168</v>
      </c>
      <c r="X133" s="249">
        <f t="shared" si="21"/>
        <v>545726.4406</v>
      </c>
      <c r="Y133" s="253">
        <f t="shared" si="22"/>
        <v>0.5457264406</v>
      </c>
      <c r="Z133" s="323">
        <f t="shared" si="23"/>
        <v>297789.2754</v>
      </c>
      <c r="AA133" s="253">
        <f t="shared" si="24"/>
        <v>0.2977892754</v>
      </c>
      <c r="AB133" s="309"/>
      <c r="AC133" s="294"/>
      <c r="AD133" s="294"/>
      <c r="AE133" s="294"/>
      <c r="AF133" s="294"/>
      <c r="AG133" s="294"/>
      <c r="AH133" s="294"/>
      <c r="AI133" s="294"/>
      <c r="AJ133" s="294"/>
      <c r="AK133" s="294"/>
      <c r="AL133" s="294"/>
      <c r="AM133" s="294"/>
      <c r="AN133" s="294"/>
      <c r="AO133" s="294"/>
      <c r="AP133" s="294"/>
      <c r="AQ133" s="294"/>
      <c r="AR133" s="294"/>
      <c r="AS133" s="294"/>
      <c r="AT133" s="294"/>
      <c r="AU133" s="294"/>
    </row>
    <row r="134" ht="19.5" customHeight="1">
      <c r="A134" s="271" t="s">
        <v>224</v>
      </c>
      <c r="B134" s="272">
        <v>41.0</v>
      </c>
      <c r="C134" s="273">
        <v>44.650002</v>
      </c>
      <c r="D134" s="273">
        <v>40.639999</v>
      </c>
      <c r="E134" s="273">
        <v>43.560001</v>
      </c>
      <c r="F134" s="273">
        <v>38.210426</v>
      </c>
      <c r="G134" s="273">
        <v>1.8079224E9</v>
      </c>
      <c r="H134" s="278" t="s">
        <v>224</v>
      </c>
      <c r="I134" s="273">
        <v>1.494063</v>
      </c>
      <c r="J134" s="273">
        <v>1.76875</v>
      </c>
      <c r="K134" s="273">
        <v>1.467813</v>
      </c>
      <c r="L134" s="273">
        <v>1.67875</v>
      </c>
      <c r="M134" s="273">
        <v>1.649587</v>
      </c>
      <c r="N134" s="273">
        <v>5.7410208E9</v>
      </c>
      <c r="O134" s="273"/>
      <c r="P134" s="249">
        <f t="shared" si="26"/>
        <v>160950.4911</v>
      </c>
      <c r="Q134" s="249">
        <f t="shared" si="119"/>
        <v>259380.0954</v>
      </c>
      <c r="R134" s="249">
        <f t="shared" si="120"/>
        <v>123201.45</v>
      </c>
      <c r="S134" s="249">
        <f t="shared" si="29"/>
        <v>-250636.9034</v>
      </c>
      <c r="T134" s="277"/>
      <c r="U134" s="252">
        <f t="shared" si="18"/>
        <v>1.133719485</v>
      </c>
      <c r="V134" s="249">
        <f t="shared" si="19"/>
        <v>230938.7358</v>
      </c>
      <c r="W134" s="249">
        <f t="shared" si="20"/>
        <v>-19698.16759</v>
      </c>
      <c r="X134" s="249">
        <f t="shared" si="21"/>
        <v>543532.0366</v>
      </c>
      <c r="Y134" s="253">
        <f t="shared" si="22"/>
        <v>0.5435320366</v>
      </c>
      <c r="Z134" s="323">
        <f t="shared" si="23"/>
        <v>292895.1332</v>
      </c>
      <c r="AA134" s="253">
        <f t="shared" si="24"/>
        <v>0.2928951332</v>
      </c>
      <c r="AB134" s="309"/>
      <c r="AC134" s="294"/>
      <c r="AD134" s="294"/>
      <c r="AE134" s="294"/>
      <c r="AF134" s="294"/>
      <c r="AG134" s="294"/>
      <c r="AH134" s="294"/>
      <c r="AI134" s="294"/>
      <c r="AJ134" s="294"/>
      <c r="AK134" s="294"/>
      <c r="AL134" s="294"/>
      <c r="AM134" s="294"/>
      <c r="AN134" s="294"/>
      <c r="AO134" s="294"/>
      <c r="AP134" s="294"/>
      <c r="AQ134" s="294"/>
      <c r="AR134" s="294"/>
      <c r="AS134" s="294"/>
      <c r="AT134" s="294"/>
      <c r="AU134" s="294"/>
    </row>
    <row r="135" ht="19.5" customHeight="1">
      <c r="A135" s="271" t="s">
        <v>225</v>
      </c>
      <c r="B135" s="326">
        <v>43.889999</v>
      </c>
      <c r="C135" s="327">
        <v>46.299999</v>
      </c>
      <c r="D135" s="327">
        <v>43.32</v>
      </c>
      <c r="E135" s="327">
        <v>45.75</v>
      </c>
      <c r="F135" s="327">
        <v>40.13147</v>
      </c>
      <c r="G135" s="327">
        <v>1.5240367E9</v>
      </c>
      <c r="H135" s="329" t="s">
        <v>225</v>
      </c>
      <c r="I135" s="327">
        <v>1.705313</v>
      </c>
      <c r="J135" s="327">
        <v>1.900625</v>
      </c>
      <c r="K135" s="327">
        <v>1.657813</v>
      </c>
      <c r="L135" s="327">
        <v>1.85875</v>
      </c>
      <c r="M135" s="327">
        <v>1.82646</v>
      </c>
      <c r="N135" s="327">
        <v>4.1595232E9</v>
      </c>
      <c r="O135" s="327"/>
      <c r="P135" s="249">
        <f t="shared" si="26"/>
        <v>171564.3564</v>
      </c>
      <c r="Q135" s="249">
        <f t="shared" si="119"/>
        <v>292955.3657</v>
      </c>
      <c r="R135" s="249">
        <f t="shared" si="120"/>
        <v>123201.45</v>
      </c>
      <c r="S135" s="249">
        <f t="shared" si="29"/>
        <v>-253347.8905</v>
      </c>
      <c r="T135" s="328">
        <f>(P135-P123)/P123</f>
        <v>0.6140089419</v>
      </c>
      <c r="U135" s="252">
        <f t="shared" si="18"/>
        <v>1.16348238</v>
      </c>
      <c r="V135" s="249">
        <f t="shared" si="19"/>
        <v>238368.4415</v>
      </c>
      <c r="W135" s="249">
        <f t="shared" si="20"/>
        <v>-14979.44894</v>
      </c>
      <c r="X135" s="249">
        <f t="shared" si="21"/>
        <v>587721.1721</v>
      </c>
      <c r="Y135" s="253">
        <f t="shared" si="22"/>
        <v>0.5877211721</v>
      </c>
      <c r="Z135" s="323">
        <f t="shared" si="23"/>
        <v>334373.2817</v>
      </c>
      <c r="AA135" s="253">
        <f t="shared" si="24"/>
        <v>0.3343732817</v>
      </c>
      <c r="AB135" s="309"/>
      <c r="AC135" s="294"/>
      <c r="AD135" s="294"/>
      <c r="AE135" s="294"/>
      <c r="AF135" s="294"/>
      <c r="AG135" s="294"/>
      <c r="AH135" s="294"/>
      <c r="AI135" s="294"/>
      <c r="AJ135" s="294"/>
      <c r="AK135" s="294"/>
      <c r="AL135" s="294"/>
      <c r="AM135" s="294"/>
      <c r="AN135" s="294"/>
      <c r="AO135" s="294"/>
      <c r="AP135" s="294"/>
      <c r="AQ135" s="294"/>
      <c r="AR135" s="294"/>
      <c r="AS135" s="294"/>
      <c r="AT135" s="294"/>
      <c r="AU135" s="294"/>
    </row>
    <row r="136" ht="19.5" customHeight="1">
      <c r="A136" s="271" t="s">
        <v>226</v>
      </c>
      <c r="B136" s="272">
        <v>46.330002</v>
      </c>
      <c r="C136" s="273">
        <v>46.639999</v>
      </c>
      <c r="D136" s="273">
        <v>42.630001</v>
      </c>
      <c r="E136" s="273">
        <v>42.790001</v>
      </c>
      <c r="F136" s="273">
        <v>37.597622</v>
      </c>
      <c r="G136" s="273">
        <v>2.3821525E9</v>
      </c>
      <c r="H136" s="278" t="s">
        <v>226</v>
      </c>
      <c r="I136" s="273">
        <v>1.900938</v>
      </c>
      <c r="J136" s="273">
        <v>1.928125</v>
      </c>
      <c r="K136" s="273">
        <v>1.604375</v>
      </c>
      <c r="L136" s="273">
        <v>1.616875</v>
      </c>
      <c r="M136" s="273">
        <v>1.588787</v>
      </c>
      <c r="N136" s="273">
        <v>5.4047488E9</v>
      </c>
      <c r="O136" s="273"/>
      <c r="P136" s="249">
        <f t="shared" si="26"/>
        <v>168831.6871</v>
      </c>
      <c r="Q136" s="249">
        <f>((Q135+R135)/2)*K136/K135</f>
        <v>201371.2015</v>
      </c>
      <c r="R136" s="249">
        <f>(Q135+R135)/2</f>
        <v>208078.4079</v>
      </c>
      <c r="S136" s="249">
        <f t="shared" si="29"/>
        <v>-256070.1734</v>
      </c>
      <c r="T136" s="277"/>
      <c r="U136" s="252">
        <f t="shared" si="18"/>
        <v>1.471901589</v>
      </c>
      <c r="V136" s="249">
        <f t="shared" si="19"/>
        <v>317937.4525</v>
      </c>
      <c r="W136" s="249">
        <f t="shared" si="20"/>
        <v>61867.27917</v>
      </c>
      <c r="X136" s="249">
        <f t="shared" si="21"/>
        <v>578281.2964</v>
      </c>
      <c r="Y136" s="253">
        <f t="shared" si="22"/>
        <v>0.5782812964</v>
      </c>
      <c r="Z136" s="323">
        <f t="shared" si="23"/>
        <v>322211.1231</v>
      </c>
      <c r="AA136" s="253">
        <f t="shared" si="24"/>
        <v>0.3222111231</v>
      </c>
      <c r="AB136" s="309"/>
      <c r="AC136" s="294"/>
      <c r="AD136" s="294"/>
      <c r="AE136" s="294"/>
      <c r="AF136" s="294"/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  <c r="AU136" s="294"/>
    </row>
    <row r="137" ht="19.5" customHeight="1">
      <c r="A137" s="271" t="s">
        <v>227</v>
      </c>
      <c r="B137" s="272">
        <v>42.900002</v>
      </c>
      <c r="C137" s="273">
        <v>45.049999</v>
      </c>
      <c r="D137" s="273">
        <v>42.119999</v>
      </c>
      <c r="E137" s="273">
        <v>44.759998</v>
      </c>
      <c r="F137" s="273">
        <v>39.328568</v>
      </c>
      <c r="G137" s="273">
        <v>1.9321764E9</v>
      </c>
      <c r="H137" s="278" t="s">
        <v>227</v>
      </c>
      <c r="I137" s="273">
        <v>1.625625</v>
      </c>
      <c r="J137" s="273">
        <v>1.7875</v>
      </c>
      <c r="K137" s="273">
        <v>1.564063</v>
      </c>
      <c r="L137" s="273">
        <v>1.765</v>
      </c>
      <c r="M137" s="273">
        <v>1.734339</v>
      </c>
      <c r="N137" s="273">
        <v>5.1140704E9</v>
      </c>
      <c r="O137" s="273"/>
      <c r="P137" s="249">
        <f t="shared" si="26"/>
        <v>166811.8772</v>
      </c>
      <c r="Q137" s="249">
        <f t="shared" ref="Q137:Q147" si="121">Q136*K137/K136</f>
        <v>196311.4892</v>
      </c>
      <c r="R137" s="249">
        <f t="shared" ref="R137:R147" si="122">R136</f>
        <v>208078.4079</v>
      </c>
      <c r="S137" s="249">
        <f t="shared" si="29"/>
        <v>-258803.7991</v>
      </c>
      <c r="T137" s="277"/>
      <c r="U137" s="252">
        <f t="shared" si="18"/>
        <v>1.448550162</v>
      </c>
      <c r="V137" s="249">
        <f t="shared" si="19"/>
        <v>316523.5856</v>
      </c>
      <c r="W137" s="249">
        <f t="shared" si="20"/>
        <v>57719.78652</v>
      </c>
      <c r="X137" s="249">
        <f t="shared" si="21"/>
        <v>571201.7743</v>
      </c>
      <c r="Y137" s="253">
        <f t="shared" si="22"/>
        <v>0.5712017743</v>
      </c>
      <c r="Z137" s="323">
        <f t="shared" si="23"/>
        <v>312397.9752</v>
      </c>
      <c r="AA137" s="253">
        <f t="shared" si="24"/>
        <v>0.3123979752</v>
      </c>
      <c r="AB137" s="309"/>
      <c r="AC137" s="294"/>
      <c r="AD137" s="294"/>
      <c r="AE137" s="294"/>
      <c r="AF137" s="294"/>
      <c r="AG137" s="294"/>
      <c r="AH137" s="294"/>
      <c r="AI137" s="294"/>
      <c r="AJ137" s="294"/>
      <c r="AK137" s="294"/>
      <c r="AL137" s="294"/>
      <c r="AM137" s="294"/>
      <c r="AN137" s="294"/>
      <c r="AO137" s="294"/>
      <c r="AP137" s="294"/>
      <c r="AQ137" s="294"/>
      <c r="AR137" s="294"/>
      <c r="AS137" s="294"/>
      <c r="AT137" s="294"/>
      <c r="AU137" s="294"/>
    </row>
    <row r="138" ht="19.5" customHeight="1">
      <c r="A138" s="271" t="s">
        <v>228</v>
      </c>
      <c r="B138" s="272">
        <v>44.959999</v>
      </c>
      <c r="C138" s="273">
        <v>48.599998</v>
      </c>
      <c r="D138" s="273">
        <v>44.950001</v>
      </c>
      <c r="E138" s="273">
        <v>48.16</v>
      </c>
      <c r="F138" s="273">
        <v>42.31601</v>
      </c>
      <c r="G138" s="273">
        <v>1.6236069E9</v>
      </c>
      <c r="H138" s="278" t="s">
        <v>228</v>
      </c>
      <c r="I138" s="273">
        <v>1.778125</v>
      </c>
      <c r="J138" s="273">
        <v>2.080313</v>
      </c>
      <c r="K138" s="273">
        <v>1.778125</v>
      </c>
      <c r="L138" s="273">
        <v>2.045</v>
      </c>
      <c r="M138" s="273">
        <v>2.009475</v>
      </c>
      <c r="N138" s="273">
        <v>4.287104E9</v>
      </c>
      <c r="O138" s="273"/>
      <c r="P138" s="249">
        <f t="shared" si="26"/>
        <v>178019.8059</v>
      </c>
      <c r="Q138" s="249">
        <f t="shared" si="121"/>
        <v>223179.224</v>
      </c>
      <c r="R138" s="249">
        <f t="shared" si="122"/>
        <v>208078.4079</v>
      </c>
      <c r="S138" s="249">
        <f t="shared" si="29"/>
        <v>-261548.8149</v>
      </c>
      <c r="T138" s="277"/>
      <c r="U138" s="252">
        <f t="shared" si="18"/>
        <v>1.476199439</v>
      </c>
      <c r="V138" s="249">
        <f t="shared" si="19"/>
        <v>324369.1357</v>
      </c>
      <c r="W138" s="249">
        <f t="shared" si="20"/>
        <v>62820.32079</v>
      </c>
      <c r="X138" s="249">
        <f t="shared" si="21"/>
        <v>609277.4378</v>
      </c>
      <c r="Y138" s="253">
        <f t="shared" si="22"/>
        <v>0.6092774378</v>
      </c>
      <c r="Z138" s="323">
        <f t="shared" si="23"/>
        <v>347728.6229</v>
      </c>
      <c r="AA138" s="253">
        <f t="shared" si="24"/>
        <v>0.3477286229</v>
      </c>
      <c r="AB138" s="309"/>
      <c r="AC138" s="294"/>
      <c r="AD138" s="294"/>
      <c r="AE138" s="294"/>
      <c r="AF138" s="294"/>
      <c r="AG138" s="294"/>
      <c r="AH138" s="294"/>
      <c r="AI138" s="294"/>
      <c r="AJ138" s="294"/>
      <c r="AK138" s="294"/>
      <c r="AL138" s="294"/>
      <c r="AM138" s="294"/>
      <c r="AN138" s="294"/>
      <c r="AO138" s="294"/>
      <c r="AP138" s="294"/>
      <c r="AQ138" s="294"/>
      <c r="AR138" s="294"/>
      <c r="AS138" s="294"/>
      <c r="AT138" s="294"/>
      <c r="AU138" s="294"/>
    </row>
    <row r="139" ht="19.5" customHeight="1">
      <c r="A139" s="271" t="s">
        <v>229</v>
      </c>
      <c r="B139" s="272">
        <v>48.360001</v>
      </c>
      <c r="C139" s="273">
        <v>50.650002</v>
      </c>
      <c r="D139" s="273">
        <v>47.790001</v>
      </c>
      <c r="E139" s="273">
        <v>49.240002</v>
      </c>
      <c r="F139" s="273">
        <v>43.311127</v>
      </c>
      <c r="G139" s="273">
        <v>1.7014575E9</v>
      </c>
      <c r="H139" s="278" t="s">
        <v>229</v>
      </c>
      <c r="I139" s="273">
        <v>2.058438</v>
      </c>
      <c r="J139" s="273">
        <v>2.255938</v>
      </c>
      <c r="K139" s="273">
        <v>2.010938</v>
      </c>
      <c r="L139" s="273">
        <v>2.13125</v>
      </c>
      <c r="M139" s="273">
        <v>2.094226</v>
      </c>
      <c r="N139" s="273">
        <v>5.2115232E9</v>
      </c>
      <c r="O139" s="273"/>
      <c r="P139" s="249">
        <f t="shared" si="26"/>
        <v>189267.3307</v>
      </c>
      <c r="Q139" s="249">
        <f t="shared" si="121"/>
        <v>252400.4682</v>
      </c>
      <c r="R139" s="249">
        <f t="shared" si="122"/>
        <v>208078.4079</v>
      </c>
      <c r="S139" s="249">
        <f t="shared" si="29"/>
        <v>-264305.2683</v>
      </c>
      <c r="T139" s="277"/>
      <c r="U139" s="252">
        <f t="shared" si="18"/>
        <v>1.503359131</v>
      </c>
      <c r="V139" s="249">
        <f t="shared" si="19"/>
        <v>332242.403</v>
      </c>
      <c r="W139" s="249">
        <f t="shared" si="20"/>
        <v>67937.13472</v>
      </c>
      <c r="X139" s="249">
        <f t="shared" si="21"/>
        <v>649746.2067</v>
      </c>
      <c r="Y139" s="253">
        <f t="shared" si="22"/>
        <v>0.6497462067</v>
      </c>
      <c r="Z139" s="323">
        <f t="shared" si="23"/>
        <v>385440.9384</v>
      </c>
      <c r="AA139" s="253">
        <f t="shared" si="24"/>
        <v>0.3854409384</v>
      </c>
      <c r="AB139" s="309"/>
      <c r="AC139" s="294"/>
      <c r="AD139" s="294"/>
      <c r="AE139" s="294"/>
      <c r="AF139" s="294"/>
      <c r="AG139" s="294"/>
      <c r="AH139" s="294"/>
      <c r="AI139" s="294"/>
      <c r="AJ139" s="294"/>
      <c r="AK139" s="294"/>
      <c r="AL139" s="294"/>
      <c r="AM139" s="294"/>
      <c r="AN139" s="294"/>
      <c r="AO139" s="294"/>
      <c r="AP139" s="294"/>
      <c r="AQ139" s="294"/>
      <c r="AR139" s="294"/>
      <c r="AS139" s="294"/>
      <c r="AT139" s="294"/>
      <c r="AU139" s="294"/>
    </row>
    <row r="140" ht="19.5" customHeight="1">
      <c r="A140" s="271" t="s">
        <v>230</v>
      </c>
      <c r="B140" s="272">
        <v>49.450001</v>
      </c>
      <c r="C140" s="273">
        <v>50.169998</v>
      </c>
      <c r="D140" s="273">
        <v>42.639999</v>
      </c>
      <c r="E140" s="273">
        <v>45.599998</v>
      </c>
      <c r="F140" s="273">
        <v>40.109406</v>
      </c>
      <c r="G140" s="273">
        <v>2.9522281E9</v>
      </c>
      <c r="H140" s="278" t="s">
        <v>230</v>
      </c>
      <c r="I140" s="273">
        <v>2.145625</v>
      </c>
      <c r="J140" s="273">
        <v>2.209063</v>
      </c>
      <c r="K140" s="273">
        <v>1.504375</v>
      </c>
      <c r="L140" s="273">
        <v>1.805938</v>
      </c>
      <c r="M140" s="273">
        <v>1.774566</v>
      </c>
      <c r="N140" s="273">
        <v>7.4423808E9</v>
      </c>
      <c r="O140" s="273"/>
      <c r="P140" s="249">
        <f t="shared" si="26"/>
        <v>168871.2832</v>
      </c>
      <c r="Q140" s="249">
        <f t="shared" si="121"/>
        <v>188819.8215</v>
      </c>
      <c r="R140" s="249">
        <f t="shared" si="122"/>
        <v>208078.4079</v>
      </c>
      <c r="S140" s="249">
        <f t="shared" si="29"/>
        <v>-267073.2069</v>
      </c>
      <c r="T140" s="277"/>
      <c r="U140" s="252">
        <f t="shared" si="18"/>
        <v>1.411409611</v>
      </c>
      <c r="V140" s="249">
        <f t="shared" si="19"/>
        <v>317965.1698</v>
      </c>
      <c r="W140" s="249">
        <f t="shared" si="20"/>
        <v>50891.96284</v>
      </c>
      <c r="X140" s="249">
        <f t="shared" si="21"/>
        <v>565769.5126</v>
      </c>
      <c r="Y140" s="253">
        <f t="shared" si="22"/>
        <v>0.5657695126</v>
      </c>
      <c r="Z140" s="323">
        <f t="shared" si="23"/>
        <v>298696.3056</v>
      </c>
      <c r="AA140" s="253">
        <f t="shared" si="24"/>
        <v>0.2986963056</v>
      </c>
      <c r="AB140" s="309"/>
      <c r="AC140" s="294"/>
      <c r="AD140" s="294"/>
      <c r="AE140" s="294"/>
      <c r="AF140" s="294"/>
      <c r="AG140" s="294"/>
      <c r="AH140" s="294"/>
      <c r="AI140" s="294"/>
      <c r="AJ140" s="294"/>
      <c r="AK140" s="294"/>
      <c r="AL140" s="294"/>
      <c r="AM140" s="294"/>
      <c r="AN140" s="294"/>
      <c r="AO140" s="294"/>
      <c r="AP140" s="294"/>
      <c r="AQ140" s="294"/>
      <c r="AR140" s="294"/>
      <c r="AS140" s="294"/>
      <c r="AT140" s="294"/>
      <c r="AU140" s="294"/>
    </row>
    <row r="141" ht="19.5" customHeight="1">
      <c r="A141" s="271" t="s">
        <v>231</v>
      </c>
      <c r="B141" s="272">
        <v>45.43</v>
      </c>
      <c r="C141" s="273">
        <v>47.68</v>
      </c>
      <c r="D141" s="273">
        <v>42.639999</v>
      </c>
      <c r="E141" s="273">
        <v>42.709999</v>
      </c>
      <c r="F141" s="273">
        <v>37.567379</v>
      </c>
      <c r="G141" s="273">
        <v>2.0580886E9</v>
      </c>
      <c r="H141" s="278" t="s">
        <v>231</v>
      </c>
      <c r="I141" s="273">
        <v>1.795313</v>
      </c>
      <c r="J141" s="273">
        <v>1.973125</v>
      </c>
      <c r="K141" s="273">
        <v>1.573438</v>
      </c>
      <c r="L141" s="273">
        <v>1.58125</v>
      </c>
      <c r="M141" s="273">
        <v>1.553781</v>
      </c>
      <c r="N141" s="273">
        <v>5.6234048E9</v>
      </c>
      <c r="O141" s="273"/>
      <c r="P141" s="249">
        <f t="shared" si="26"/>
        <v>168871.2832</v>
      </c>
      <c r="Q141" s="249">
        <f t="shared" si="121"/>
        <v>197488.1811</v>
      </c>
      <c r="R141" s="249">
        <f t="shared" si="122"/>
        <v>208078.4079</v>
      </c>
      <c r="S141" s="249">
        <f t="shared" si="29"/>
        <v>-269852.6786</v>
      </c>
      <c r="T141" s="277"/>
      <c r="U141" s="252">
        <f t="shared" si="18"/>
        <v>1.396872149</v>
      </c>
      <c r="V141" s="249">
        <f t="shared" si="19"/>
        <v>317965.1698</v>
      </c>
      <c r="W141" s="249">
        <f t="shared" si="20"/>
        <v>48112.49114</v>
      </c>
      <c r="X141" s="249">
        <f t="shared" si="21"/>
        <v>574437.8721</v>
      </c>
      <c r="Y141" s="253">
        <f t="shared" si="22"/>
        <v>0.5744378721</v>
      </c>
      <c r="Z141" s="323">
        <f t="shared" si="23"/>
        <v>304585.1935</v>
      </c>
      <c r="AA141" s="253">
        <f t="shared" si="24"/>
        <v>0.3045851935</v>
      </c>
      <c r="AB141" s="309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4"/>
      <c r="AN141" s="294"/>
      <c r="AO141" s="294"/>
      <c r="AP141" s="294"/>
      <c r="AQ141" s="294"/>
      <c r="AR141" s="294"/>
      <c r="AS141" s="294"/>
      <c r="AT141" s="294"/>
      <c r="AU141" s="294"/>
    </row>
    <row r="142" ht="19.5" customHeight="1">
      <c r="A142" s="271" t="s">
        <v>232</v>
      </c>
      <c r="B142" s="272">
        <v>42.84</v>
      </c>
      <c r="C142" s="273">
        <v>46.720001</v>
      </c>
      <c r="D142" s="273">
        <v>41.77</v>
      </c>
      <c r="E142" s="273">
        <v>45.810001</v>
      </c>
      <c r="F142" s="273">
        <v>40.449875</v>
      </c>
      <c r="G142" s="273">
        <v>1.7486736E9</v>
      </c>
      <c r="H142" s="278" t="s">
        <v>232</v>
      </c>
      <c r="I142" s="273">
        <v>1.58875</v>
      </c>
      <c r="J142" s="273">
        <v>1.8825</v>
      </c>
      <c r="K142" s="273">
        <v>1.510625</v>
      </c>
      <c r="L142" s="273">
        <v>1.810625</v>
      </c>
      <c r="M142" s="273">
        <v>1.779171</v>
      </c>
      <c r="N142" s="273">
        <v>4.884784E9</v>
      </c>
      <c r="O142" s="273"/>
      <c r="P142" s="249">
        <f t="shared" si="26"/>
        <v>165425.7426</v>
      </c>
      <c r="Q142" s="249">
        <f t="shared" si="121"/>
        <v>189604.2828</v>
      </c>
      <c r="R142" s="249">
        <f t="shared" si="122"/>
        <v>208078.4079</v>
      </c>
      <c r="S142" s="249">
        <f t="shared" si="29"/>
        <v>-272643.7314</v>
      </c>
      <c r="T142" s="277"/>
      <c r="U142" s="252">
        <f t="shared" si="18"/>
        <v>1.369934854</v>
      </c>
      <c r="V142" s="249">
        <f t="shared" si="19"/>
        <v>315553.2913</v>
      </c>
      <c r="W142" s="249">
        <f t="shared" si="20"/>
        <v>42909.5599</v>
      </c>
      <c r="X142" s="249">
        <f t="shared" si="21"/>
        <v>563108.4332</v>
      </c>
      <c r="Y142" s="253">
        <f t="shared" si="22"/>
        <v>0.5631084332</v>
      </c>
      <c r="Z142" s="323">
        <f t="shared" si="23"/>
        <v>290464.7018</v>
      </c>
      <c r="AA142" s="253">
        <f t="shared" si="24"/>
        <v>0.2904647018</v>
      </c>
      <c r="AB142" s="309"/>
      <c r="AC142" s="294"/>
      <c r="AD142" s="294"/>
      <c r="AE142" s="294"/>
      <c r="AF142" s="294"/>
      <c r="AG142" s="294"/>
      <c r="AH142" s="294"/>
      <c r="AI142" s="294"/>
      <c r="AJ142" s="294"/>
      <c r="AK142" s="294"/>
      <c r="AL142" s="294"/>
      <c r="AM142" s="294"/>
      <c r="AN142" s="294"/>
      <c r="AO142" s="294"/>
      <c r="AP142" s="294"/>
      <c r="AQ142" s="294"/>
      <c r="AR142" s="294"/>
      <c r="AS142" s="294"/>
      <c r="AT142" s="294"/>
      <c r="AU142" s="294"/>
    </row>
    <row r="143" ht="19.5" customHeight="1">
      <c r="A143" s="271" t="s">
        <v>233</v>
      </c>
      <c r="B143" s="272">
        <v>46.389999</v>
      </c>
      <c r="C143" s="273">
        <v>47.189999</v>
      </c>
      <c r="D143" s="273">
        <v>42.970001</v>
      </c>
      <c r="E143" s="273">
        <v>43.459999</v>
      </c>
      <c r="F143" s="273">
        <v>38.374847</v>
      </c>
      <c r="G143" s="273">
        <v>1.4832781E9</v>
      </c>
      <c r="H143" s="278" t="s">
        <v>233</v>
      </c>
      <c r="I143" s="273">
        <v>1.855</v>
      </c>
      <c r="J143" s="273">
        <v>1.91875</v>
      </c>
      <c r="K143" s="273">
        <v>1.586563</v>
      </c>
      <c r="L143" s="273">
        <v>1.625625</v>
      </c>
      <c r="M143" s="273">
        <v>1.597385</v>
      </c>
      <c r="N143" s="273">
        <v>4.2101088E9</v>
      </c>
      <c r="O143" s="273"/>
      <c r="P143" s="249">
        <f t="shared" si="26"/>
        <v>170178.2218</v>
      </c>
      <c r="Q143" s="249">
        <f t="shared" si="121"/>
        <v>199135.5497</v>
      </c>
      <c r="R143" s="249">
        <f t="shared" si="122"/>
        <v>208078.4079</v>
      </c>
      <c r="S143" s="249">
        <f t="shared" si="29"/>
        <v>-275446.4137</v>
      </c>
      <c r="T143" s="277"/>
      <c r="U143" s="252">
        <f t="shared" si="18"/>
        <v>1.373249427</v>
      </c>
      <c r="V143" s="249">
        <f t="shared" si="19"/>
        <v>318880.0268</v>
      </c>
      <c r="W143" s="249">
        <f t="shared" si="20"/>
        <v>43433.61313</v>
      </c>
      <c r="X143" s="249">
        <f t="shared" si="21"/>
        <v>577392.1793</v>
      </c>
      <c r="Y143" s="253">
        <f t="shared" si="22"/>
        <v>0.5773921793</v>
      </c>
      <c r="Z143" s="323">
        <f t="shared" si="23"/>
        <v>301945.7656</v>
      </c>
      <c r="AA143" s="253">
        <f t="shared" si="24"/>
        <v>0.3019457656</v>
      </c>
      <c r="AB143" s="309"/>
      <c r="AC143" s="294"/>
      <c r="AD143" s="294"/>
      <c r="AE143" s="294"/>
      <c r="AF143" s="294"/>
      <c r="AG143" s="294"/>
      <c r="AH143" s="294"/>
      <c r="AI143" s="294"/>
      <c r="AJ143" s="294"/>
      <c r="AK143" s="294"/>
      <c r="AL143" s="294"/>
      <c r="AM143" s="294"/>
      <c r="AN143" s="294"/>
      <c r="AO143" s="294"/>
      <c r="AP143" s="294"/>
      <c r="AQ143" s="294"/>
      <c r="AR143" s="294"/>
      <c r="AS143" s="294"/>
      <c r="AT143" s="294"/>
      <c r="AU143" s="294"/>
    </row>
    <row r="144" ht="19.5" customHeight="1">
      <c r="A144" s="271" t="s">
        <v>234</v>
      </c>
      <c r="B144" s="272">
        <v>44.099998</v>
      </c>
      <c r="C144" s="273">
        <v>49.84</v>
      </c>
      <c r="D144" s="273">
        <v>44.07</v>
      </c>
      <c r="E144" s="273">
        <v>49.07</v>
      </c>
      <c r="F144" s="273">
        <v>43.328426</v>
      </c>
      <c r="G144" s="273">
        <v>1.5747432E9</v>
      </c>
      <c r="H144" s="278" t="s">
        <v>234</v>
      </c>
      <c r="I144" s="273">
        <v>1.67</v>
      </c>
      <c r="J144" s="273">
        <v>2.1375</v>
      </c>
      <c r="K144" s="273">
        <v>1.668438</v>
      </c>
      <c r="L144" s="273">
        <v>2.071563</v>
      </c>
      <c r="M144" s="273">
        <v>2.035576</v>
      </c>
      <c r="N144" s="273">
        <v>4.1785664E9</v>
      </c>
      <c r="O144" s="273"/>
      <c r="P144" s="249">
        <f t="shared" si="26"/>
        <v>174534.6535</v>
      </c>
      <c r="Q144" s="249">
        <f t="shared" si="121"/>
        <v>209411.992</v>
      </c>
      <c r="R144" s="249">
        <f t="shared" si="122"/>
        <v>208078.4079</v>
      </c>
      <c r="S144" s="249">
        <f t="shared" si="29"/>
        <v>-278260.7737</v>
      </c>
      <c r="T144" s="277"/>
      <c r="U144" s="252">
        <f t="shared" si="18"/>
        <v>1.375016163</v>
      </c>
      <c r="V144" s="249">
        <f t="shared" si="19"/>
        <v>321929.529</v>
      </c>
      <c r="W144" s="249">
        <f t="shared" si="20"/>
        <v>43668.75525</v>
      </c>
      <c r="X144" s="249">
        <f t="shared" si="21"/>
        <v>592025.0533</v>
      </c>
      <c r="Y144" s="253">
        <f t="shared" si="22"/>
        <v>0.5920250533</v>
      </c>
      <c r="Z144" s="323">
        <f t="shared" si="23"/>
        <v>313764.2796</v>
      </c>
      <c r="AA144" s="253">
        <f t="shared" si="24"/>
        <v>0.3137642796</v>
      </c>
      <c r="AB144" s="309"/>
      <c r="AC144" s="294"/>
      <c r="AD144" s="294"/>
      <c r="AE144" s="294"/>
      <c r="AF144" s="294"/>
      <c r="AG144" s="294"/>
      <c r="AH144" s="294"/>
      <c r="AI144" s="294"/>
      <c r="AJ144" s="294"/>
      <c r="AK144" s="294"/>
      <c r="AL144" s="294"/>
      <c r="AM144" s="294"/>
      <c r="AN144" s="294"/>
      <c r="AO144" s="294"/>
      <c r="AP144" s="294"/>
      <c r="AQ144" s="294"/>
      <c r="AR144" s="294"/>
      <c r="AS144" s="294"/>
      <c r="AT144" s="294"/>
      <c r="AU144" s="294"/>
    </row>
    <row r="145" ht="19.5" customHeight="1">
      <c r="A145" s="271" t="s">
        <v>235</v>
      </c>
      <c r="B145" s="272">
        <v>49.48</v>
      </c>
      <c r="C145" s="273">
        <v>52.490002</v>
      </c>
      <c r="D145" s="273">
        <v>48.200001</v>
      </c>
      <c r="E145" s="273">
        <v>52.18</v>
      </c>
      <c r="F145" s="273">
        <v>46.182438</v>
      </c>
      <c r="G145" s="273">
        <v>1.5383548E9</v>
      </c>
      <c r="H145" s="278" t="s">
        <v>235</v>
      </c>
      <c r="I145" s="273">
        <v>2.105625</v>
      </c>
      <c r="J145" s="273">
        <v>2.364375</v>
      </c>
      <c r="K145" s="273">
        <v>1.99875</v>
      </c>
      <c r="L145" s="273">
        <v>2.339688</v>
      </c>
      <c r="M145" s="273">
        <v>2.299043</v>
      </c>
      <c r="N145" s="273">
        <v>3.9733408E9</v>
      </c>
      <c r="O145" s="273"/>
      <c r="P145" s="249">
        <f t="shared" si="26"/>
        <v>190891.0931</v>
      </c>
      <c r="Q145" s="249">
        <f t="shared" si="121"/>
        <v>250870.706</v>
      </c>
      <c r="R145" s="249">
        <f t="shared" si="122"/>
        <v>208078.4079</v>
      </c>
      <c r="S145" s="249">
        <f t="shared" si="29"/>
        <v>-281086.8603</v>
      </c>
      <c r="T145" s="277"/>
      <c r="U145" s="252">
        <f t="shared" si="18"/>
        <v>1.419381541</v>
      </c>
      <c r="V145" s="249">
        <f t="shared" si="19"/>
        <v>333379.0367</v>
      </c>
      <c r="W145" s="249">
        <f t="shared" si="20"/>
        <v>52292.17641</v>
      </c>
      <c r="X145" s="249">
        <f t="shared" si="21"/>
        <v>649840.2069</v>
      </c>
      <c r="Y145" s="253">
        <f t="shared" si="22"/>
        <v>0.6498402069</v>
      </c>
      <c r="Z145" s="323">
        <f t="shared" si="23"/>
        <v>368753.3466</v>
      </c>
      <c r="AA145" s="253">
        <f t="shared" si="24"/>
        <v>0.3687533466</v>
      </c>
      <c r="AB145" s="309"/>
      <c r="AC145" s="294"/>
      <c r="AD145" s="294"/>
      <c r="AE145" s="294"/>
      <c r="AF145" s="294"/>
      <c r="AG145" s="294"/>
      <c r="AH145" s="294"/>
      <c r="AI145" s="294"/>
      <c r="AJ145" s="294"/>
      <c r="AK145" s="294"/>
      <c r="AL145" s="294"/>
      <c r="AM145" s="294"/>
      <c r="AN145" s="294"/>
      <c r="AO145" s="294"/>
      <c r="AP145" s="294"/>
      <c r="AQ145" s="294"/>
      <c r="AR145" s="294"/>
      <c r="AS145" s="294"/>
      <c r="AT145" s="294"/>
      <c r="AU145" s="294"/>
    </row>
    <row r="146" ht="19.5" customHeight="1">
      <c r="A146" s="271" t="s">
        <v>236</v>
      </c>
      <c r="B146" s="272">
        <v>52.369999</v>
      </c>
      <c r="C146" s="273">
        <v>54.040001</v>
      </c>
      <c r="D146" s="273">
        <v>50.849998</v>
      </c>
      <c r="E146" s="273">
        <v>52.09</v>
      </c>
      <c r="F146" s="273">
        <v>46.102768</v>
      </c>
      <c r="G146" s="273">
        <v>1.5649947E9</v>
      </c>
      <c r="H146" s="278" t="s">
        <v>236</v>
      </c>
      <c r="I146" s="273">
        <v>2.355</v>
      </c>
      <c r="J146" s="273">
        <v>2.505313</v>
      </c>
      <c r="K146" s="273">
        <v>2.249063</v>
      </c>
      <c r="L146" s="273">
        <v>2.32</v>
      </c>
      <c r="M146" s="273">
        <v>2.279697</v>
      </c>
      <c r="N146" s="273">
        <v>3.4569632E9</v>
      </c>
      <c r="O146" s="273"/>
      <c r="P146" s="249">
        <f t="shared" si="26"/>
        <v>201386.1307</v>
      </c>
      <c r="Q146" s="249">
        <f t="shared" si="121"/>
        <v>282288.4416</v>
      </c>
      <c r="R146" s="249">
        <f t="shared" si="122"/>
        <v>208078.4079</v>
      </c>
      <c r="S146" s="249">
        <f t="shared" si="29"/>
        <v>-283924.7222</v>
      </c>
      <c r="T146" s="277"/>
      <c r="U146" s="252">
        <f t="shared" si="18"/>
        <v>1.442158807</v>
      </c>
      <c r="V146" s="249">
        <f t="shared" si="19"/>
        <v>340725.563</v>
      </c>
      <c r="W146" s="249">
        <f t="shared" si="20"/>
        <v>56800.84083</v>
      </c>
      <c r="X146" s="249">
        <f t="shared" si="21"/>
        <v>691752.9801</v>
      </c>
      <c r="Y146" s="253">
        <f t="shared" si="22"/>
        <v>0.6917529801</v>
      </c>
      <c r="Z146" s="323">
        <f t="shared" si="23"/>
        <v>407828.2579</v>
      </c>
      <c r="AA146" s="253">
        <f t="shared" si="24"/>
        <v>0.4078282579</v>
      </c>
      <c r="AB146" s="309"/>
      <c r="AC146" s="294"/>
      <c r="AD146" s="294"/>
      <c r="AE146" s="294"/>
      <c r="AF146" s="294"/>
      <c r="AG146" s="294"/>
      <c r="AH146" s="294"/>
      <c r="AI146" s="294"/>
      <c r="AJ146" s="294"/>
      <c r="AK146" s="294"/>
      <c r="AL146" s="294"/>
      <c r="AM146" s="294"/>
      <c r="AN146" s="294"/>
      <c r="AO146" s="294"/>
      <c r="AP146" s="294"/>
      <c r="AQ146" s="294"/>
      <c r="AR146" s="294"/>
      <c r="AS146" s="294"/>
      <c r="AT146" s="294"/>
      <c r="AU146" s="294"/>
    </row>
    <row r="147" ht="19.5" customHeight="1">
      <c r="A147" s="271" t="s">
        <v>237</v>
      </c>
      <c r="B147" s="326">
        <v>52.860001</v>
      </c>
      <c r="C147" s="327">
        <v>54.959999</v>
      </c>
      <c r="D147" s="327">
        <v>52.84</v>
      </c>
      <c r="E147" s="327">
        <v>54.459999</v>
      </c>
      <c r="F147" s="327">
        <v>48.200367</v>
      </c>
      <c r="G147" s="327">
        <v>1.0067669E9</v>
      </c>
      <c r="H147" s="329" t="s">
        <v>237</v>
      </c>
      <c r="I147" s="327">
        <v>2.391563</v>
      </c>
      <c r="J147" s="327">
        <v>2.591563</v>
      </c>
      <c r="K147" s="327">
        <v>2.388438</v>
      </c>
      <c r="L147" s="327">
        <v>2.544688</v>
      </c>
      <c r="M147" s="327">
        <v>2.500482</v>
      </c>
      <c r="N147" s="327">
        <v>2.3484E9</v>
      </c>
      <c r="O147" s="327"/>
      <c r="P147" s="249">
        <f t="shared" si="26"/>
        <v>209267.3267</v>
      </c>
      <c r="Q147" s="249">
        <f t="shared" si="121"/>
        <v>299781.9273</v>
      </c>
      <c r="R147" s="249">
        <f t="shared" si="122"/>
        <v>208078.4079</v>
      </c>
      <c r="S147" s="249">
        <f t="shared" si="29"/>
        <v>-286774.4085</v>
      </c>
      <c r="T147" s="328">
        <f>(P147-P135)/P135</f>
        <v>0.2197599261</v>
      </c>
      <c r="U147" s="252">
        <f t="shared" si="18"/>
        <v>1.455310244</v>
      </c>
      <c r="V147" s="249">
        <f t="shared" si="19"/>
        <v>346242.4002</v>
      </c>
      <c r="W147" s="249">
        <f t="shared" si="20"/>
        <v>59467.99172</v>
      </c>
      <c r="X147" s="249">
        <f t="shared" si="21"/>
        <v>717127.6619</v>
      </c>
      <c r="Y147" s="253">
        <f t="shared" si="22"/>
        <v>0.7171276619</v>
      </c>
      <c r="Z147" s="323">
        <f t="shared" si="23"/>
        <v>430353.2534</v>
      </c>
      <c r="AA147" s="253">
        <f t="shared" si="24"/>
        <v>0.4303532534</v>
      </c>
      <c r="AB147" s="309"/>
      <c r="AC147" s="294"/>
      <c r="AD147" s="294"/>
      <c r="AE147" s="294"/>
      <c r="AF147" s="294"/>
      <c r="AG147" s="294"/>
      <c r="AH147" s="294"/>
      <c r="AI147" s="294"/>
      <c r="AJ147" s="294"/>
      <c r="AK147" s="294"/>
      <c r="AL147" s="294"/>
      <c r="AM147" s="294"/>
      <c r="AN147" s="294"/>
      <c r="AO147" s="294"/>
      <c r="AP147" s="294"/>
      <c r="AQ147" s="294"/>
      <c r="AR147" s="294"/>
      <c r="AS147" s="294"/>
      <c r="AT147" s="294"/>
      <c r="AU147" s="294"/>
    </row>
    <row r="148" ht="19.5" customHeight="1">
      <c r="A148" s="271" t="s">
        <v>238</v>
      </c>
      <c r="B148" s="272">
        <v>54.970001</v>
      </c>
      <c r="C148" s="273">
        <v>57.349998</v>
      </c>
      <c r="D148" s="273">
        <v>54.919998</v>
      </c>
      <c r="E148" s="273">
        <v>56.0</v>
      </c>
      <c r="F148" s="273">
        <v>49.661621</v>
      </c>
      <c r="G148" s="273">
        <v>1.2656086E9</v>
      </c>
      <c r="H148" s="278" t="s">
        <v>238</v>
      </c>
      <c r="I148" s="273">
        <v>2.59125</v>
      </c>
      <c r="J148" s="273">
        <v>2.815625</v>
      </c>
      <c r="K148" s="273">
        <v>2.586563</v>
      </c>
      <c r="L148" s="273">
        <v>2.684375</v>
      </c>
      <c r="M148" s="273">
        <v>2.637742</v>
      </c>
      <c r="N148" s="273">
        <v>2.50408E9</v>
      </c>
      <c r="O148" s="273"/>
      <c r="P148" s="249">
        <f t="shared" si="26"/>
        <v>217504.9426</v>
      </c>
      <c r="Q148" s="249">
        <f>((Q147+R147)/2)*K148/K147</f>
        <v>274994.1075</v>
      </c>
      <c r="R148" s="249">
        <f>(Q147+R147)/2</f>
        <v>253930.1676</v>
      </c>
      <c r="S148" s="249">
        <f t="shared" si="29"/>
        <v>-289635.9686</v>
      </c>
      <c r="T148" s="277"/>
      <c r="U148" s="252">
        <f t="shared" si="18"/>
        <v>1.627681508</v>
      </c>
      <c r="V148" s="249">
        <f t="shared" si="19"/>
        <v>396026.4207</v>
      </c>
      <c r="W148" s="249">
        <f t="shared" si="20"/>
        <v>106390.4521</v>
      </c>
      <c r="X148" s="249">
        <f t="shared" si="21"/>
        <v>746429.2176</v>
      </c>
      <c r="Y148" s="253">
        <f t="shared" si="22"/>
        <v>0.7464292176</v>
      </c>
      <c r="Z148" s="323">
        <f t="shared" si="23"/>
        <v>456793.2491</v>
      </c>
      <c r="AA148" s="253">
        <f t="shared" si="24"/>
        <v>0.4567932491</v>
      </c>
      <c r="AB148" s="309"/>
      <c r="AC148" s="294"/>
      <c r="AD148" s="294"/>
      <c r="AE148" s="294"/>
      <c r="AF148" s="294"/>
      <c r="AG148" s="294"/>
      <c r="AH148" s="294"/>
      <c r="AI148" s="294"/>
      <c r="AJ148" s="294"/>
      <c r="AK148" s="294"/>
      <c r="AL148" s="294"/>
      <c r="AM148" s="294"/>
      <c r="AN148" s="294"/>
      <c r="AO148" s="294"/>
      <c r="AP148" s="294"/>
      <c r="AQ148" s="294"/>
      <c r="AR148" s="294"/>
      <c r="AS148" s="294"/>
      <c r="AT148" s="294"/>
      <c r="AU148" s="294"/>
    </row>
    <row r="149" ht="19.5" customHeight="1">
      <c r="A149" s="271" t="s">
        <v>239</v>
      </c>
      <c r="B149" s="272">
        <v>56.419998</v>
      </c>
      <c r="C149" s="273">
        <v>59.040001</v>
      </c>
      <c r="D149" s="273">
        <v>56.130001</v>
      </c>
      <c r="E149" s="273">
        <v>57.77</v>
      </c>
      <c r="F149" s="273">
        <v>51.231285</v>
      </c>
      <c r="G149" s="273">
        <v>1.1015619E9</v>
      </c>
      <c r="H149" s="278" t="s">
        <v>239</v>
      </c>
      <c r="I149" s="273">
        <v>2.722188</v>
      </c>
      <c r="J149" s="273">
        <v>2.979688</v>
      </c>
      <c r="K149" s="273">
        <v>2.68875</v>
      </c>
      <c r="L149" s="273">
        <v>2.850938</v>
      </c>
      <c r="M149" s="273">
        <v>2.801412</v>
      </c>
      <c r="N149" s="273">
        <v>2.4418272E9</v>
      </c>
      <c r="O149" s="273"/>
      <c r="P149" s="249">
        <f t="shared" si="26"/>
        <v>222297.0337</v>
      </c>
      <c r="Q149" s="249">
        <f t="shared" ref="Q149:Q159" si="123">Q148*K149/K148</f>
        <v>285858.2631</v>
      </c>
      <c r="R149" s="249">
        <f t="shared" ref="R149:R159" si="124">R148</f>
        <v>253930.1676</v>
      </c>
      <c r="S149" s="249">
        <f t="shared" si="29"/>
        <v>-292509.4518</v>
      </c>
      <c r="T149" s="277"/>
      <c r="U149" s="252">
        <f t="shared" si="18"/>
        <v>1.628074575</v>
      </c>
      <c r="V149" s="249">
        <f t="shared" si="19"/>
        <v>399380.8845</v>
      </c>
      <c r="W149" s="249">
        <f t="shared" si="20"/>
        <v>106871.4327</v>
      </c>
      <c r="X149" s="249">
        <f t="shared" si="21"/>
        <v>762085.4643</v>
      </c>
      <c r="Y149" s="253">
        <f t="shared" si="22"/>
        <v>0.7620854643</v>
      </c>
      <c r="Z149" s="323">
        <f t="shared" si="23"/>
        <v>469576.0125</v>
      </c>
      <c r="AA149" s="253">
        <f t="shared" si="24"/>
        <v>0.4695760125</v>
      </c>
      <c r="AB149" s="309"/>
      <c r="AC149" s="294"/>
      <c r="AD149" s="294"/>
      <c r="AE149" s="294"/>
      <c r="AF149" s="294"/>
      <c r="AG149" s="294"/>
      <c r="AH149" s="294"/>
      <c r="AI149" s="294"/>
      <c r="AJ149" s="294"/>
      <c r="AK149" s="294"/>
      <c r="AL149" s="294"/>
      <c r="AM149" s="294"/>
      <c r="AN149" s="294"/>
      <c r="AO149" s="294"/>
      <c r="AP149" s="294"/>
      <c r="AQ149" s="294"/>
      <c r="AR149" s="294"/>
      <c r="AS149" s="294"/>
      <c r="AT149" s="294"/>
      <c r="AU149" s="294"/>
    </row>
    <row r="150" ht="19.5" customHeight="1">
      <c r="A150" s="271" t="s">
        <v>240</v>
      </c>
      <c r="B150" s="272">
        <v>58.02</v>
      </c>
      <c r="C150" s="273">
        <v>58.369999</v>
      </c>
      <c r="D150" s="273">
        <v>53.77</v>
      </c>
      <c r="E150" s="273">
        <v>57.43</v>
      </c>
      <c r="F150" s="273">
        <v>50.929783</v>
      </c>
      <c r="G150" s="273">
        <v>1.7292433E9</v>
      </c>
      <c r="H150" s="278" t="s">
        <v>240</v>
      </c>
      <c r="I150" s="273">
        <v>2.87</v>
      </c>
      <c r="J150" s="273">
        <v>2.905</v>
      </c>
      <c r="K150" s="273">
        <v>2.460625</v>
      </c>
      <c r="L150" s="273">
        <v>2.811563</v>
      </c>
      <c r="M150" s="273">
        <v>2.762721</v>
      </c>
      <c r="N150" s="273">
        <v>3.536864E9</v>
      </c>
      <c r="O150" s="273"/>
      <c r="P150" s="249">
        <f t="shared" si="26"/>
        <v>212950.495</v>
      </c>
      <c r="Q150" s="249">
        <f t="shared" si="123"/>
        <v>261604.8307</v>
      </c>
      <c r="R150" s="249">
        <f t="shared" si="124"/>
        <v>253930.1676</v>
      </c>
      <c r="S150" s="249">
        <f t="shared" si="29"/>
        <v>-295394.9078</v>
      </c>
      <c r="T150" s="277"/>
      <c r="U150" s="252">
        <f t="shared" si="18"/>
        <v>1.580530504</v>
      </c>
      <c r="V150" s="249">
        <f t="shared" si="19"/>
        <v>392838.3074</v>
      </c>
      <c r="W150" s="249">
        <f t="shared" si="20"/>
        <v>97443.3996</v>
      </c>
      <c r="X150" s="249">
        <f t="shared" si="21"/>
        <v>728485.4933</v>
      </c>
      <c r="Y150" s="253">
        <f t="shared" si="22"/>
        <v>0.7284854933</v>
      </c>
      <c r="Z150" s="323">
        <f t="shared" si="23"/>
        <v>433090.5855</v>
      </c>
      <c r="AA150" s="253">
        <f t="shared" si="24"/>
        <v>0.4330905855</v>
      </c>
      <c r="AB150" s="309"/>
      <c r="AC150" s="294"/>
      <c r="AD150" s="294"/>
      <c r="AE150" s="294"/>
      <c r="AF150" s="294"/>
      <c r="AG150" s="294"/>
      <c r="AH150" s="294"/>
      <c r="AI150" s="294"/>
      <c r="AJ150" s="294"/>
      <c r="AK150" s="294"/>
      <c r="AL150" s="294"/>
      <c r="AM150" s="294"/>
      <c r="AN150" s="294"/>
      <c r="AO150" s="294"/>
      <c r="AP150" s="294"/>
      <c r="AQ150" s="294"/>
      <c r="AR150" s="294"/>
      <c r="AS150" s="294"/>
      <c r="AT150" s="294"/>
      <c r="AU150" s="294"/>
    </row>
    <row r="151" ht="19.5" customHeight="1">
      <c r="A151" s="271" t="s">
        <v>241</v>
      </c>
      <c r="B151" s="272">
        <v>57.720001</v>
      </c>
      <c r="C151" s="273">
        <v>59.290001</v>
      </c>
      <c r="D151" s="273">
        <v>55.32</v>
      </c>
      <c r="E151" s="273">
        <v>59.080002</v>
      </c>
      <c r="F151" s="273">
        <v>52.466946</v>
      </c>
      <c r="G151" s="273">
        <v>1.0328912E9</v>
      </c>
      <c r="H151" s="278" t="s">
        <v>241</v>
      </c>
      <c r="I151" s="273">
        <v>2.841563</v>
      </c>
      <c r="J151" s="273">
        <v>2.990938</v>
      </c>
      <c r="K151" s="273">
        <v>2.605938</v>
      </c>
      <c r="L151" s="273">
        <v>2.97375</v>
      </c>
      <c r="M151" s="273">
        <v>2.922091</v>
      </c>
      <c r="N151" s="273">
        <v>1.9320576E9</v>
      </c>
      <c r="O151" s="273"/>
      <c r="P151" s="249">
        <f t="shared" si="26"/>
        <v>219089.1089</v>
      </c>
      <c r="Q151" s="249">
        <f t="shared" si="123"/>
        <v>277053.988</v>
      </c>
      <c r="R151" s="249">
        <f t="shared" si="124"/>
        <v>253930.1676</v>
      </c>
      <c r="S151" s="249">
        <f t="shared" si="29"/>
        <v>-298292.3866</v>
      </c>
      <c r="T151" s="277"/>
      <c r="U151" s="252">
        <f t="shared" si="18"/>
        <v>1.585757122</v>
      </c>
      <c r="V151" s="249">
        <f t="shared" si="19"/>
        <v>397135.3371</v>
      </c>
      <c r="W151" s="249">
        <f t="shared" si="20"/>
        <v>98842.95052</v>
      </c>
      <c r="X151" s="249">
        <f t="shared" si="21"/>
        <v>750073.2645</v>
      </c>
      <c r="Y151" s="253">
        <f t="shared" si="22"/>
        <v>0.7500732645</v>
      </c>
      <c r="Z151" s="323">
        <f t="shared" si="23"/>
        <v>451780.8779</v>
      </c>
      <c r="AA151" s="253">
        <f t="shared" si="24"/>
        <v>0.4517808779</v>
      </c>
      <c r="AB151" s="309"/>
      <c r="AC151" s="294"/>
      <c r="AD151" s="294"/>
      <c r="AE151" s="294"/>
      <c r="AF151" s="294"/>
      <c r="AG151" s="294"/>
      <c r="AH151" s="294"/>
      <c r="AI151" s="294"/>
      <c r="AJ151" s="294"/>
      <c r="AK151" s="294"/>
      <c r="AL151" s="294"/>
      <c r="AM151" s="294"/>
      <c r="AN151" s="294"/>
      <c r="AO151" s="294"/>
      <c r="AP151" s="294"/>
      <c r="AQ151" s="294"/>
      <c r="AR151" s="294"/>
      <c r="AS151" s="294"/>
      <c r="AT151" s="294"/>
      <c r="AU151" s="294"/>
    </row>
    <row r="152" ht="19.5" customHeight="1">
      <c r="A152" s="271" t="s">
        <v>242</v>
      </c>
      <c r="B152" s="272">
        <v>59.169998</v>
      </c>
      <c r="C152" s="273">
        <v>59.34</v>
      </c>
      <c r="D152" s="273">
        <v>56.470001</v>
      </c>
      <c r="E152" s="273">
        <v>58.360001</v>
      </c>
      <c r="F152" s="273">
        <v>51.827534</v>
      </c>
      <c r="G152" s="273">
        <v>1.0546225E9</v>
      </c>
      <c r="H152" s="278" t="s">
        <v>242</v>
      </c>
      <c r="I152" s="273">
        <v>2.980938</v>
      </c>
      <c r="J152" s="273">
        <v>2.996875</v>
      </c>
      <c r="K152" s="273">
        <v>2.708438</v>
      </c>
      <c r="L152" s="273">
        <v>2.889063</v>
      </c>
      <c r="M152" s="273">
        <v>2.838874</v>
      </c>
      <c r="N152" s="273">
        <v>2.5996992E9</v>
      </c>
      <c r="O152" s="273"/>
      <c r="P152" s="249">
        <f t="shared" si="26"/>
        <v>223643.5683</v>
      </c>
      <c r="Q152" s="249">
        <f t="shared" si="123"/>
        <v>287951.4207</v>
      </c>
      <c r="R152" s="249">
        <f t="shared" si="124"/>
        <v>253930.1676</v>
      </c>
      <c r="S152" s="249">
        <f t="shared" si="29"/>
        <v>-301201.9382</v>
      </c>
      <c r="T152" s="277"/>
      <c r="U152" s="252">
        <f t="shared" si="18"/>
        <v>1.585559969</v>
      </c>
      <c r="V152" s="249">
        <f t="shared" si="19"/>
        <v>400323.4587</v>
      </c>
      <c r="W152" s="249">
        <f t="shared" si="20"/>
        <v>99121.5205</v>
      </c>
      <c r="X152" s="249">
        <f t="shared" si="21"/>
        <v>765525.1566</v>
      </c>
      <c r="Y152" s="253">
        <f t="shared" si="22"/>
        <v>0.7655251566</v>
      </c>
      <c r="Z152" s="323">
        <f t="shared" si="23"/>
        <v>464323.2184</v>
      </c>
      <c r="AA152" s="253">
        <f t="shared" si="24"/>
        <v>0.4643232184</v>
      </c>
      <c r="AB152" s="309"/>
      <c r="AC152" s="294"/>
      <c r="AD152" s="294"/>
      <c r="AE152" s="294"/>
      <c r="AF152" s="294"/>
      <c r="AG152" s="294"/>
      <c r="AH152" s="294"/>
      <c r="AI152" s="294"/>
      <c r="AJ152" s="294"/>
      <c r="AK152" s="294"/>
      <c r="AL152" s="294"/>
      <c r="AM152" s="294"/>
      <c r="AN152" s="294"/>
      <c r="AO152" s="294"/>
      <c r="AP152" s="294"/>
      <c r="AQ152" s="294"/>
      <c r="AR152" s="294"/>
      <c r="AS152" s="294"/>
      <c r="AT152" s="294"/>
      <c r="AU152" s="294"/>
    </row>
    <row r="153" ht="19.5" customHeight="1">
      <c r="A153" s="271" t="s">
        <v>243</v>
      </c>
      <c r="B153" s="272">
        <v>58.220001</v>
      </c>
      <c r="C153" s="273">
        <v>58.360001</v>
      </c>
      <c r="D153" s="273">
        <v>53.619999</v>
      </c>
      <c r="E153" s="273">
        <v>57.049999</v>
      </c>
      <c r="F153" s="273">
        <v>50.664169</v>
      </c>
      <c r="G153" s="273">
        <v>1.1556285E9</v>
      </c>
      <c r="H153" s="278" t="s">
        <v>243</v>
      </c>
      <c r="I153" s="273">
        <v>2.877813</v>
      </c>
      <c r="J153" s="273">
        <v>2.891563</v>
      </c>
      <c r="K153" s="273">
        <v>2.435</v>
      </c>
      <c r="L153" s="273">
        <v>2.763438</v>
      </c>
      <c r="M153" s="273">
        <v>2.715432</v>
      </c>
      <c r="N153" s="273">
        <v>2.6717856E9</v>
      </c>
      <c r="O153" s="273"/>
      <c r="P153" s="249">
        <f t="shared" si="26"/>
        <v>212356.4317</v>
      </c>
      <c r="Q153" s="249">
        <f t="shared" si="123"/>
        <v>258880.4725</v>
      </c>
      <c r="R153" s="249">
        <f t="shared" si="124"/>
        <v>253930.1676</v>
      </c>
      <c r="S153" s="249">
        <f t="shared" si="29"/>
        <v>-304123.613</v>
      </c>
      <c r="T153" s="277"/>
      <c r="U153" s="252">
        <f t="shared" si="18"/>
        <v>1.53321406</v>
      </c>
      <c r="V153" s="249">
        <f t="shared" si="19"/>
        <v>392422.4631</v>
      </c>
      <c r="W153" s="249">
        <f t="shared" si="20"/>
        <v>88298.85011</v>
      </c>
      <c r="X153" s="249">
        <f t="shared" si="21"/>
        <v>725167.0718</v>
      </c>
      <c r="Y153" s="253">
        <f t="shared" si="22"/>
        <v>0.7251670718</v>
      </c>
      <c r="Z153" s="323">
        <f t="shared" si="23"/>
        <v>421043.4589</v>
      </c>
      <c r="AA153" s="253">
        <f t="shared" si="24"/>
        <v>0.4210434589</v>
      </c>
      <c r="AB153" s="309"/>
      <c r="AC153" s="294"/>
      <c r="AD153" s="294"/>
      <c r="AE153" s="294"/>
      <c r="AF153" s="294"/>
      <c r="AG153" s="294"/>
      <c r="AH153" s="294"/>
      <c r="AI153" s="294"/>
      <c r="AJ153" s="294"/>
      <c r="AK153" s="294"/>
      <c r="AL153" s="294"/>
      <c r="AM153" s="294"/>
      <c r="AN153" s="294"/>
      <c r="AO153" s="294"/>
      <c r="AP153" s="294"/>
      <c r="AQ153" s="294"/>
      <c r="AR153" s="294"/>
      <c r="AS153" s="294"/>
      <c r="AT153" s="294"/>
      <c r="AU153" s="294"/>
    </row>
    <row r="154" ht="19.5" customHeight="1">
      <c r="A154" s="271" t="s">
        <v>244</v>
      </c>
      <c r="B154" s="272">
        <v>57.080002</v>
      </c>
      <c r="C154" s="273">
        <v>59.830002</v>
      </c>
      <c r="D154" s="273">
        <v>56.869999</v>
      </c>
      <c r="E154" s="273">
        <v>58.0</v>
      </c>
      <c r="F154" s="273">
        <v>51.623325</v>
      </c>
      <c r="G154" s="273">
        <v>1.2774184E9</v>
      </c>
      <c r="H154" s="278" t="s">
        <v>244</v>
      </c>
      <c r="I154" s="273">
        <v>2.769063</v>
      </c>
      <c r="J154" s="273">
        <v>3.03375</v>
      </c>
      <c r="K154" s="273">
        <v>2.74375</v>
      </c>
      <c r="L154" s="273">
        <v>2.847188</v>
      </c>
      <c r="M154" s="273">
        <v>2.797728</v>
      </c>
      <c r="N154" s="273">
        <v>2.3166816E9</v>
      </c>
      <c r="O154" s="273"/>
      <c r="P154" s="249">
        <f t="shared" si="26"/>
        <v>225227.7188</v>
      </c>
      <c r="Q154" s="249">
        <f t="shared" si="123"/>
        <v>291705.6659</v>
      </c>
      <c r="R154" s="249">
        <f t="shared" si="124"/>
        <v>253930.1676</v>
      </c>
      <c r="S154" s="249">
        <f t="shared" si="29"/>
        <v>-307057.4613</v>
      </c>
      <c r="T154" s="277"/>
      <c r="U154" s="252">
        <f t="shared" si="18"/>
        <v>1.560482798</v>
      </c>
      <c r="V154" s="249">
        <f t="shared" si="19"/>
        <v>401432.3641</v>
      </c>
      <c r="W154" s="249">
        <f t="shared" si="20"/>
        <v>94374.90271</v>
      </c>
      <c r="X154" s="249">
        <f t="shared" si="21"/>
        <v>770863.5523</v>
      </c>
      <c r="Y154" s="253">
        <f t="shared" si="22"/>
        <v>0.7708635523</v>
      </c>
      <c r="Z154" s="323">
        <f t="shared" si="23"/>
        <v>463806.091</v>
      </c>
      <c r="AA154" s="253">
        <f t="shared" si="24"/>
        <v>0.463806091</v>
      </c>
      <c r="AB154" s="309"/>
      <c r="AC154" s="294"/>
      <c r="AD154" s="294"/>
      <c r="AE154" s="294"/>
      <c r="AF154" s="294"/>
      <c r="AG154" s="294"/>
      <c r="AH154" s="294"/>
      <c r="AI154" s="294"/>
      <c r="AJ154" s="294"/>
      <c r="AK154" s="294"/>
      <c r="AL154" s="294"/>
      <c r="AM154" s="294"/>
      <c r="AN154" s="294"/>
      <c r="AO154" s="294"/>
      <c r="AP154" s="294"/>
      <c r="AQ154" s="294"/>
      <c r="AR154" s="294"/>
      <c r="AS154" s="294"/>
      <c r="AT154" s="294"/>
      <c r="AU154" s="294"/>
    </row>
    <row r="155" ht="19.5" customHeight="1">
      <c r="A155" s="271" t="s">
        <v>245</v>
      </c>
      <c r="B155" s="272">
        <v>58.700001</v>
      </c>
      <c r="C155" s="273">
        <v>58.82</v>
      </c>
      <c r="D155" s="273">
        <v>49.93</v>
      </c>
      <c r="E155" s="273">
        <v>55.060001</v>
      </c>
      <c r="F155" s="273">
        <v>49.006561</v>
      </c>
      <c r="G155" s="273">
        <v>2.5261456E9</v>
      </c>
      <c r="H155" s="278" t="s">
        <v>245</v>
      </c>
      <c r="I155" s="273">
        <v>2.91375</v>
      </c>
      <c r="J155" s="273">
        <v>2.928438</v>
      </c>
      <c r="K155" s="273">
        <v>2.080625</v>
      </c>
      <c r="L155" s="273">
        <v>2.51625</v>
      </c>
      <c r="M155" s="273">
        <v>2.472538</v>
      </c>
      <c r="N155" s="273">
        <v>5.567472E9</v>
      </c>
      <c r="O155" s="273"/>
      <c r="P155" s="249">
        <f t="shared" si="26"/>
        <v>197742.5743</v>
      </c>
      <c r="Q155" s="249">
        <f t="shared" si="123"/>
        <v>221204.5927</v>
      </c>
      <c r="R155" s="249">
        <f t="shared" si="124"/>
        <v>253930.1676</v>
      </c>
      <c r="S155" s="249">
        <f t="shared" si="29"/>
        <v>-310003.5341</v>
      </c>
      <c r="T155" s="277"/>
      <c r="U155" s="252">
        <f t="shared" si="18"/>
        <v>1.456992235</v>
      </c>
      <c r="V155" s="249">
        <f t="shared" si="19"/>
        <v>382192.7629</v>
      </c>
      <c r="W155" s="249">
        <f t="shared" si="20"/>
        <v>72189.22877</v>
      </c>
      <c r="X155" s="249">
        <f t="shared" si="21"/>
        <v>672877.3345</v>
      </c>
      <c r="Y155" s="253">
        <f t="shared" si="22"/>
        <v>0.6728773345</v>
      </c>
      <c r="Z155" s="323">
        <f t="shared" si="23"/>
        <v>362873.8004</v>
      </c>
      <c r="AA155" s="253">
        <f t="shared" si="24"/>
        <v>0.3628738004</v>
      </c>
      <c r="AB155" s="309"/>
      <c r="AC155" s="294"/>
      <c r="AD155" s="294"/>
      <c r="AE155" s="294"/>
      <c r="AF155" s="294"/>
      <c r="AG155" s="294"/>
      <c r="AH155" s="294"/>
      <c r="AI155" s="294"/>
      <c r="AJ155" s="294"/>
      <c r="AK155" s="294"/>
      <c r="AL155" s="294"/>
      <c r="AM155" s="294"/>
      <c r="AN155" s="294"/>
      <c r="AO155" s="294"/>
      <c r="AP155" s="294"/>
      <c r="AQ155" s="294"/>
      <c r="AR155" s="294"/>
      <c r="AS155" s="294"/>
      <c r="AT155" s="294"/>
      <c r="AU155" s="294"/>
    </row>
    <row r="156" ht="19.5" customHeight="1">
      <c r="A156" s="271" t="s">
        <v>246</v>
      </c>
      <c r="B156" s="272">
        <v>55.200001</v>
      </c>
      <c r="C156" s="273">
        <v>57.349998</v>
      </c>
      <c r="D156" s="273">
        <v>51.91</v>
      </c>
      <c r="E156" s="273">
        <v>52.490002</v>
      </c>
      <c r="F156" s="273">
        <v>46.71912</v>
      </c>
      <c r="G156" s="273">
        <v>1.6668778E9</v>
      </c>
      <c r="H156" s="278" t="s">
        <v>246</v>
      </c>
      <c r="I156" s="273">
        <v>2.527188</v>
      </c>
      <c r="J156" s="273">
        <v>2.728438</v>
      </c>
      <c r="K156" s="273">
        <v>2.231563</v>
      </c>
      <c r="L156" s="273">
        <v>2.279688</v>
      </c>
      <c r="M156" s="273">
        <v>2.240086</v>
      </c>
      <c r="N156" s="273">
        <v>4.3196224E9</v>
      </c>
      <c r="O156" s="273"/>
      <c r="P156" s="249">
        <f t="shared" si="26"/>
        <v>205584.1584</v>
      </c>
      <c r="Q156" s="249">
        <f t="shared" si="123"/>
        <v>237251.7799</v>
      </c>
      <c r="R156" s="249">
        <f t="shared" si="124"/>
        <v>253930.1676</v>
      </c>
      <c r="S156" s="249">
        <f t="shared" si="29"/>
        <v>-312961.8822</v>
      </c>
      <c r="T156" s="277"/>
      <c r="U156" s="252">
        <f t="shared" si="18"/>
        <v>1.468275698</v>
      </c>
      <c r="V156" s="249">
        <f t="shared" si="19"/>
        <v>387681.8718</v>
      </c>
      <c r="W156" s="249">
        <f t="shared" si="20"/>
        <v>74719.98962</v>
      </c>
      <c r="X156" s="249">
        <f t="shared" si="21"/>
        <v>696766.1059</v>
      </c>
      <c r="Y156" s="253">
        <f t="shared" si="22"/>
        <v>0.6967661059</v>
      </c>
      <c r="Z156" s="323">
        <f t="shared" si="23"/>
        <v>383804.2237</v>
      </c>
      <c r="AA156" s="253">
        <f t="shared" si="24"/>
        <v>0.3838042237</v>
      </c>
      <c r="AB156" s="309"/>
      <c r="AC156" s="294"/>
      <c r="AD156" s="294"/>
      <c r="AE156" s="294"/>
      <c r="AF156" s="294"/>
      <c r="AG156" s="294"/>
      <c r="AH156" s="294"/>
      <c r="AI156" s="294"/>
      <c r="AJ156" s="294"/>
      <c r="AK156" s="294"/>
      <c r="AL156" s="294"/>
      <c r="AM156" s="294"/>
      <c r="AN156" s="294"/>
      <c r="AO156" s="294"/>
      <c r="AP156" s="294"/>
      <c r="AQ156" s="294"/>
      <c r="AR156" s="294"/>
      <c r="AS156" s="294"/>
      <c r="AT156" s="294"/>
      <c r="AU156" s="294"/>
    </row>
    <row r="157" ht="19.5" customHeight="1">
      <c r="A157" s="271" t="s">
        <v>247</v>
      </c>
      <c r="B157" s="272">
        <v>52.02</v>
      </c>
      <c r="C157" s="273">
        <v>59.200001</v>
      </c>
      <c r="D157" s="273">
        <v>50.099998</v>
      </c>
      <c r="E157" s="273">
        <v>57.950001</v>
      </c>
      <c r="F157" s="273">
        <v>51.6745</v>
      </c>
      <c r="G157" s="273">
        <v>1.6167851E9</v>
      </c>
      <c r="H157" s="278" t="s">
        <v>247</v>
      </c>
      <c r="I157" s="273">
        <v>2.23875</v>
      </c>
      <c r="J157" s="273">
        <v>2.8775</v>
      </c>
      <c r="K157" s="273">
        <v>2.074063</v>
      </c>
      <c r="L157" s="273">
        <v>2.758438</v>
      </c>
      <c r="M157" s="273">
        <v>2.710519</v>
      </c>
      <c r="N157" s="273">
        <v>3.3797888E9</v>
      </c>
      <c r="O157" s="273"/>
      <c r="P157" s="249">
        <f t="shared" si="26"/>
        <v>198415.8337</v>
      </c>
      <c r="Q157" s="249">
        <f t="shared" si="123"/>
        <v>220506.9444</v>
      </c>
      <c r="R157" s="249">
        <f t="shared" si="124"/>
        <v>253930.1676</v>
      </c>
      <c r="S157" s="249">
        <f t="shared" si="29"/>
        <v>-315932.5567</v>
      </c>
      <c r="T157" s="277"/>
      <c r="U157" s="252">
        <f t="shared" si="18"/>
        <v>1.43178027</v>
      </c>
      <c r="V157" s="249">
        <f t="shared" si="19"/>
        <v>382664.0445</v>
      </c>
      <c r="W157" s="249">
        <f t="shared" si="20"/>
        <v>66731.48779</v>
      </c>
      <c r="X157" s="249">
        <f t="shared" si="21"/>
        <v>672852.9456</v>
      </c>
      <c r="Y157" s="253">
        <f t="shared" si="22"/>
        <v>0.6728529456</v>
      </c>
      <c r="Z157" s="323">
        <f t="shared" si="23"/>
        <v>356920.389</v>
      </c>
      <c r="AA157" s="253">
        <f t="shared" si="24"/>
        <v>0.356920389</v>
      </c>
      <c r="AB157" s="309"/>
      <c r="AC157" s="294"/>
      <c r="AD157" s="294"/>
      <c r="AE157" s="294"/>
      <c r="AF157" s="294"/>
      <c r="AG157" s="294"/>
      <c r="AH157" s="294"/>
      <c r="AI157" s="294"/>
      <c r="AJ157" s="294"/>
      <c r="AK157" s="294"/>
      <c r="AL157" s="294"/>
      <c r="AM157" s="294"/>
      <c r="AN157" s="294"/>
      <c r="AO157" s="294"/>
      <c r="AP157" s="294"/>
      <c r="AQ157" s="294"/>
      <c r="AR157" s="294"/>
      <c r="AS157" s="294"/>
      <c r="AT157" s="294"/>
      <c r="AU157" s="294"/>
    </row>
    <row r="158" ht="19.5" customHeight="1">
      <c r="A158" s="271" t="s">
        <v>248</v>
      </c>
      <c r="B158" s="272">
        <v>56.52</v>
      </c>
      <c r="C158" s="273">
        <v>58.98</v>
      </c>
      <c r="D158" s="273">
        <v>52.869999</v>
      </c>
      <c r="E158" s="273">
        <v>56.389999</v>
      </c>
      <c r="F158" s="273">
        <v>50.283432</v>
      </c>
      <c r="G158" s="273">
        <v>1.2950705E9</v>
      </c>
      <c r="H158" s="278" t="s">
        <v>248</v>
      </c>
      <c r="I158" s="273">
        <v>2.627188</v>
      </c>
      <c r="J158" s="273">
        <v>2.851875</v>
      </c>
      <c r="K158" s="273">
        <v>2.282188</v>
      </c>
      <c r="L158" s="273">
        <v>2.587813</v>
      </c>
      <c r="M158" s="273">
        <v>2.542858</v>
      </c>
      <c r="N158" s="273">
        <v>2.5101696E9</v>
      </c>
      <c r="O158" s="273"/>
      <c r="P158" s="249">
        <f t="shared" si="26"/>
        <v>209386.1347</v>
      </c>
      <c r="Q158" s="249">
        <f t="shared" si="123"/>
        <v>242634.0484</v>
      </c>
      <c r="R158" s="249">
        <f t="shared" si="124"/>
        <v>253930.1676</v>
      </c>
      <c r="S158" s="249">
        <f t="shared" si="29"/>
        <v>-318915.609</v>
      </c>
      <c r="T158" s="277"/>
      <c r="U158" s="252">
        <f t="shared" si="18"/>
        <v>1.452786534</v>
      </c>
      <c r="V158" s="249">
        <f t="shared" si="19"/>
        <v>390343.2551</v>
      </c>
      <c r="W158" s="249">
        <f t="shared" si="20"/>
        <v>71427.64616</v>
      </c>
      <c r="X158" s="249">
        <f t="shared" si="21"/>
        <v>705950.3507</v>
      </c>
      <c r="Y158" s="253">
        <f t="shared" si="22"/>
        <v>0.7059503507</v>
      </c>
      <c r="Z158" s="323">
        <f t="shared" si="23"/>
        <v>387034.7417</v>
      </c>
      <c r="AA158" s="253">
        <f t="shared" si="24"/>
        <v>0.3870347417</v>
      </c>
      <c r="AB158" s="309"/>
      <c r="AC158" s="294"/>
      <c r="AD158" s="294"/>
      <c r="AE158" s="294"/>
      <c r="AF158" s="294"/>
      <c r="AG158" s="294"/>
      <c r="AH158" s="294"/>
      <c r="AI158" s="294"/>
      <c r="AJ158" s="294"/>
      <c r="AK158" s="294"/>
      <c r="AL158" s="294"/>
      <c r="AM158" s="294"/>
      <c r="AN158" s="294"/>
      <c r="AO158" s="294"/>
      <c r="AP158" s="294"/>
      <c r="AQ158" s="294"/>
      <c r="AR158" s="294"/>
      <c r="AS158" s="294"/>
      <c r="AT158" s="294"/>
      <c r="AU158" s="294"/>
    </row>
    <row r="159" ht="19.5" customHeight="1">
      <c r="A159" s="271" t="s">
        <v>249</v>
      </c>
      <c r="B159" s="326">
        <v>56.380001</v>
      </c>
      <c r="C159" s="327">
        <v>57.619999</v>
      </c>
      <c r="D159" s="327">
        <v>54.169998</v>
      </c>
      <c r="E159" s="327">
        <v>55.830002</v>
      </c>
      <c r="F159" s="327">
        <v>49.784069</v>
      </c>
      <c r="G159" s="327">
        <v>1.0043616E9</v>
      </c>
      <c r="H159" s="329" t="s">
        <v>249</v>
      </c>
      <c r="I159" s="327">
        <v>2.5875</v>
      </c>
      <c r="J159" s="327">
        <v>2.701563</v>
      </c>
      <c r="K159" s="327">
        <v>2.399063</v>
      </c>
      <c r="L159" s="327">
        <v>2.545625</v>
      </c>
      <c r="M159" s="327">
        <v>2.501403</v>
      </c>
      <c r="N159" s="327">
        <v>1.9215488E9</v>
      </c>
      <c r="O159" s="327"/>
      <c r="P159" s="249">
        <f t="shared" si="26"/>
        <v>214534.6455</v>
      </c>
      <c r="Q159" s="249">
        <f t="shared" si="123"/>
        <v>255059.7795</v>
      </c>
      <c r="R159" s="249">
        <f t="shared" si="124"/>
        <v>253930.1676</v>
      </c>
      <c r="S159" s="249">
        <f t="shared" si="29"/>
        <v>-321911.0907</v>
      </c>
      <c r="T159" s="328">
        <f>(P159-P147)/P147</f>
        <v>0.02517028766</v>
      </c>
      <c r="U159" s="252">
        <f t="shared" si="18"/>
        <v>1.455261489</v>
      </c>
      <c r="V159" s="249">
        <f t="shared" si="19"/>
        <v>393947.2128</v>
      </c>
      <c r="W159" s="249">
        <f t="shared" si="20"/>
        <v>72036.12208</v>
      </c>
      <c r="X159" s="249">
        <f t="shared" si="21"/>
        <v>723524.5926</v>
      </c>
      <c r="Y159" s="253">
        <f t="shared" si="22"/>
        <v>0.7235245926</v>
      </c>
      <c r="Z159" s="323">
        <f t="shared" si="23"/>
        <v>401613.502</v>
      </c>
      <c r="AA159" s="253">
        <f t="shared" si="24"/>
        <v>0.401613502</v>
      </c>
      <c r="AB159" s="309"/>
      <c r="AC159" s="294"/>
      <c r="AD159" s="294"/>
      <c r="AE159" s="294"/>
      <c r="AF159" s="294"/>
      <c r="AG159" s="294"/>
      <c r="AH159" s="294"/>
      <c r="AI159" s="294"/>
      <c r="AJ159" s="294"/>
      <c r="AK159" s="294"/>
      <c r="AL159" s="294"/>
      <c r="AM159" s="294"/>
      <c r="AN159" s="294"/>
      <c r="AO159" s="294"/>
      <c r="AP159" s="294"/>
      <c r="AQ159" s="294"/>
      <c r="AR159" s="294"/>
      <c r="AS159" s="294"/>
      <c r="AT159" s="294"/>
      <c r="AU159" s="294"/>
    </row>
    <row r="160" ht="19.5" customHeight="1">
      <c r="A160" s="271" t="s">
        <v>250</v>
      </c>
      <c r="B160" s="272">
        <v>56.91</v>
      </c>
      <c r="C160" s="273">
        <v>60.860001</v>
      </c>
      <c r="D160" s="273">
        <v>56.560001</v>
      </c>
      <c r="E160" s="273">
        <v>60.529999</v>
      </c>
      <c r="F160" s="273">
        <v>54.181671</v>
      </c>
      <c r="G160" s="273">
        <v>8.288839E8</v>
      </c>
      <c r="H160" s="278" t="s">
        <v>250</v>
      </c>
      <c r="I160" s="273">
        <v>2.642188</v>
      </c>
      <c r="J160" s="273">
        <v>3.017813</v>
      </c>
      <c r="K160" s="273">
        <v>2.610625</v>
      </c>
      <c r="L160" s="273">
        <v>2.985313</v>
      </c>
      <c r="M160" s="273">
        <v>2.933453</v>
      </c>
      <c r="N160" s="273">
        <v>1.9026016E9</v>
      </c>
      <c r="O160" s="273"/>
      <c r="P160" s="249">
        <f t="shared" si="26"/>
        <v>224000.004</v>
      </c>
      <c r="Q160" s="249">
        <f>((Q159+R159)/2)*K160/K159</f>
        <v>276937.6796</v>
      </c>
      <c r="R160" s="249">
        <f>(Q159+R159)/2</f>
        <v>254494.9735</v>
      </c>
      <c r="S160" s="249">
        <f t="shared" si="29"/>
        <v>-324919.0536</v>
      </c>
      <c r="T160" s="277"/>
      <c r="U160" s="252">
        <f t="shared" si="18"/>
        <v>1.472659028</v>
      </c>
      <c r="V160" s="249">
        <f t="shared" si="19"/>
        <v>401115.1774</v>
      </c>
      <c r="W160" s="249">
        <f t="shared" si="20"/>
        <v>76196.12381</v>
      </c>
      <c r="X160" s="249">
        <f t="shared" si="21"/>
        <v>755432.6571</v>
      </c>
      <c r="Y160" s="253">
        <f t="shared" si="22"/>
        <v>0.7554326571</v>
      </c>
      <c r="Z160" s="323">
        <f t="shared" si="23"/>
        <v>430513.6035</v>
      </c>
      <c r="AA160" s="253">
        <f t="shared" si="24"/>
        <v>0.4305136035</v>
      </c>
      <c r="AB160" s="309"/>
      <c r="AC160" s="294"/>
      <c r="AD160" s="294"/>
      <c r="AE160" s="294"/>
      <c r="AF160" s="294"/>
      <c r="AG160" s="294"/>
      <c r="AH160" s="294"/>
      <c r="AI160" s="294"/>
      <c r="AJ160" s="294"/>
      <c r="AK160" s="294"/>
      <c r="AL160" s="294"/>
      <c r="AM160" s="294"/>
      <c r="AN160" s="294"/>
      <c r="AO160" s="294"/>
      <c r="AP160" s="294"/>
      <c r="AQ160" s="294"/>
      <c r="AR160" s="294"/>
      <c r="AS160" s="294"/>
      <c r="AT160" s="294"/>
      <c r="AU160" s="294"/>
    </row>
    <row r="161" ht="19.5" customHeight="1">
      <c r="A161" s="271" t="s">
        <v>251</v>
      </c>
      <c r="B161" s="272">
        <v>60.880001</v>
      </c>
      <c r="C161" s="273">
        <v>64.959999</v>
      </c>
      <c r="D161" s="273">
        <v>60.66</v>
      </c>
      <c r="E161" s="273">
        <v>64.410004</v>
      </c>
      <c r="F161" s="273">
        <v>57.654736</v>
      </c>
      <c r="G161" s="273">
        <v>1.0186025E9</v>
      </c>
      <c r="H161" s="278" t="s">
        <v>251</v>
      </c>
      <c r="I161" s="273">
        <v>3.016563</v>
      </c>
      <c r="J161" s="273">
        <v>3.433438</v>
      </c>
      <c r="K161" s="273">
        <v>2.99875</v>
      </c>
      <c r="L161" s="273">
        <v>3.376563</v>
      </c>
      <c r="M161" s="273">
        <v>3.317907</v>
      </c>
      <c r="N161" s="273">
        <v>2.1716416E9</v>
      </c>
      <c r="O161" s="273"/>
      <c r="P161" s="249">
        <f t="shared" si="26"/>
        <v>240237.6238</v>
      </c>
      <c r="Q161" s="249">
        <f t="shared" ref="Q161:Q171" si="125">Q160*K161/K160</f>
        <v>318110.3631</v>
      </c>
      <c r="R161" s="249">
        <f t="shared" ref="R161:R171" si="126">R160</f>
        <v>254494.9735</v>
      </c>
      <c r="S161" s="249">
        <f t="shared" si="29"/>
        <v>-327939.5496</v>
      </c>
      <c r="T161" s="277"/>
      <c r="U161" s="252">
        <f t="shared" si="18"/>
        <v>1.508609126</v>
      </c>
      <c r="V161" s="249">
        <f t="shared" si="19"/>
        <v>412481.5112</v>
      </c>
      <c r="W161" s="249">
        <f t="shared" si="20"/>
        <v>84541.96162</v>
      </c>
      <c r="X161" s="249">
        <f t="shared" si="21"/>
        <v>812842.9604</v>
      </c>
      <c r="Y161" s="253">
        <f t="shared" si="22"/>
        <v>0.8128429604</v>
      </c>
      <c r="Z161" s="323">
        <f t="shared" si="23"/>
        <v>484903.4107</v>
      </c>
      <c r="AA161" s="253">
        <f t="shared" si="24"/>
        <v>0.4849034107</v>
      </c>
      <c r="AB161" s="309"/>
      <c r="AC161" s="294"/>
      <c r="AD161" s="294"/>
      <c r="AE161" s="294"/>
      <c r="AF161" s="294"/>
      <c r="AG161" s="294"/>
      <c r="AH161" s="294"/>
      <c r="AI161" s="294"/>
      <c r="AJ161" s="294"/>
      <c r="AK161" s="294"/>
      <c r="AL161" s="294"/>
      <c r="AM161" s="294"/>
      <c r="AN161" s="294"/>
      <c r="AO161" s="294"/>
      <c r="AP161" s="294"/>
      <c r="AQ161" s="294"/>
      <c r="AR161" s="294"/>
      <c r="AS161" s="294"/>
      <c r="AT161" s="294"/>
      <c r="AU161" s="294"/>
    </row>
    <row r="162" ht="19.5" customHeight="1">
      <c r="A162" s="271" t="s">
        <v>252</v>
      </c>
      <c r="B162" s="272">
        <v>64.650002</v>
      </c>
      <c r="C162" s="273">
        <v>68.510002</v>
      </c>
      <c r="D162" s="273">
        <v>63.23</v>
      </c>
      <c r="E162" s="273">
        <v>67.550003</v>
      </c>
      <c r="F162" s="273">
        <v>60.465412</v>
      </c>
      <c r="G162" s="273">
        <v>1.0700543E9</v>
      </c>
      <c r="H162" s="278" t="s">
        <v>252</v>
      </c>
      <c r="I162" s="273">
        <v>3.400625</v>
      </c>
      <c r="J162" s="273">
        <v>3.824688</v>
      </c>
      <c r="K162" s="273">
        <v>3.251875</v>
      </c>
      <c r="L162" s="273">
        <v>3.717188</v>
      </c>
      <c r="M162" s="273">
        <v>3.652614</v>
      </c>
      <c r="N162" s="273">
        <v>2.2573664E9</v>
      </c>
      <c r="O162" s="273"/>
      <c r="P162" s="249">
        <f t="shared" si="26"/>
        <v>250415.8416</v>
      </c>
      <c r="Q162" s="249">
        <f t="shared" si="125"/>
        <v>344962.1132</v>
      </c>
      <c r="R162" s="249">
        <f t="shared" si="126"/>
        <v>254494.9735</v>
      </c>
      <c r="S162" s="249">
        <f t="shared" si="29"/>
        <v>-330972.6311</v>
      </c>
      <c r="T162" s="277"/>
      <c r="U162" s="252">
        <f t="shared" si="18"/>
        <v>1.525536457</v>
      </c>
      <c r="V162" s="249">
        <f t="shared" si="19"/>
        <v>419606.2637</v>
      </c>
      <c r="W162" s="249">
        <f t="shared" si="20"/>
        <v>88633.63264</v>
      </c>
      <c r="X162" s="249">
        <f t="shared" si="21"/>
        <v>849872.9283</v>
      </c>
      <c r="Y162" s="253">
        <f t="shared" si="22"/>
        <v>0.8498729283</v>
      </c>
      <c r="Z162" s="323">
        <f t="shared" si="23"/>
        <v>518900.2972</v>
      </c>
      <c r="AA162" s="253">
        <f t="shared" si="24"/>
        <v>0.5189002972</v>
      </c>
      <c r="AB162" s="309"/>
      <c r="AC162" s="294"/>
      <c r="AD162" s="294"/>
      <c r="AE162" s="294"/>
      <c r="AF162" s="294"/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  <c r="AU162" s="294"/>
    </row>
    <row r="163" ht="19.5" customHeight="1">
      <c r="A163" s="271" t="s">
        <v>253</v>
      </c>
      <c r="B163" s="272">
        <v>67.480003</v>
      </c>
      <c r="C163" s="273">
        <v>68.550003</v>
      </c>
      <c r="D163" s="273">
        <v>64.449997</v>
      </c>
      <c r="E163" s="273">
        <v>66.760002</v>
      </c>
      <c r="F163" s="273">
        <v>59.859676</v>
      </c>
      <c r="G163" s="273">
        <v>1.0561849E9</v>
      </c>
      <c r="H163" s="278" t="s">
        <v>253</v>
      </c>
      <c r="I163" s="273">
        <v>3.70875</v>
      </c>
      <c r="J163" s="273">
        <v>3.8275</v>
      </c>
      <c r="K163" s="273">
        <v>3.377188</v>
      </c>
      <c r="L163" s="273">
        <v>3.621563</v>
      </c>
      <c r="M163" s="273">
        <v>3.55865</v>
      </c>
      <c r="N163" s="273">
        <v>2.2638368E9</v>
      </c>
      <c r="O163" s="273"/>
      <c r="P163" s="249">
        <f t="shared" si="26"/>
        <v>255247.5129</v>
      </c>
      <c r="Q163" s="249">
        <f t="shared" si="125"/>
        <v>358255.44</v>
      </c>
      <c r="R163" s="249">
        <f t="shared" si="126"/>
        <v>254494.9735</v>
      </c>
      <c r="S163" s="249">
        <f t="shared" si="29"/>
        <v>-334018.3504</v>
      </c>
      <c r="T163" s="277"/>
      <c r="U163" s="252">
        <f t="shared" si="18"/>
        <v>1.526091264</v>
      </c>
      <c r="V163" s="249">
        <f t="shared" si="19"/>
        <v>422988.4336</v>
      </c>
      <c r="W163" s="249">
        <f t="shared" si="20"/>
        <v>88970.08324</v>
      </c>
      <c r="X163" s="249">
        <f t="shared" si="21"/>
        <v>867997.9265</v>
      </c>
      <c r="Y163" s="253">
        <f t="shared" si="22"/>
        <v>0.8679979265</v>
      </c>
      <c r="Z163" s="323">
        <f t="shared" si="23"/>
        <v>533979.5761</v>
      </c>
      <c r="AA163" s="253">
        <f t="shared" si="24"/>
        <v>0.5339795761</v>
      </c>
      <c r="AB163" s="309"/>
      <c r="AC163" s="294"/>
      <c r="AD163" s="294"/>
      <c r="AE163" s="294"/>
      <c r="AF163" s="294"/>
      <c r="AG163" s="294"/>
      <c r="AH163" s="294"/>
      <c r="AI163" s="294"/>
      <c r="AJ163" s="294"/>
      <c r="AK163" s="294"/>
      <c r="AL163" s="294"/>
      <c r="AM163" s="294"/>
      <c r="AN163" s="294"/>
      <c r="AO163" s="294"/>
      <c r="AP163" s="294"/>
      <c r="AQ163" s="294"/>
      <c r="AR163" s="294"/>
      <c r="AS163" s="294"/>
      <c r="AT163" s="294"/>
      <c r="AU163" s="294"/>
    </row>
    <row r="164" ht="19.5" customHeight="1">
      <c r="A164" s="271" t="s">
        <v>254</v>
      </c>
      <c r="B164" s="272">
        <v>66.690002</v>
      </c>
      <c r="C164" s="273">
        <v>67.629997</v>
      </c>
      <c r="D164" s="273">
        <v>60.759998</v>
      </c>
      <c r="E164" s="273">
        <v>62.060001</v>
      </c>
      <c r="F164" s="273">
        <v>55.645493</v>
      </c>
      <c r="G164" s="273">
        <v>1.3003288E9</v>
      </c>
      <c r="H164" s="278" t="s">
        <v>254</v>
      </c>
      <c r="I164" s="273">
        <v>3.610938</v>
      </c>
      <c r="J164" s="273">
        <v>3.712813</v>
      </c>
      <c r="K164" s="273">
        <v>2.908125</v>
      </c>
      <c r="L164" s="273">
        <v>3.116875</v>
      </c>
      <c r="M164" s="273">
        <v>3.062729</v>
      </c>
      <c r="N164" s="273">
        <v>1.6379808E9</v>
      </c>
      <c r="O164" s="273"/>
      <c r="P164" s="249">
        <f t="shared" si="26"/>
        <v>240633.6554</v>
      </c>
      <c r="Q164" s="249">
        <f t="shared" si="125"/>
        <v>308496.7735</v>
      </c>
      <c r="R164" s="249">
        <f t="shared" si="126"/>
        <v>254494.9735</v>
      </c>
      <c r="S164" s="249">
        <f t="shared" si="29"/>
        <v>-337076.7602</v>
      </c>
      <c r="T164" s="277"/>
      <c r="U164" s="252">
        <f t="shared" si="18"/>
        <v>1.468889842</v>
      </c>
      <c r="V164" s="249">
        <f t="shared" si="19"/>
        <v>412758.7334</v>
      </c>
      <c r="W164" s="249">
        <f t="shared" si="20"/>
        <v>75681.97325</v>
      </c>
      <c r="X164" s="249">
        <f t="shared" si="21"/>
        <v>803625.4025</v>
      </c>
      <c r="Y164" s="253">
        <f t="shared" si="22"/>
        <v>0.8036254025</v>
      </c>
      <c r="Z164" s="323">
        <f t="shared" si="23"/>
        <v>466548.6423</v>
      </c>
      <c r="AA164" s="253">
        <f t="shared" si="24"/>
        <v>0.4665486423</v>
      </c>
      <c r="AB164" s="309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4"/>
      <c r="AU164" s="294"/>
    </row>
    <row r="165" ht="19.5" customHeight="1">
      <c r="A165" s="271" t="s">
        <v>255</v>
      </c>
      <c r="B165" s="272">
        <v>60.939999</v>
      </c>
      <c r="C165" s="273">
        <v>64.57</v>
      </c>
      <c r="D165" s="273">
        <v>60.040001</v>
      </c>
      <c r="E165" s="273">
        <v>64.160004</v>
      </c>
      <c r="F165" s="273">
        <v>57.528454</v>
      </c>
      <c r="G165" s="273">
        <v>9.738152E8</v>
      </c>
      <c r="H165" s="278" t="s">
        <v>255</v>
      </c>
      <c r="I165" s="273">
        <v>3.0075</v>
      </c>
      <c r="J165" s="273">
        <v>3.379375</v>
      </c>
      <c r="K165" s="273">
        <v>2.91375</v>
      </c>
      <c r="L165" s="273">
        <v>3.3275</v>
      </c>
      <c r="M165" s="273">
        <v>3.269695</v>
      </c>
      <c r="N165" s="273">
        <v>1.1723376E9</v>
      </c>
      <c r="O165" s="273"/>
      <c r="P165" s="249">
        <f t="shared" si="26"/>
        <v>237782.1822</v>
      </c>
      <c r="Q165" s="249">
        <f t="shared" si="125"/>
        <v>309093.4791</v>
      </c>
      <c r="R165" s="249">
        <f t="shared" si="126"/>
        <v>254494.9735</v>
      </c>
      <c r="S165" s="249">
        <f t="shared" si="29"/>
        <v>-340147.9133</v>
      </c>
      <c r="T165" s="277"/>
      <c r="U165" s="252">
        <f t="shared" si="18"/>
        <v>1.447244379</v>
      </c>
      <c r="V165" s="249">
        <f t="shared" si="19"/>
        <v>410762.7021</v>
      </c>
      <c r="W165" s="249">
        <f t="shared" si="20"/>
        <v>70614.7888</v>
      </c>
      <c r="X165" s="249">
        <f t="shared" si="21"/>
        <v>801370.6348</v>
      </c>
      <c r="Y165" s="253">
        <f t="shared" si="22"/>
        <v>0.8013706348</v>
      </c>
      <c r="Z165" s="323">
        <f t="shared" si="23"/>
        <v>461222.7215</v>
      </c>
      <c r="AA165" s="253">
        <f t="shared" si="24"/>
        <v>0.4612227215</v>
      </c>
      <c r="AB165" s="309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  <c r="AU165" s="294"/>
    </row>
    <row r="166" ht="19.5" customHeight="1">
      <c r="A166" s="271" t="s">
        <v>256</v>
      </c>
      <c r="B166" s="272">
        <v>64.25</v>
      </c>
      <c r="C166" s="273">
        <v>65.309998</v>
      </c>
      <c r="D166" s="273">
        <v>61.860001</v>
      </c>
      <c r="E166" s="273">
        <v>64.800003</v>
      </c>
      <c r="F166" s="273">
        <v>58.235828</v>
      </c>
      <c r="G166" s="273">
        <v>8.608051E8</v>
      </c>
      <c r="H166" s="278" t="s">
        <v>256</v>
      </c>
      <c r="I166" s="273">
        <v>3.3375</v>
      </c>
      <c r="J166" s="273">
        <v>3.443125</v>
      </c>
      <c r="K166" s="273">
        <v>3.091875</v>
      </c>
      <c r="L166" s="273">
        <v>3.381875</v>
      </c>
      <c r="M166" s="273">
        <v>3.323126</v>
      </c>
      <c r="N166" s="273">
        <v>1.2018048E9</v>
      </c>
      <c r="O166" s="273"/>
      <c r="P166" s="249">
        <f t="shared" si="26"/>
        <v>244990.103</v>
      </c>
      <c r="Q166" s="249">
        <f t="shared" si="125"/>
        <v>327989.1551</v>
      </c>
      <c r="R166" s="249">
        <f t="shared" si="126"/>
        <v>254494.9735</v>
      </c>
      <c r="S166" s="249">
        <f t="shared" si="29"/>
        <v>-343231.863</v>
      </c>
      <c r="T166" s="277"/>
      <c r="U166" s="252">
        <f t="shared" si="18"/>
        <v>1.455240991</v>
      </c>
      <c r="V166" s="249">
        <f t="shared" si="19"/>
        <v>415808.2467</v>
      </c>
      <c r="W166" s="249">
        <f t="shared" si="20"/>
        <v>72576.38371</v>
      </c>
      <c r="X166" s="249">
        <f t="shared" si="21"/>
        <v>827474.2316</v>
      </c>
      <c r="Y166" s="253">
        <f t="shared" si="22"/>
        <v>0.8274742316</v>
      </c>
      <c r="Z166" s="323">
        <f t="shared" si="23"/>
        <v>484242.3686</v>
      </c>
      <c r="AA166" s="253">
        <f t="shared" si="24"/>
        <v>0.4842423686</v>
      </c>
      <c r="AB166" s="309"/>
      <c r="AC166" s="294"/>
      <c r="AD166" s="294"/>
      <c r="AE166" s="294"/>
      <c r="AF166" s="294"/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  <c r="AU166" s="294"/>
    </row>
    <row r="167" ht="19.5" customHeight="1">
      <c r="A167" s="271" t="s">
        <v>257</v>
      </c>
      <c r="B167" s="272">
        <v>65.260002</v>
      </c>
      <c r="C167" s="273">
        <v>68.879997</v>
      </c>
      <c r="D167" s="273">
        <v>63.91</v>
      </c>
      <c r="E167" s="273">
        <v>68.160004</v>
      </c>
      <c r="F167" s="273">
        <v>61.255489</v>
      </c>
      <c r="G167" s="273">
        <v>6.798662E8</v>
      </c>
      <c r="H167" s="278" t="s">
        <v>257</v>
      </c>
      <c r="I167" s="273">
        <v>3.43375</v>
      </c>
      <c r="J167" s="273">
        <v>3.820625</v>
      </c>
      <c r="K167" s="273">
        <v>3.293125</v>
      </c>
      <c r="L167" s="273">
        <v>3.741875</v>
      </c>
      <c r="M167" s="273">
        <v>3.676871</v>
      </c>
      <c r="N167" s="273">
        <v>9.327584E8</v>
      </c>
      <c r="O167" s="273"/>
      <c r="P167" s="249">
        <f t="shared" si="26"/>
        <v>253108.9109</v>
      </c>
      <c r="Q167" s="249">
        <f t="shared" si="125"/>
        <v>349337.9539</v>
      </c>
      <c r="R167" s="249">
        <f t="shared" si="126"/>
        <v>254494.9735</v>
      </c>
      <c r="S167" s="249">
        <f t="shared" si="29"/>
        <v>-346328.6624</v>
      </c>
      <c r="T167" s="277"/>
      <c r="U167" s="252">
        <f t="shared" si="18"/>
        <v>1.465671022</v>
      </c>
      <c r="V167" s="249">
        <f t="shared" si="19"/>
        <v>421491.4122</v>
      </c>
      <c r="W167" s="249">
        <f t="shared" si="20"/>
        <v>75162.74983</v>
      </c>
      <c r="X167" s="249">
        <f t="shared" si="21"/>
        <v>856941.8384</v>
      </c>
      <c r="Y167" s="253">
        <f t="shared" si="22"/>
        <v>0.8569418384</v>
      </c>
      <c r="Z167" s="323">
        <f t="shared" si="23"/>
        <v>510613.176</v>
      </c>
      <c r="AA167" s="253">
        <f t="shared" si="24"/>
        <v>0.510613176</v>
      </c>
      <c r="AB167" s="309"/>
      <c r="AC167" s="294"/>
      <c r="AD167" s="294"/>
      <c r="AE167" s="294"/>
      <c r="AF167" s="294"/>
      <c r="AG167" s="294"/>
      <c r="AH167" s="294"/>
      <c r="AI167" s="294"/>
      <c r="AJ167" s="294"/>
      <c r="AK167" s="294"/>
      <c r="AL167" s="294"/>
      <c r="AM167" s="294"/>
      <c r="AN167" s="294"/>
      <c r="AO167" s="294"/>
      <c r="AP167" s="294"/>
      <c r="AQ167" s="294"/>
      <c r="AR167" s="294"/>
      <c r="AS167" s="294"/>
      <c r="AT167" s="294"/>
      <c r="AU167" s="294"/>
    </row>
    <row r="168" ht="19.5" customHeight="1">
      <c r="A168" s="271" t="s">
        <v>258</v>
      </c>
      <c r="B168" s="272">
        <v>68.029999</v>
      </c>
      <c r="C168" s="273">
        <v>70.580002</v>
      </c>
      <c r="D168" s="273">
        <v>67.419998</v>
      </c>
      <c r="E168" s="273">
        <v>68.57</v>
      </c>
      <c r="F168" s="273">
        <v>61.623928</v>
      </c>
      <c r="G168" s="273">
        <v>6.395219E8</v>
      </c>
      <c r="H168" s="278" t="s">
        <v>258</v>
      </c>
      <c r="I168" s="273">
        <v>3.729375</v>
      </c>
      <c r="J168" s="273">
        <v>4.0225</v>
      </c>
      <c r="K168" s="273">
        <v>3.65875</v>
      </c>
      <c r="L168" s="273">
        <v>3.801875</v>
      </c>
      <c r="M168" s="273">
        <v>3.735829</v>
      </c>
      <c r="N168" s="273">
        <v>6.999328E8</v>
      </c>
      <c r="O168" s="273"/>
      <c r="P168" s="249">
        <f t="shared" si="26"/>
        <v>267009.8931</v>
      </c>
      <c r="Q168" s="249">
        <f t="shared" si="125"/>
        <v>388123.8152</v>
      </c>
      <c r="R168" s="249">
        <f t="shared" si="126"/>
        <v>254494.9735</v>
      </c>
      <c r="S168" s="249">
        <f t="shared" si="29"/>
        <v>-349438.3652</v>
      </c>
      <c r="T168" s="277"/>
      <c r="U168" s="252">
        <f t="shared" si="18"/>
        <v>1.49240873</v>
      </c>
      <c r="V168" s="249">
        <f t="shared" si="19"/>
        <v>431222.0998</v>
      </c>
      <c r="W168" s="249">
        <f t="shared" si="20"/>
        <v>81783.73459</v>
      </c>
      <c r="X168" s="249">
        <f t="shared" si="21"/>
        <v>909628.6818</v>
      </c>
      <c r="Y168" s="253">
        <f t="shared" si="22"/>
        <v>0.9096286818</v>
      </c>
      <c r="Z168" s="323">
        <f t="shared" si="23"/>
        <v>560190.3167</v>
      </c>
      <c r="AA168" s="253">
        <f t="shared" si="24"/>
        <v>0.5601903167</v>
      </c>
      <c r="AB168" s="309"/>
      <c r="AC168" s="294"/>
      <c r="AD168" s="294"/>
      <c r="AE168" s="294"/>
      <c r="AF168" s="294"/>
      <c r="AG168" s="294"/>
      <c r="AH168" s="294"/>
      <c r="AI168" s="294"/>
      <c r="AJ168" s="294"/>
      <c r="AK168" s="294"/>
      <c r="AL168" s="294"/>
      <c r="AM168" s="294"/>
      <c r="AN168" s="294"/>
      <c r="AO168" s="294"/>
      <c r="AP168" s="294"/>
      <c r="AQ168" s="294"/>
      <c r="AR168" s="294"/>
      <c r="AS168" s="294"/>
      <c r="AT168" s="294"/>
      <c r="AU168" s="294"/>
    </row>
    <row r="169" ht="19.5" customHeight="1">
      <c r="A169" s="271" t="s">
        <v>259</v>
      </c>
      <c r="B169" s="272">
        <v>68.900002</v>
      </c>
      <c r="C169" s="273">
        <v>69.800003</v>
      </c>
      <c r="D169" s="273">
        <v>64.650002</v>
      </c>
      <c r="E169" s="273">
        <v>64.949997</v>
      </c>
      <c r="F169" s="273">
        <v>58.537086</v>
      </c>
      <c r="G169" s="273">
        <v>8.631242E8</v>
      </c>
      <c r="H169" s="278" t="s">
        <v>259</v>
      </c>
      <c r="I169" s="273">
        <v>3.8375</v>
      </c>
      <c r="J169" s="273">
        <v>3.93375</v>
      </c>
      <c r="K169" s="273">
        <v>3.369375</v>
      </c>
      <c r="L169" s="273">
        <v>3.398125</v>
      </c>
      <c r="M169" s="273">
        <v>3.339093</v>
      </c>
      <c r="N169" s="273">
        <v>1.0152896E9</v>
      </c>
      <c r="O169" s="273"/>
      <c r="P169" s="249">
        <f t="shared" si="26"/>
        <v>256039.6119</v>
      </c>
      <c r="Q169" s="249">
        <f t="shared" si="125"/>
        <v>357426.6293</v>
      </c>
      <c r="R169" s="249">
        <f t="shared" si="126"/>
        <v>254494.9735</v>
      </c>
      <c r="S169" s="249">
        <f t="shared" si="29"/>
        <v>-352561.025</v>
      </c>
      <c r="T169" s="277"/>
      <c r="U169" s="252">
        <f t="shared" si="18"/>
        <v>1.448074374</v>
      </c>
      <c r="V169" s="249">
        <f t="shared" si="19"/>
        <v>423542.9029</v>
      </c>
      <c r="W169" s="249">
        <f t="shared" si="20"/>
        <v>70981.87791</v>
      </c>
      <c r="X169" s="249">
        <f t="shared" si="21"/>
        <v>867961.2147</v>
      </c>
      <c r="Y169" s="253">
        <f t="shared" si="22"/>
        <v>0.8679612147</v>
      </c>
      <c r="Z169" s="323">
        <f t="shared" si="23"/>
        <v>515400.1897</v>
      </c>
      <c r="AA169" s="253">
        <f t="shared" si="24"/>
        <v>0.5154001897</v>
      </c>
      <c r="AB169" s="309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  <c r="AU169" s="294"/>
    </row>
    <row r="170" ht="19.5" customHeight="1">
      <c r="A170" s="271" t="s">
        <v>260</v>
      </c>
      <c r="B170" s="272">
        <v>65.360001</v>
      </c>
      <c r="C170" s="273">
        <v>66.209999</v>
      </c>
      <c r="D170" s="273">
        <v>61.310001</v>
      </c>
      <c r="E170" s="273">
        <v>65.800003</v>
      </c>
      <c r="F170" s="273">
        <v>59.303185</v>
      </c>
      <c r="G170" s="273">
        <v>9.017839E8</v>
      </c>
      <c r="H170" s="278" t="s">
        <v>260</v>
      </c>
      <c r="I170" s="273">
        <v>3.439375</v>
      </c>
      <c r="J170" s="273">
        <v>3.53125</v>
      </c>
      <c r="K170" s="273">
        <v>3.02125</v>
      </c>
      <c r="L170" s="273">
        <v>3.48</v>
      </c>
      <c r="M170" s="273">
        <v>3.419546</v>
      </c>
      <c r="N170" s="273">
        <v>1.1633408E9</v>
      </c>
      <c r="O170" s="273"/>
      <c r="P170" s="249">
        <f t="shared" si="26"/>
        <v>242811.8851</v>
      </c>
      <c r="Q170" s="249">
        <f t="shared" si="125"/>
        <v>320497.1853</v>
      </c>
      <c r="R170" s="249">
        <f t="shared" si="126"/>
        <v>254494.9735</v>
      </c>
      <c r="S170" s="249">
        <f t="shared" si="29"/>
        <v>-355696.696</v>
      </c>
      <c r="T170" s="277"/>
      <c r="U170" s="252">
        <f t="shared" si="18"/>
        <v>1.398120546</v>
      </c>
      <c r="V170" s="249">
        <f t="shared" si="19"/>
        <v>414283.4942</v>
      </c>
      <c r="W170" s="249">
        <f t="shared" si="20"/>
        <v>58586.79825</v>
      </c>
      <c r="X170" s="249">
        <f t="shared" si="21"/>
        <v>817804.044</v>
      </c>
      <c r="Y170" s="253">
        <f t="shared" si="22"/>
        <v>0.817804044</v>
      </c>
      <c r="Z170" s="323">
        <f t="shared" si="23"/>
        <v>462107.348</v>
      </c>
      <c r="AA170" s="253">
        <f t="shared" si="24"/>
        <v>0.462107348</v>
      </c>
      <c r="AB170" s="309"/>
      <c r="AC170" s="294"/>
      <c r="AD170" s="294"/>
      <c r="AE170" s="294"/>
      <c r="AF170" s="294"/>
      <c r="AG170" s="294"/>
      <c r="AH170" s="294"/>
      <c r="AI170" s="294"/>
      <c r="AJ170" s="294"/>
      <c r="AK170" s="294"/>
      <c r="AL170" s="294"/>
      <c r="AM170" s="294"/>
      <c r="AN170" s="294"/>
      <c r="AO170" s="294"/>
      <c r="AP170" s="294"/>
      <c r="AQ170" s="294"/>
      <c r="AR170" s="294"/>
      <c r="AS170" s="294"/>
      <c r="AT170" s="294"/>
      <c r="AU170" s="294"/>
    </row>
    <row r="171" ht="19.5" customHeight="1">
      <c r="A171" s="271" t="s">
        <v>261</v>
      </c>
      <c r="B171" s="326">
        <v>66.309998</v>
      </c>
      <c r="C171" s="327">
        <v>66.760002</v>
      </c>
      <c r="D171" s="327">
        <v>63.580002</v>
      </c>
      <c r="E171" s="327">
        <v>65.129997</v>
      </c>
      <c r="F171" s="327">
        <v>58.699341</v>
      </c>
      <c r="G171" s="327">
        <v>8.15856E8</v>
      </c>
      <c r="H171" s="329" t="s">
        <v>261</v>
      </c>
      <c r="I171" s="327">
        <v>3.5325</v>
      </c>
      <c r="J171" s="327">
        <v>3.575</v>
      </c>
      <c r="K171" s="327">
        <v>3.271875</v>
      </c>
      <c r="L171" s="327">
        <v>3.425625</v>
      </c>
      <c r="M171" s="327">
        <v>3.366116</v>
      </c>
      <c r="N171" s="327">
        <v>9.62888E8</v>
      </c>
      <c r="O171" s="327"/>
      <c r="P171" s="249">
        <f t="shared" si="26"/>
        <v>251801.9881</v>
      </c>
      <c r="Q171" s="249">
        <f t="shared" si="125"/>
        <v>347083.7329</v>
      </c>
      <c r="R171" s="249">
        <f t="shared" si="126"/>
        <v>254494.9735</v>
      </c>
      <c r="S171" s="249">
        <f t="shared" si="29"/>
        <v>-358845.4322</v>
      </c>
      <c r="T171" s="328">
        <f>(P171-P159)/P159</f>
        <v>0.1737124672</v>
      </c>
      <c r="U171" s="252">
        <f t="shared" si="18"/>
        <v>1.41090541</v>
      </c>
      <c r="V171" s="249">
        <f t="shared" si="19"/>
        <v>420576.5663</v>
      </c>
      <c r="W171" s="249">
        <f t="shared" si="20"/>
        <v>61731.1341</v>
      </c>
      <c r="X171" s="249">
        <f t="shared" si="21"/>
        <v>853380.6946</v>
      </c>
      <c r="Y171" s="253">
        <f t="shared" si="22"/>
        <v>0.8533806946</v>
      </c>
      <c r="Z171" s="323">
        <f t="shared" si="23"/>
        <v>494535.2624</v>
      </c>
      <c r="AA171" s="253">
        <f t="shared" si="24"/>
        <v>0.4945352624</v>
      </c>
      <c r="AB171" s="309"/>
      <c r="AC171" s="294"/>
      <c r="AD171" s="294"/>
      <c r="AE171" s="294"/>
      <c r="AF171" s="294"/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  <c r="AU171" s="294"/>
    </row>
    <row r="172" ht="19.5" customHeight="1">
      <c r="A172" s="271" t="s">
        <v>262</v>
      </c>
      <c r="B172" s="272">
        <v>66.730003</v>
      </c>
      <c r="C172" s="273">
        <v>67.790001</v>
      </c>
      <c r="D172" s="273">
        <v>66.169998</v>
      </c>
      <c r="E172" s="273">
        <v>66.870003</v>
      </c>
      <c r="F172" s="273">
        <v>60.603191</v>
      </c>
      <c r="G172" s="273">
        <v>7.418367E8</v>
      </c>
      <c r="H172" s="278" t="s">
        <v>262</v>
      </c>
      <c r="I172" s="273">
        <v>3.596875</v>
      </c>
      <c r="J172" s="273">
        <v>3.71</v>
      </c>
      <c r="K172" s="273">
        <v>3.53875</v>
      </c>
      <c r="L172" s="273">
        <v>3.6075</v>
      </c>
      <c r="M172" s="273">
        <v>3.550136</v>
      </c>
      <c r="N172" s="273">
        <v>8.87544E8</v>
      </c>
      <c r="O172" s="273"/>
      <c r="P172" s="249">
        <f t="shared" si="26"/>
        <v>262059.398</v>
      </c>
      <c r="Q172" s="249">
        <f>((Q171+R171)/2)*K172/K171</f>
        <v>325323.652</v>
      </c>
      <c r="R172" s="249">
        <f>(Q171+R171)/2</f>
        <v>300789.3532</v>
      </c>
      <c r="S172" s="249">
        <f t="shared" si="29"/>
        <v>-362007.2882</v>
      </c>
      <c r="T172" s="277"/>
      <c r="U172" s="252">
        <f t="shared" si="18"/>
        <v>1.554799502</v>
      </c>
      <c r="V172" s="249">
        <f t="shared" si="19"/>
        <v>472199.3577</v>
      </c>
      <c r="W172" s="249">
        <f t="shared" si="20"/>
        <v>110192.0696</v>
      </c>
      <c r="X172" s="249">
        <f t="shared" si="21"/>
        <v>888172.4032</v>
      </c>
      <c r="Y172" s="253">
        <f t="shared" si="22"/>
        <v>0.8881724032</v>
      </c>
      <c r="Z172" s="323">
        <f t="shared" si="23"/>
        <v>526165.1151</v>
      </c>
      <c r="AA172" s="253">
        <f t="shared" si="24"/>
        <v>0.5261651151</v>
      </c>
      <c r="AB172" s="309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  <c r="AU172" s="294"/>
    </row>
    <row r="173" ht="19.5" customHeight="1">
      <c r="A173" s="271" t="s">
        <v>263</v>
      </c>
      <c r="B173" s="272">
        <v>67.339996</v>
      </c>
      <c r="C173" s="273">
        <v>68.260002</v>
      </c>
      <c r="D173" s="273">
        <v>65.959999</v>
      </c>
      <c r="E173" s="273">
        <v>67.099998</v>
      </c>
      <c r="F173" s="273">
        <v>60.811634</v>
      </c>
      <c r="G173" s="273">
        <v>6.565621E8</v>
      </c>
      <c r="H173" s="278" t="s">
        <v>263</v>
      </c>
      <c r="I173" s="273">
        <v>3.66</v>
      </c>
      <c r="J173" s="273">
        <v>3.754375</v>
      </c>
      <c r="K173" s="273">
        <v>3.504375</v>
      </c>
      <c r="L173" s="273">
        <v>3.625</v>
      </c>
      <c r="M173" s="273">
        <v>3.567357</v>
      </c>
      <c r="N173" s="273">
        <v>7.831952E8</v>
      </c>
      <c r="O173" s="273"/>
      <c r="P173" s="249">
        <f t="shared" si="26"/>
        <v>261227.7188</v>
      </c>
      <c r="Q173" s="249">
        <f t="shared" ref="Q173:Q183" si="127">Q172*K173/K172</f>
        <v>322163.4964</v>
      </c>
      <c r="R173" s="249">
        <f t="shared" ref="R173:R183" si="128">R172</f>
        <v>300789.3532</v>
      </c>
      <c r="S173" s="249">
        <f t="shared" si="29"/>
        <v>-365182.3185</v>
      </c>
      <c r="T173" s="277"/>
      <c r="U173" s="252">
        <f t="shared" si="18"/>
        <v>1.539004063</v>
      </c>
      <c r="V173" s="249">
        <f t="shared" si="19"/>
        <v>471617.1823</v>
      </c>
      <c r="W173" s="249">
        <f t="shared" si="20"/>
        <v>106434.8638</v>
      </c>
      <c r="X173" s="249">
        <f t="shared" si="21"/>
        <v>884180.5684</v>
      </c>
      <c r="Y173" s="253">
        <f t="shared" si="22"/>
        <v>0.8841805684</v>
      </c>
      <c r="Z173" s="323">
        <f t="shared" si="23"/>
        <v>518998.2499</v>
      </c>
      <c r="AA173" s="253">
        <f t="shared" si="24"/>
        <v>0.5189982499</v>
      </c>
      <c r="AB173" s="309"/>
      <c r="AC173" s="294"/>
      <c r="AD173" s="294"/>
      <c r="AE173" s="294"/>
      <c r="AF173" s="294"/>
      <c r="AG173" s="294"/>
      <c r="AH173" s="294"/>
      <c r="AI173" s="294"/>
      <c r="AJ173" s="294"/>
      <c r="AK173" s="294"/>
      <c r="AL173" s="294"/>
      <c r="AM173" s="294"/>
      <c r="AN173" s="294"/>
      <c r="AO173" s="294"/>
      <c r="AP173" s="294"/>
      <c r="AQ173" s="294"/>
      <c r="AR173" s="294"/>
      <c r="AS173" s="294"/>
      <c r="AT173" s="294"/>
      <c r="AU173" s="294"/>
    </row>
    <row r="174" ht="19.5" customHeight="1">
      <c r="A174" s="271" t="s">
        <v>264</v>
      </c>
      <c r="B174" s="272">
        <v>66.870003</v>
      </c>
      <c r="C174" s="273">
        <v>69.059998</v>
      </c>
      <c r="D174" s="273">
        <v>66.540001</v>
      </c>
      <c r="E174" s="273">
        <v>68.970001</v>
      </c>
      <c r="F174" s="273">
        <v>62.506378</v>
      </c>
      <c r="G174" s="273">
        <v>5.579793E8</v>
      </c>
      <c r="H174" s="278" t="s">
        <v>264</v>
      </c>
      <c r="I174" s="273">
        <v>3.600625</v>
      </c>
      <c r="J174" s="273">
        <v>3.843125</v>
      </c>
      <c r="K174" s="273">
        <v>3.565</v>
      </c>
      <c r="L174" s="273">
        <v>3.836875</v>
      </c>
      <c r="M174" s="273">
        <v>3.775863</v>
      </c>
      <c r="N174" s="273">
        <v>6.32136E8</v>
      </c>
      <c r="O174" s="273"/>
      <c r="P174" s="249">
        <f t="shared" si="26"/>
        <v>263524.7564</v>
      </c>
      <c r="Q174" s="249">
        <f t="shared" si="127"/>
        <v>327736.8617</v>
      </c>
      <c r="R174" s="249">
        <f t="shared" si="128"/>
        <v>300789.3532</v>
      </c>
      <c r="S174" s="249">
        <f t="shared" si="29"/>
        <v>-368370.5782</v>
      </c>
      <c r="T174" s="277"/>
      <c r="U174" s="252">
        <f t="shared" si="18"/>
        <v>1.531919602</v>
      </c>
      <c r="V174" s="249">
        <f t="shared" si="19"/>
        <v>473225.1086</v>
      </c>
      <c r="W174" s="249">
        <f t="shared" si="20"/>
        <v>104854.5304</v>
      </c>
      <c r="X174" s="249">
        <f t="shared" si="21"/>
        <v>892050.9714</v>
      </c>
      <c r="Y174" s="253">
        <f t="shared" si="22"/>
        <v>0.8920509714</v>
      </c>
      <c r="Z174" s="323">
        <f t="shared" si="23"/>
        <v>523680.3932</v>
      </c>
      <c r="AA174" s="253">
        <f t="shared" si="24"/>
        <v>0.5236803932</v>
      </c>
      <c r="AB174" s="309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  <c r="AU174" s="294"/>
    </row>
    <row r="175" ht="19.5" customHeight="1">
      <c r="A175" s="271" t="s">
        <v>265</v>
      </c>
      <c r="B175" s="272">
        <v>69.019997</v>
      </c>
      <c r="C175" s="273">
        <v>70.730003</v>
      </c>
      <c r="D175" s="273">
        <v>66.879997</v>
      </c>
      <c r="E175" s="273">
        <v>70.720001</v>
      </c>
      <c r="F175" s="273">
        <v>64.2407</v>
      </c>
      <c r="G175" s="273">
        <v>8.355377E8</v>
      </c>
      <c r="H175" s="278" t="s">
        <v>265</v>
      </c>
      <c r="I175" s="273">
        <v>3.84</v>
      </c>
      <c r="J175" s="273">
        <v>4.019375</v>
      </c>
      <c r="K175" s="273">
        <v>3.59625</v>
      </c>
      <c r="L175" s="273">
        <v>4.015625</v>
      </c>
      <c r="M175" s="273">
        <v>3.960384</v>
      </c>
      <c r="N175" s="273">
        <v>8.536224E8</v>
      </c>
      <c r="O175" s="273"/>
      <c r="P175" s="249">
        <f t="shared" si="26"/>
        <v>264871.2752</v>
      </c>
      <c r="Q175" s="249">
        <f t="shared" si="127"/>
        <v>330609.7304</v>
      </c>
      <c r="R175" s="249">
        <f t="shared" si="128"/>
        <v>300789.3532</v>
      </c>
      <c r="S175" s="249">
        <f t="shared" si="29"/>
        <v>-371572.1223</v>
      </c>
      <c r="T175" s="277"/>
      <c r="U175" s="252">
        <f t="shared" si="18"/>
        <v>1.522344101</v>
      </c>
      <c r="V175" s="249">
        <f t="shared" si="19"/>
        <v>474167.6718</v>
      </c>
      <c r="W175" s="249">
        <f t="shared" si="20"/>
        <v>102595.5495</v>
      </c>
      <c r="X175" s="249">
        <f t="shared" si="21"/>
        <v>896270.3589</v>
      </c>
      <c r="Y175" s="253">
        <f t="shared" si="22"/>
        <v>0.8962703589</v>
      </c>
      <c r="Z175" s="323">
        <f t="shared" si="23"/>
        <v>524698.2366</v>
      </c>
      <c r="AA175" s="253">
        <f t="shared" si="24"/>
        <v>0.5246982366</v>
      </c>
      <c r="AB175" s="309"/>
      <c r="AC175" s="294"/>
      <c r="AD175" s="294"/>
      <c r="AE175" s="294"/>
      <c r="AF175" s="294"/>
      <c r="AG175" s="294"/>
      <c r="AH175" s="294"/>
      <c r="AI175" s="294"/>
      <c r="AJ175" s="294"/>
      <c r="AK175" s="294"/>
      <c r="AL175" s="294"/>
      <c r="AM175" s="294"/>
      <c r="AN175" s="294"/>
      <c r="AO175" s="294"/>
      <c r="AP175" s="294"/>
      <c r="AQ175" s="294"/>
      <c r="AR175" s="294"/>
      <c r="AS175" s="294"/>
      <c r="AT175" s="294"/>
      <c r="AU175" s="294"/>
    </row>
    <row r="176" ht="19.5" customHeight="1">
      <c r="A176" s="271" t="s">
        <v>266</v>
      </c>
      <c r="B176" s="272">
        <v>70.739998</v>
      </c>
      <c r="C176" s="273">
        <v>74.949997</v>
      </c>
      <c r="D176" s="273">
        <v>70.25</v>
      </c>
      <c r="E176" s="273">
        <v>73.25</v>
      </c>
      <c r="F176" s="273">
        <v>66.538933</v>
      </c>
      <c r="G176" s="273">
        <v>6.804142E8</v>
      </c>
      <c r="H176" s="278" t="s">
        <v>266</v>
      </c>
      <c r="I176" s="273">
        <v>4.019375</v>
      </c>
      <c r="J176" s="273">
        <v>4.5075</v>
      </c>
      <c r="K176" s="273">
        <v>3.965</v>
      </c>
      <c r="L176" s="273">
        <v>4.30125</v>
      </c>
      <c r="M176" s="273">
        <v>4.242079</v>
      </c>
      <c r="N176" s="273">
        <v>7.738592E8</v>
      </c>
      <c r="O176" s="273"/>
      <c r="P176" s="249">
        <f t="shared" si="26"/>
        <v>278217.8218</v>
      </c>
      <c r="Q176" s="249">
        <f t="shared" si="127"/>
        <v>364509.5811</v>
      </c>
      <c r="R176" s="249">
        <f t="shared" si="128"/>
        <v>300789.3532</v>
      </c>
      <c r="S176" s="249">
        <f t="shared" si="29"/>
        <v>-374787.0061</v>
      </c>
      <c r="T176" s="277"/>
      <c r="U176" s="252">
        <f t="shared" si="18"/>
        <v>1.54489661</v>
      </c>
      <c r="V176" s="249">
        <f t="shared" si="19"/>
        <v>483510.2544</v>
      </c>
      <c r="W176" s="249">
        <f t="shared" si="20"/>
        <v>108723.2483</v>
      </c>
      <c r="X176" s="249">
        <f t="shared" si="21"/>
        <v>943516.7561</v>
      </c>
      <c r="Y176" s="253">
        <f t="shared" si="22"/>
        <v>0.9435167561</v>
      </c>
      <c r="Z176" s="323">
        <f t="shared" si="23"/>
        <v>568729.75</v>
      </c>
      <c r="AA176" s="253">
        <f t="shared" si="24"/>
        <v>0.56872975</v>
      </c>
      <c r="AB176" s="309"/>
      <c r="AC176" s="294"/>
      <c r="AD176" s="294"/>
      <c r="AE176" s="294"/>
      <c r="AF176" s="294"/>
      <c r="AG176" s="294"/>
      <c r="AH176" s="294"/>
      <c r="AI176" s="294"/>
      <c r="AJ176" s="294"/>
      <c r="AK176" s="294"/>
      <c r="AL176" s="294"/>
      <c r="AM176" s="294"/>
      <c r="AN176" s="294"/>
      <c r="AO176" s="294"/>
      <c r="AP176" s="294"/>
      <c r="AQ176" s="294"/>
      <c r="AR176" s="294"/>
      <c r="AS176" s="294"/>
      <c r="AT176" s="294"/>
      <c r="AU176" s="294"/>
    </row>
    <row r="177" ht="19.5" customHeight="1">
      <c r="A177" s="271" t="s">
        <v>267</v>
      </c>
      <c r="B177" s="272">
        <v>73.260002</v>
      </c>
      <c r="C177" s="273">
        <v>73.82</v>
      </c>
      <c r="D177" s="273">
        <v>69.150002</v>
      </c>
      <c r="E177" s="273">
        <v>71.269997</v>
      </c>
      <c r="F177" s="273">
        <v>64.740334</v>
      </c>
      <c r="G177" s="273">
        <v>7.485616E8</v>
      </c>
      <c r="H177" s="278" t="s">
        <v>267</v>
      </c>
      <c r="I177" s="273">
        <v>4.30875</v>
      </c>
      <c r="J177" s="273">
        <v>4.37</v>
      </c>
      <c r="K177" s="273">
        <v>3.84875</v>
      </c>
      <c r="L177" s="273">
        <v>4.07875</v>
      </c>
      <c r="M177" s="273">
        <v>4.022641</v>
      </c>
      <c r="N177" s="273">
        <v>8.854848E8</v>
      </c>
      <c r="O177" s="273"/>
      <c r="P177" s="249">
        <f t="shared" si="26"/>
        <v>273861.3941</v>
      </c>
      <c r="Q177" s="249">
        <f t="shared" si="127"/>
        <v>353822.5095</v>
      </c>
      <c r="R177" s="249">
        <f t="shared" si="128"/>
        <v>300789.3532</v>
      </c>
      <c r="S177" s="249">
        <f t="shared" si="29"/>
        <v>-378015.2853</v>
      </c>
      <c r="T177" s="277"/>
      <c r="U177" s="252">
        <f t="shared" si="18"/>
        <v>1.5201786</v>
      </c>
      <c r="V177" s="249">
        <f t="shared" si="19"/>
        <v>480460.755</v>
      </c>
      <c r="W177" s="249">
        <f t="shared" si="20"/>
        <v>102445.4697</v>
      </c>
      <c r="X177" s="249">
        <f t="shared" si="21"/>
        <v>928473.2568</v>
      </c>
      <c r="Y177" s="253">
        <f t="shared" si="22"/>
        <v>0.9284732568</v>
      </c>
      <c r="Z177" s="323">
        <f t="shared" si="23"/>
        <v>550457.9715</v>
      </c>
      <c r="AA177" s="253">
        <f t="shared" si="24"/>
        <v>0.5504579715</v>
      </c>
      <c r="AB177" s="309"/>
      <c r="AC177" s="294"/>
      <c r="AD177" s="294"/>
      <c r="AE177" s="294"/>
      <c r="AF177" s="294"/>
      <c r="AG177" s="294"/>
      <c r="AH177" s="294"/>
      <c r="AI177" s="294"/>
      <c r="AJ177" s="294"/>
      <c r="AK177" s="294"/>
      <c r="AL177" s="294"/>
      <c r="AM177" s="294"/>
      <c r="AN177" s="294"/>
      <c r="AO177" s="294"/>
      <c r="AP177" s="294"/>
      <c r="AQ177" s="294"/>
      <c r="AR177" s="294"/>
      <c r="AS177" s="294"/>
      <c r="AT177" s="294"/>
      <c r="AU177" s="294"/>
    </row>
    <row r="178" ht="19.5" customHeight="1">
      <c r="A178" s="271" t="s">
        <v>268</v>
      </c>
      <c r="B178" s="272">
        <v>71.75</v>
      </c>
      <c r="C178" s="273">
        <v>76.209999</v>
      </c>
      <c r="D178" s="273">
        <v>71.349998</v>
      </c>
      <c r="E178" s="273">
        <v>75.769997</v>
      </c>
      <c r="F178" s="273">
        <v>69.045784</v>
      </c>
      <c r="G178" s="273">
        <v>5.816957E8</v>
      </c>
      <c r="H178" s="278" t="s">
        <v>268</v>
      </c>
      <c r="I178" s="273">
        <v>4.141875</v>
      </c>
      <c r="J178" s="273">
        <v>4.66375</v>
      </c>
      <c r="K178" s="273">
        <v>4.09625</v>
      </c>
      <c r="L178" s="273">
        <v>4.61125</v>
      </c>
      <c r="M178" s="273">
        <v>4.547815</v>
      </c>
      <c r="N178" s="273">
        <v>5.136864E8</v>
      </c>
      <c r="O178" s="273"/>
      <c r="P178" s="249">
        <f t="shared" si="26"/>
        <v>282574.2495</v>
      </c>
      <c r="Q178" s="249">
        <f t="shared" si="127"/>
        <v>376575.6296</v>
      </c>
      <c r="R178" s="249">
        <f t="shared" si="128"/>
        <v>300789.3532</v>
      </c>
      <c r="S178" s="249">
        <f t="shared" si="29"/>
        <v>-381257.0157</v>
      </c>
      <c r="T178" s="277"/>
      <c r="U178" s="252">
        <f t="shared" si="18"/>
        <v>1.530105883</v>
      </c>
      <c r="V178" s="249">
        <f t="shared" si="19"/>
        <v>486559.7538</v>
      </c>
      <c r="W178" s="249">
        <f t="shared" si="20"/>
        <v>105302.7381</v>
      </c>
      <c r="X178" s="249">
        <f t="shared" si="21"/>
        <v>959939.2324</v>
      </c>
      <c r="Y178" s="253">
        <f t="shared" si="22"/>
        <v>0.9599392324</v>
      </c>
      <c r="Z178" s="323">
        <f t="shared" si="23"/>
        <v>578682.2167</v>
      </c>
      <c r="AA178" s="253">
        <f t="shared" si="24"/>
        <v>0.5786822167</v>
      </c>
      <c r="AB178" s="309"/>
      <c r="AC178" s="294"/>
      <c r="AD178" s="294"/>
      <c r="AE178" s="294"/>
      <c r="AF178" s="294"/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  <c r="AU178" s="294"/>
    </row>
    <row r="179" ht="19.5" customHeight="1">
      <c r="A179" s="271" t="s">
        <v>269</v>
      </c>
      <c r="B179" s="272">
        <v>76.290001</v>
      </c>
      <c r="C179" s="273">
        <v>77.279999</v>
      </c>
      <c r="D179" s="273">
        <v>74.959999</v>
      </c>
      <c r="E179" s="273">
        <v>75.470001</v>
      </c>
      <c r="F179" s="273">
        <v>68.772423</v>
      </c>
      <c r="G179" s="273">
        <v>5.292455E8</v>
      </c>
      <c r="H179" s="278" t="s">
        <v>269</v>
      </c>
      <c r="I179" s="273">
        <v>4.674375</v>
      </c>
      <c r="J179" s="273">
        <v>4.793125</v>
      </c>
      <c r="K179" s="273">
        <v>4.505</v>
      </c>
      <c r="L179" s="273">
        <v>4.563125</v>
      </c>
      <c r="M179" s="273">
        <v>4.500352</v>
      </c>
      <c r="N179" s="273">
        <v>6.56376E8</v>
      </c>
      <c r="O179" s="273"/>
      <c r="P179" s="249">
        <f t="shared" si="26"/>
        <v>296871.2832</v>
      </c>
      <c r="Q179" s="249">
        <f t="shared" si="127"/>
        <v>414152.7523</v>
      </c>
      <c r="R179" s="249">
        <f t="shared" si="128"/>
        <v>300789.3532</v>
      </c>
      <c r="S179" s="249">
        <f t="shared" si="29"/>
        <v>-384512.2532</v>
      </c>
      <c r="T179" s="277"/>
      <c r="U179" s="252">
        <f t="shared" si="18"/>
        <v>1.554334436</v>
      </c>
      <c r="V179" s="249">
        <f t="shared" si="19"/>
        <v>496567.6773</v>
      </c>
      <c r="W179" s="249">
        <f t="shared" si="20"/>
        <v>112055.4241</v>
      </c>
      <c r="X179" s="249">
        <f t="shared" si="21"/>
        <v>1011813.389</v>
      </c>
      <c r="Y179" s="253">
        <f t="shared" si="22"/>
        <v>1.011813389</v>
      </c>
      <c r="Z179" s="323">
        <f t="shared" si="23"/>
        <v>627301.1355</v>
      </c>
      <c r="AA179" s="253">
        <f t="shared" si="24"/>
        <v>0.6273011355</v>
      </c>
      <c r="AB179" s="309"/>
      <c r="AC179" s="294"/>
      <c r="AD179" s="294"/>
      <c r="AE179" s="294"/>
      <c r="AF179" s="294"/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4"/>
      <c r="AU179" s="294"/>
    </row>
    <row r="180" ht="19.5" customHeight="1">
      <c r="A180" s="271" t="s">
        <v>270</v>
      </c>
      <c r="B180" s="272">
        <v>76.089996</v>
      </c>
      <c r="C180" s="273">
        <v>79.690002</v>
      </c>
      <c r="D180" s="273">
        <v>75.540001</v>
      </c>
      <c r="E180" s="273">
        <v>78.879997</v>
      </c>
      <c r="F180" s="273">
        <v>71.879791</v>
      </c>
      <c r="G180" s="273">
        <v>5.039888E8</v>
      </c>
      <c r="H180" s="278" t="s">
        <v>270</v>
      </c>
      <c r="I180" s="273">
        <v>4.640625</v>
      </c>
      <c r="J180" s="273">
        <v>5.09375</v>
      </c>
      <c r="K180" s="273">
        <v>4.575</v>
      </c>
      <c r="L180" s="273">
        <v>4.999375</v>
      </c>
      <c r="M180" s="273">
        <v>4.9306</v>
      </c>
      <c r="N180" s="273">
        <v>5.019808E8</v>
      </c>
      <c r="O180" s="273"/>
      <c r="P180" s="249">
        <f t="shared" si="26"/>
        <v>299168.3208</v>
      </c>
      <c r="Q180" s="249">
        <f t="shared" si="127"/>
        <v>420587.9782</v>
      </c>
      <c r="R180" s="249">
        <f t="shared" si="128"/>
        <v>300789.3532</v>
      </c>
      <c r="S180" s="249">
        <f t="shared" si="29"/>
        <v>-387781.0543</v>
      </c>
      <c r="T180" s="277"/>
      <c r="U180" s="252">
        <f t="shared" si="18"/>
        <v>1.547155714</v>
      </c>
      <c r="V180" s="249">
        <f t="shared" si="19"/>
        <v>498175.6037</v>
      </c>
      <c r="W180" s="249">
        <f t="shared" si="20"/>
        <v>110394.5494</v>
      </c>
      <c r="X180" s="249">
        <f t="shared" si="21"/>
        <v>1020545.652</v>
      </c>
      <c r="Y180" s="253">
        <f t="shared" si="22"/>
        <v>1.020545652</v>
      </c>
      <c r="Z180" s="323">
        <f t="shared" si="23"/>
        <v>632764.5979</v>
      </c>
      <c r="AA180" s="253">
        <f t="shared" si="24"/>
        <v>0.6327645979</v>
      </c>
      <c r="AB180" s="309"/>
      <c r="AC180" s="294"/>
      <c r="AD180" s="294"/>
      <c r="AE180" s="294"/>
      <c r="AF180" s="294"/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  <c r="AU180" s="294"/>
    </row>
    <row r="181" ht="19.5" customHeight="1">
      <c r="A181" s="271" t="s">
        <v>271</v>
      </c>
      <c r="B181" s="272">
        <v>78.889999</v>
      </c>
      <c r="C181" s="273">
        <v>83.489998</v>
      </c>
      <c r="D181" s="273">
        <v>76.349998</v>
      </c>
      <c r="E181" s="273">
        <v>82.790001</v>
      </c>
      <c r="F181" s="273">
        <v>75.669327</v>
      </c>
      <c r="G181" s="273">
        <v>8.173537E8</v>
      </c>
      <c r="H181" s="278" t="s">
        <v>271</v>
      </c>
      <c r="I181" s="273">
        <v>5.01</v>
      </c>
      <c r="J181" s="273">
        <v>5.595</v>
      </c>
      <c r="K181" s="273">
        <v>4.68875</v>
      </c>
      <c r="L181" s="273">
        <v>5.5025</v>
      </c>
      <c r="M181" s="273">
        <v>5.426805</v>
      </c>
      <c r="N181" s="273">
        <v>9.615136E8</v>
      </c>
      <c r="O181" s="273"/>
      <c r="P181" s="249">
        <f t="shared" si="26"/>
        <v>302376.2297</v>
      </c>
      <c r="Q181" s="249">
        <f t="shared" si="127"/>
        <v>431045.2203</v>
      </c>
      <c r="R181" s="249">
        <f t="shared" si="128"/>
        <v>300789.3532</v>
      </c>
      <c r="S181" s="249">
        <f t="shared" si="29"/>
        <v>-391063.4753</v>
      </c>
      <c r="T181" s="277"/>
      <c r="U181" s="252">
        <f t="shared" si="18"/>
        <v>1.542372584</v>
      </c>
      <c r="V181" s="249">
        <f t="shared" si="19"/>
        <v>500421.1399</v>
      </c>
      <c r="W181" s="249">
        <f t="shared" si="20"/>
        <v>109357.6646</v>
      </c>
      <c r="X181" s="249">
        <f t="shared" si="21"/>
        <v>1034210.803</v>
      </c>
      <c r="Y181" s="253">
        <f t="shared" si="22"/>
        <v>1.034210803</v>
      </c>
      <c r="Z181" s="323">
        <f t="shared" si="23"/>
        <v>643147.3279</v>
      </c>
      <c r="AA181" s="253">
        <f t="shared" si="24"/>
        <v>0.6431473279</v>
      </c>
      <c r="AB181" s="309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  <c r="AU181" s="294"/>
    </row>
    <row r="182" ht="19.5" customHeight="1">
      <c r="A182" s="271" t="s">
        <v>272</v>
      </c>
      <c r="B182" s="272">
        <v>83.07</v>
      </c>
      <c r="C182" s="273">
        <v>85.839996</v>
      </c>
      <c r="D182" s="273">
        <v>81.370003</v>
      </c>
      <c r="E182" s="273">
        <v>85.730003</v>
      </c>
      <c r="F182" s="273">
        <v>78.356483</v>
      </c>
      <c r="G182" s="273">
        <v>5.423394E8</v>
      </c>
      <c r="H182" s="278" t="s">
        <v>272</v>
      </c>
      <c r="I182" s="273">
        <v>5.535</v>
      </c>
      <c r="J182" s="273">
        <v>5.905625</v>
      </c>
      <c r="K182" s="273">
        <v>5.31375</v>
      </c>
      <c r="L182" s="273">
        <v>5.8825</v>
      </c>
      <c r="M182" s="273">
        <v>5.801578</v>
      </c>
      <c r="N182" s="273">
        <v>9.258976E8</v>
      </c>
      <c r="O182" s="273"/>
      <c r="P182" s="249">
        <f t="shared" si="26"/>
        <v>322257.4376</v>
      </c>
      <c r="Q182" s="249">
        <f t="shared" si="127"/>
        <v>488502.5943</v>
      </c>
      <c r="R182" s="249">
        <f t="shared" si="128"/>
        <v>300789.3532</v>
      </c>
      <c r="S182" s="249">
        <f t="shared" si="29"/>
        <v>-394359.5731</v>
      </c>
      <c r="T182" s="277"/>
      <c r="U182" s="252">
        <f t="shared" si="18"/>
        <v>1.579895185</v>
      </c>
      <c r="V182" s="249">
        <f t="shared" si="19"/>
        <v>514337.9854</v>
      </c>
      <c r="W182" s="249">
        <f t="shared" si="20"/>
        <v>119978.4123</v>
      </c>
      <c r="X182" s="249">
        <f t="shared" si="21"/>
        <v>1111549.385</v>
      </c>
      <c r="Y182" s="253">
        <f t="shared" si="22"/>
        <v>1.111549385</v>
      </c>
      <c r="Z182" s="323">
        <f t="shared" si="23"/>
        <v>717189.812</v>
      </c>
      <c r="AA182" s="253">
        <f t="shared" si="24"/>
        <v>0.717189812</v>
      </c>
      <c r="AB182" s="309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</row>
    <row r="183" ht="19.5" customHeight="1">
      <c r="A183" s="271" t="s">
        <v>273</v>
      </c>
      <c r="B183" s="326">
        <v>85.830002</v>
      </c>
      <c r="C183" s="327">
        <v>87.959999</v>
      </c>
      <c r="D183" s="327">
        <v>84.050003</v>
      </c>
      <c r="E183" s="327">
        <v>87.959999</v>
      </c>
      <c r="F183" s="327">
        <v>80.394691</v>
      </c>
      <c r="G183" s="327">
        <v>6.516492E8</v>
      </c>
      <c r="H183" s="329" t="s">
        <v>273</v>
      </c>
      <c r="I183" s="327">
        <v>5.90375</v>
      </c>
      <c r="J183" s="327">
        <v>6.225</v>
      </c>
      <c r="K183" s="327">
        <v>5.65125</v>
      </c>
      <c r="L183" s="327">
        <v>6.225</v>
      </c>
      <c r="M183" s="327">
        <v>6.139365</v>
      </c>
      <c r="N183" s="327">
        <v>8.507456E8</v>
      </c>
      <c r="O183" s="327"/>
      <c r="P183" s="249">
        <f t="shared" si="26"/>
        <v>332871.299</v>
      </c>
      <c r="Q183" s="249">
        <f t="shared" si="127"/>
        <v>519529.5763</v>
      </c>
      <c r="R183" s="249">
        <f t="shared" si="128"/>
        <v>300789.3532</v>
      </c>
      <c r="S183" s="249">
        <f t="shared" si="29"/>
        <v>-397669.4047</v>
      </c>
      <c r="T183" s="328">
        <f>(P183-P171)/P171</f>
        <v>0.3219565957</v>
      </c>
      <c r="U183" s="252">
        <f t="shared" si="18"/>
        <v>1.593435765</v>
      </c>
      <c r="V183" s="249">
        <f t="shared" si="19"/>
        <v>521767.6884</v>
      </c>
      <c r="W183" s="249">
        <f t="shared" si="20"/>
        <v>124098.2837</v>
      </c>
      <c r="X183" s="249">
        <f t="shared" si="21"/>
        <v>1153190.229</v>
      </c>
      <c r="Y183" s="253">
        <f t="shared" si="22"/>
        <v>1.153190229</v>
      </c>
      <c r="Z183" s="323">
        <f t="shared" si="23"/>
        <v>755520.8239</v>
      </c>
      <c r="AA183" s="253">
        <f t="shared" si="24"/>
        <v>0.7555208239</v>
      </c>
      <c r="AB183" s="309"/>
      <c r="AC183" s="294"/>
      <c r="AD183" s="294"/>
      <c r="AE183" s="294"/>
      <c r="AF183" s="294"/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  <c r="AU183" s="294"/>
    </row>
    <row r="184" ht="19.5" customHeight="1">
      <c r="A184" s="271" t="s">
        <v>274</v>
      </c>
      <c r="B184" s="272">
        <v>87.550003</v>
      </c>
      <c r="C184" s="273">
        <v>89.0</v>
      </c>
      <c r="D184" s="273">
        <v>84.760002</v>
      </c>
      <c r="E184" s="273">
        <v>86.269997</v>
      </c>
      <c r="F184" s="273">
        <v>79.100487</v>
      </c>
      <c r="G184" s="273">
        <v>8.317327E8</v>
      </c>
      <c r="H184" s="278" t="s">
        <v>274</v>
      </c>
      <c r="I184" s="273">
        <v>6.17</v>
      </c>
      <c r="J184" s="273">
        <v>6.363125</v>
      </c>
      <c r="K184" s="273">
        <v>5.766875</v>
      </c>
      <c r="L184" s="273">
        <v>5.97125</v>
      </c>
      <c r="M184" s="273">
        <v>5.889106</v>
      </c>
      <c r="N184" s="273">
        <v>1.1935552E9</v>
      </c>
      <c r="O184" s="273"/>
      <c r="P184" s="249">
        <f t="shared" si="26"/>
        <v>335683.1762</v>
      </c>
      <c r="Q184" s="249">
        <f>((Q183+R183)/2)*K184/K183</f>
        <v>418551.3583</v>
      </c>
      <c r="R184" s="249">
        <f>(Q183+R183)/2</f>
        <v>410159.4648</v>
      </c>
      <c r="S184" s="249">
        <f t="shared" si="29"/>
        <v>-400993.0272</v>
      </c>
      <c r="T184" s="277"/>
      <c r="U184" s="252">
        <f t="shared" si="18"/>
        <v>1.859989053</v>
      </c>
      <c r="V184" s="249">
        <f t="shared" si="19"/>
        <v>628731.3096</v>
      </c>
      <c r="W184" s="249">
        <f t="shared" si="20"/>
        <v>227738.2823</v>
      </c>
      <c r="X184" s="249">
        <f t="shared" si="21"/>
        <v>1164393.999</v>
      </c>
      <c r="Y184" s="253">
        <f t="shared" si="22"/>
        <v>1.164393999</v>
      </c>
      <c r="Z184" s="323">
        <f t="shared" si="23"/>
        <v>763400.9721</v>
      </c>
      <c r="AA184" s="253">
        <f t="shared" si="24"/>
        <v>0.7634009721</v>
      </c>
      <c r="AB184" s="309"/>
      <c r="AC184" s="294"/>
      <c r="AD184" s="294"/>
      <c r="AE184" s="294"/>
      <c r="AF184" s="294"/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  <c r="AU184" s="294"/>
    </row>
    <row r="185" ht="19.5" customHeight="1">
      <c r="A185" s="271" t="s">
        <v>275</v>
      </c>
      <c r="B185" s="272">
        <v>86.110001</v>
      </c>
      <c r="C185" s="273">
        <v>90.959999</v>
      </c>
      <c r="D185" s="273">
        <v>83.739998</v>
      </c>
      <c r="E185" s="273">
        <v>90.339996</v>
      </c>
      <c r="F185" s="273">
        <v>82.832245</v>
      </c>
      <c r="G185" s="273">
        <v>7.135587E8</v>
      </c>
      <c r="H185" s="278" t="s">
        <v>275</v>
      </c>
      <c r="I185" s="273">
        <v>5.953125</v>
      </c>
      <c r="J185" s="273">
        <v>6.67625</v>
      </c>
      <c r="K185" s="273">
        <v>5.620625</v>
      </c>
      <c r="L185" s="273">
        <v>6.58375</v>
      </c>
      <c r="M185" s="273">
        <v>6.493181</v>
      </c>
      <c r="N185" s="273">
        <v>9.816912E8</v>
      </c>
      <c r="O185" s="273"/>
      <c r="P185" s="249">
        <f t="shared" si="26"/>
        <v>331643.5564</v>
      </c>
      <c r="Q185" s="249">
        <f t="shared" ref="Q185:Q195" si="129">Q184*K185/K184</f>
        <v>407936.747</v>
      </c>
      <c r="R185" s="249">
        <f t="shared" ref="R185:R195" si="130">R184</f>
        <v>410159.4648</v>
      </c>
      <c r="S185" s="249">
        <f t="shared" si="29"/>
        <v>-404330.4982</v>
      </c>
      <c r="T185" s="277"/>
      <c r="U185" s="252">
        <f t="shared" si="18"/>
        <v>1.834645233</v>
      </c>
      <c r="V185" s="249">
        <f t="shared" si="19"/>
        <v>625903.5757</v>
      </c>
      <c r="W185" s="249">
        <f t="shared" si="20"/>
        <v>221573.0775</v>
      </c>
      <c r="X185" s="249">
        <f t="shared" si="21"/>
        <v>1149739.768</v>
      </c>
      <c r="Y185" s="253">
        <f t="shared" si="22"/>
        <v>1.149739768</v>
      </c>
      <c r="Z185" s="323">
        <f t="shared" si="23"/>
        <v>745409.2701</v>
      </c>
      <c r="AA185" s="253">
        <f t="shared" si="24"/>
        <v>0.7454092701</v>
      </c>
      <c r="AB185" s="309"/>
      <c r="AC185" s="294"/>
      <c r="AD185" s="294"/>
      <c r="AE185" s="294"/>
      <c r="AF185" s="294"/>
      <c r="AG185" s="294"/>
      <c r="AH185" s="294"/>
      <c r="AI185" s="294"/>
      <c r="AJ185" s="294"/>
      <c r="AK185" s="294"/>
      <c r="AL185" s="294"/>
      <c r="AM185" s="294"/>
      <c r="AN185" s="294"/>
      <c r="AO185" s="294"/>
      <c r="AP185" s="294"/>
      <c r="AQ185" s="294"/>
      <c r="AR185" s="294"/>
      <c r="AS185" s="294"/>
      <c r="AT185" s="294"/>
      <c r="AU185" s="294"/>
    </row>
    <row r="186" ht="19.5" customHeight="1">
      <c r="A186" s="271" t="s">
        <v>276</v>
      </c>
      <c r="B186" s="272">
        <v>89.489998</v>
      </c>
      <c r="C186" s="273">
        <v>91.360001</v>
      </c>
      <c r="D186" s="273">
        <v>86.400002</v>
      </c>
      <c r="E186" s="273">
        <v>87.669998</v>
      </c>
      <c r="F186" s="273">
        <v>80.717819</v>
      </c>
      <c r="G186" s="273">
        <v>8.093454E8</v>
      </c>
      <c r="H186" s="278" t="s">
        <v>276</v>
      </c>
      <c r="I186" s="273">
        <v>6.45875</v>
      </c>
      <c r="J186" s="273">
        <v>6.731875</v>
      </c>
      <c r="K186" s="273">
        <v>6.040625</v>
      </c>
      <c r="L186" s="273">
        <v>6.215625</v>
      </c>
      <c r="M186" s="273">
        <v>6.130119</v>
      </c>
      <c r="N186" s="273">
        <v>1.3196624E9</v>
      </c>
      <c r="O186" s="273"/>
      <c r="P186" s="249">
        <f t="shared" si="26"/>
        <v>342178.2257</v>
      </c>
      <c r="Q186" s="249">
        <f t="shared" si="129"/>
        <v>438419.7331</v>
      </c>
      <c r="R186" s="249">
        <f t="shared" si="130"/>
        <v>410159.4648</v>
      </c>
      <c r="S186" s="249">
        <f t="shared" si="29"/>
        <v>-407681.8752</v>
      </c>
      <c r="T186" s="277"/>
      <c r="U186" s="252">
        <f t="shared" si="18"/>
        <v>1.845403821</v>
      </c>
      <c r="V186" s="249">
        <f t="shared" si="19"/>
        <v>633277.8442</v>
      </c>
      <c r="W186" s="249">
        <f t="shared" si="20"/>
        <v>225595.969</v>
      </c>
      <c r="X186" s="249">
        <f t="shared" si="21"/>
        <v>1190757.424</v>
      </c>
      <c r="Y186" s="253">
        <f t="shared" si="22"/>
        <v>1.190757424</v>
      </c>
      <c r="Z186" s="323">
        <f t="shared" si="23"/>
        <v>783075.5484</v>
      </c>
      <c r="AA186" s="253">
        <f t="shared" si="24"/>
        <v>0.7830755484</v>
      </c>
      <c r="AB186" s="309"/>
      <c r="AC186" s="294"/>
      <c r="AD186" s="294"/>
      <c r="AE186" s="294"/>
      <c r="AF186" s="294"/>
      <c r="AG186" s="294"/>
      <c r="AH186" s="294"/>
      <c r="AI186" s="294"/>
      <c r="AJ186" s="294"/>
      <c r="AK186" s="294"/>
      <c r="AL186" s="294"/>
      <c r="AM186" s="294"/>
      <c r="AN186" s="294"/>
      <c r="AO186" s="294"/>
      <c r="AP186" s="294"/>
      <c r="AQ186" s="294"/>
      <c r="AR186" s="294"/>
      <c r="AS186" s="294"/>
      <c r="AT186" s="294"/>
      <c r="AU186" s="294"/>
    </row>
    <row r="187" ht="19.5" customHeight="1">
      <c r="A187" s="271" t="s">
        <v>277</v>
      </c>
      <c r="B187" s="272">
        <v>88.099998</v>
      </c>
      <c r="C187" s="273">
        <v>89.68</v>
      </c>
      <c r="D187" s="273">
        <v>83.279999</v>
      </c>
      <c r="E187" s="273">
        <v>87.389999</v>
      </c>
      <c r="F187" s="273">
        <v>80.64402</v>
      </c>
      <c r="G187" s="273">
        <v>1.1413982E9</v>
      </c>
      <c r="H187" s="278" t="s">
        <v>277</v>
      </c>
      <c r="I187" s="273">
        <v>6.275</v>
      </c>
      <c r="J187" s="273">
        <v>6.50125</v>
      </c>
      <c r="K187" s="273">
        <v>5.5875</v>
      </c>
      <c r="L187" s="273">
        <v>6.148125</v>
      </c>
      <c r="M187" s="273">
        <v>6.063548</v>
      </c>
      <c r="N187" s="273">
        <v>1.2642224E9</v>
      </c>
      <c r="O187" s="273"/>
      <c r="P187" s="249">
        <f t="shared" si="26"/>
        <v>329821.7782</v>
      </c>
      <c r="Q187" s="249">
        <f t="shared" si="129"/>
        <v>405532.583</v>
      </c>
      <c r="R187" s="249">
        <f t="shared" si="130"/>
        <v>410159.4648</v>
      </c>
      <c r="S187" s="249">
        <f t="shared" si="29"/>
        <v>-411047.2164</v>
      </c>
      <c r="T187" s="277"/>
      <c r="U187" s="252">
        <f t="shared" si="18"/>
        <v>1.800234167</v>
      </c>
      <c r="V187" s="249">
        <f t="shared" si="19"/>
        <v>624628.3309</v>
      </c>
      <c r="W187" s="249">
        <f t="shared" si="20"/>
        <v>213581.1146</v>
      </c>
      <c r="X187" s="249">
        <f t="shared" si="21"/>
        <v>1145513.826</v>
      </c>
      <c r="Y187" s="253">
        <f t="shared" si="22"/>
        <v>1.145513826</v>
      </c>
      <c r="Z187" s="323">
        <f t="shared" si="23"/>
        <v>734466.6096</v>
      </c>
      <c r="AA187" s="253">
        <f t="shared" si="24"/>
        <v>0.7344666096</v>
      </c>
      <c r="AB187" s="309"/>
      <c r="AC187" s="294"/>
      <c r="AD187" s="294"/>
      <c r="AE187" s="294"/>
      <c r="AF187" s="294"/>
      <c r="AG187" s="294"/>
      <c r="AH187" s="294"/>
      <c r="AI187" s="294"/>
      <c r="AJ187" s="294"/>
      <c r="AK187" s="294"/>
      <c r="AL187" s="294"/>
      <c r="AM187" s="294"/>
      <c r="AN187" s="294"/>
      <c r="AO187" s="294"/>
      <c r="AP187" s="294"/>
      <c r="AQ187" s="294"/>
      <c r="AR187" s="294"/>
      <c r="AS187" s="294"/>
      <c r="AT187" s="294"/>
      <c r="AU187" s="294"/>
    </row>
    <row r="188" ht="19.5" customHeight="1">
      <c r="A188" s="271" t="s">
        <v>278</v>
      </c>
      <c r="B188" s="272">
        <v>87.529999</v>
      </c>
      <c r="C188" s="273">
        <v>91.449997</v>
      </c>
      <c r="D188" s="273">
        <v>85.529999</v>
      </c>
      <c r="E188" s="273">
        <v>91.309998</v>
      </c>
      <c r="F188" s="273">
        <v>84.261452</v>
      </c>
      <c r="G188" s="273">
        <v>7.891937E8</v>
      </c>
      <c r="H188" s="278" t="s">
        <v>278</v>
      </c>
      <c r="I188" s="273">
        <v>6.163125</v>
      </c>
      <c r="J188" s="273">
        <v>6.72125</v>
      </c>
      <c r="K188" s="273">
        <v>5.8875</v>
      </c>
      <c r="L188" s="273">
        <v>6.700625</v>
      </c>
      <c r="M188" s="273">
        <v>6.608448</v>
      </c>
      <c r="N188" s="273">
        <v>6.280752E8</v>
      </c>
      <c r="O188" s="273"/>
      <c r="P188" s="249">
        <f t="shared" si="26"/>
        <v>338732.6693</v>
      </c>
      <c r="Q188" s="249">
        <f t="shared" si="129"/>
        <v>427306.1445</v>
      </c>
      <c r="R188" s="249">
        <f t="shared" si="130"/>
        <v>410159.4648</v>
      </c>
      <c r="S188" s="249">
        <f t="shared" si="29"/>
        <v>-414426.5798</v>
      </c>
      <c r="T188" s="277"/>
      <c r="U188" s="252">
        <f t="shared" si="18"/>
        <v>1.807056233</v>
      </c>
      <c r="V188" s="249">
        <f t="shared" si="19"/>
        <v>630865.9547</v>
      </c>
      <c r="W188" s="249">
        <f t="shared" si="20"/>
        <v>216439.3749</v>
      </c>
      <c r="X188" s="249">
        <f t="shared" si="21"/>
        <v>1176198.279</v>
      </c>
      <c r="Y188" s="253">
        <f t="shared" si="22"/>
        <v>1.176198279</v>
      </c>
      <c r="Z188" s="323">
        <f t="shared" si="23"/>
        <v>761771.6988</v>
      </c>
      <c r="AA188" s="253">
        <f t="shared" si="24"/>
        <v>0.7617716988</v>
      </c>
      <c r="AB188" s="309"/>
      <c r="AC188" s="294"/>
      <c r="AD188" s="294"/>
      <c r="AE188" s="294"/>
      <c r="AF188" s="294"/>
      <c r="AG188" s="294"/>
      <c r="AH188" s="294"/>
      <c r="AI188" s="294"/>
      <c r="AJ188" s="294"/>
      <c r="AK188" s="294"/>
      <c r="AL188" s="294"/>
      <c r="AM188" s="294"/>
      <c r="AN188" s="294"/>
      <c r="AO188" s="294"/>
      <c r="AP188" s="294"/>
      <c r="AQ188" s="294"/>
      <c r="AR188" s="294"/>
      <c r="AS188" s="294"/>
      <c r="AT188" s="294"/>
      <c r="AU188" s="294"/>
    </row>
    <row r="189" ht="19.5" customHeight="1">
      <c r="A189" s="271" t="s">
        <v>279</v>
      </c>
      <c r="B189" s="272">
        <v>91.419998</v>
      </c>
      <c r="C189" s="273">
        <v>94.139999</v>
      </c>
      <c r="D189" s="273">
        <v>90.639999</v>
      </c>
      <c r="E189" s="273">
        <v>93.910004</v>
      </c>
      <c r="F189" s="273">
        <v>86.660728</v>
      </c>
      <c r="G189" s="273">
        <v>5.670129E8</v>
      </c>
      <c r="H189" s="278" t="s">
        <v>279</v>
      </c>
      <c r="I189" s="273">
        <v>6.715625</v>
      </c>
      <c r="J189" s="273">
        <v>7.139375</v>
      </c>
      <c r="K189" s="273">
        <v>6.601875</v>
      </c>
      <c r="L189" s="273">
        <v>7.10625</v>
      </c>
      <c r="M189" s="273">
        <v>7.008492</v>
      </c>
      <c r="N189" s="273">
        <v>3.869664E8</v>
      </c>
      <c r="O189" s="273"/>
      <c r="P189" s="249">
        <f t="shared" si="26"/>
        <v>358970.2931</v>
      </c>
      <c r="Q189" s="249">
        <f t="shared" si="129"/>
        <v>479154.4378</v>
      </c>
      <c r="R189" s="249">
        <f t="shared" si="130"/>
        <v>410159.4648</v>
      </c>
      <c r="S189" s="249">
        <f t="shared" si="29"/>
        <v>-417820.0239</v>
      </c>
      <c r="T189" s="277"/>
      <c r="U189" s="252">
        <f t="shared" si="18"/>
        <v>1.840815935</v>
      </c>
      <c r="V189" s="249">
        <f t="shared" si="19"/>
        <v>645032.2913</v>
      </c>
      <c r="W189" s="249">
        <f t="shared" si="20"/>
        <v>227212.2675</v>
      </c>
      <c r="X189" s="249">
        <f t="shared" si="21"/>
        <v>1248284.196</v>
      </c>
      <c r="Y189" s="253">
        <f t="shared" si="22"/>
        <v>1.248284196</v>
      </c>
      <c r="Z189" s="323">
        <f t="shared" si="23"/>
        <v>830464.1718</v>
      </c>
      <c r="AA189" s="253">
        <f t="shared" si="24"/>
        <v>0.8304641718</v>
      </c>
      <c r="AB189" s="309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  <c r="AU189" s="294"/>
    </row>
    <row r="190" ht="19.5" customHeight="1">
      <c r="A190" s="271" t="s">
        <v>280</v>
      </c>
      <c r="B190" s="272">
        <v>94.239998</v>
      </c>
      <c r="C190" s="273">
        <v>97.510002</v>
      </c>
      <c r="D190" s="273">
        <v>93.629997</v>
      </c>
      <c r="E190" s="273">
        <v>95.019997</v>
      </c>
      <c r="F190" s="273">
        <v>87.920654</v>
      </c>
      <c r="G190" s="273">
        <v>6.615304E8</v>
      </c>
      <c r="H190" s="278" t="s">
        <v>280</v>
      </c>
      <c r="I190" s="273">
        <v>7.150625</v>
      </c>
      <c r="J190" s="273">
        <v>7.64625</v>
      </c>
      <c r="K190" s="273">
        <v>7.05625</v>
      </c>
      <c r="L190" s="273">
        <v>7.255</v>
      </c>
      <c r="M190" s="273">
        <v>7.166822</v>
      </c>
      <c r="N190" s="273">
        <v>4.590912E8</v>
      </c>
      <c r="O190" s="273"/>
      <c r="P190" s="249">
        <f t="shared" si="26"/>
        <v>370811.8693</v>
      </c>
      <c r="Q190" s="249">
        <f t="shared" si="129"/>
        <v>512132.3111</v>
      </c>
      <c r="R190" s="249">
        <f t="shared" si="130"/>
        <v>410159.4648</v>
      </c>
      <c r="S190" s="249">
        <f t="shared" si="29"/>
        <v>-421227.6073</v>
      </c>
      <c r="T190" s="277"/>
      <c r="U190" s="252">
        <f t="shared" si="18"/>
        <v>1.854036441</v>
      </c>
      <c r="V190" s="249">
        <f t="shared" si="19"/>
        <v>653321.3947</v>
      </c>
      <c r="W190" s="249">
        <f t="shared" si="20"/>
        <v>232093.7874</v>
      </c>
      <c r="X190" s="249">
        <f t="shared" si="21"/>
        <v>1293103.645</v>
      </c>
      <c r="Y190" s="253">
        <f t="shared" si="22"/>
        <v>1.293103645</v>
      </c>
      <c r="Z190" s="323">
        <f t="shared" si="23"/>
        <v>871876.0379</v>
      </c>
      <c r="AA190" s="253">
        <f t="shared" si="24"/>
        <v>0.8718760379</v>
      </c>
      <c r="AB190" s="309"/>
      <c r="AC190" s="294"/>
      <c r="AD190" s="294"/>
      <c r="AE190" s="294"/>
      <c r="AF190" s="294"/>
      <c r="AG190" s="294"/>
      <c r="AH190" s="294"/>
      <c r="AI190" s="294"/>
      <c r="AJ190" s="294"/>
      <c r="AK190" s="294"/>
      <c r="AL190" s="294"/>
      <c r="AM190" s="294"/>
      <c r="AN190" s="294"/>
      <c r="AO190" s="294"/>
      <c r="AP190" s="294"/>
      <c r="AQ190" s="294"/>
      <c r="AR190" s="294"/>
      <c r="AS190" s="294"/>
      <c r="AT190" s="294"/>
      <c r="AU190" s="294"/>
    </row>
    <row r="191" ht="19.5" customHeight="1">
      <c r="A191" s="271" t="s">
        <v>281</v>
      </c>
      <c r="B191" s="272">
        <v>94.82</v>
      </c>
      <c r="C191" s="273">
        <v>99.910004</v>
      </c>
      <c r="D191" s="273">
        <v>93.889999</v>
      </c>
      <c r="E191" s="273">
        <v>99.779999</v>
      </c>
      <c r="F191" s="273">
        <v>92.324989</v>
      </c>
      <c r="G191" s="273">
        <v>6.459047E8</v>
      </c>
      <c r="H191" s="278" t="s">
        <v>281</v>
      </c>
      <c r="I191" s="273">
        <v>7.2275</v>
      </c>
      <c r="J191" s="273">
        <v>7.991875</v>
      </c>
      <c r="K191" s="273">
        <v>7.080625</v>
      </c>
      <c r="L191" s="273">
        <v>7.99125</v>
      </c>
      <c r="M191" s="273">
        <v>7.894124</v>
      </c>
      <c r="N191" s="273">
        <v>3.72584E8</v>
      </c>
      <c r="O191" s="273"/>
      <c r="P191" s="249">
        <f t="shared" si="26"/>
        <v>371841.5802</v>
      </c>
      <c r="Q191" s="249">
        <f t="shared" si="129"/>
        <v>513901.413</v>
      </c>
      <c r="R191" s="249">
        <f t="shared" si="130"/>
        <v>410159.4648</v>
      </c>
      <c r="S191" s="249">
        <f t="shared" si="29"/>
        <v>-424649.389</v>
      </c>
      <c r="T191" s="277"/>
      <c r="U191" s="252">
        <f t="shared" si="18"/>
        <v>1.841521653</v>
      </c>
      <c r="V191" s="249">
        <f t="shared" si="19"/>
        <v>654042.1923</v>
      </c>
      <c r="W191" s="249">
        <f t="shared" si="20"/>
        <v>229392.8033</v>
      </c>
      <c r="X191" s="249">
        <f t="shared" si="21"/>
        <v>1295902.458</v>
      </c>
      <c r="Y191" s="253">
        <f t="shared" si="22"/>
        <v>1.295902458</v>
      </c>
      <c r="Z191" s="323">
        <f t="shared" si="23"/>
        <v>871253.069</v>
      </c>
      <c r="AA191" s="253">
        <f t="shared" si="24"/>
        <v>0.871253069</v>
      </c>
      <c r="AB191" s="309"/>
      <c r="AC191" s="294"/>
      <c r="AD191" s="294"/>
      <c r="AE191" s="294"/>
      <c r="AF191" s="294"/>
      <c r="AG191" s="294"/>
      <c r="AH191" s="294"/>
      <c r="AI191" s="294"/>
      <c r="AJ191" s="294"/>
      <c r="AK191" s="294"/>
      <c r="AL191" s="294"/>
      <c r="AM191" s="294"/>
      <c r="AN191" s="294"/>
      <c r="AO191" s="294"/>
      <c r="AP191" s="294"/>
      <c r="AQ191" s="294"/>
      <c r="AR191" s="294"/>
      <c r="AS191" s="294"/>
      <c r="AT191" s="294"/>
      <c r="AU191" s="294"/>
    </row>
    <row r="192" ht="19.5" customHeight="1">
      <c r="A192" s="271" t="s">
        <v>282</v>
      </c>
      <c r="B192" s="272">
        <v>100.019997</v>
      </c>
      <c r="C192" s="273">
        <v>100.559998</v>
      </c>
      <c r="D192" s="273">
        <v>97.699997</v>
      </c>
      <c r="E192" s="273">
        <v>98.790001</v>
      </c>
      <c r="F192" s="273">
        <v>91.408981</v>
      </c>
      <c r="G192" s="273">
        <v>7.559587E8</v>
      </c>
      <c r="H192" s="278" t="s">
        <v>282</v>
      </c>
      <c r="I192" s="273">
        <v>8.030625</v>
      </c>
      <c r="J192" s="273">
        <v>8.130625</v>
      </c>
      <c r="K192" s="273">
        <v>7.683125</v>
      </c>
      <c r="L192" s="273">
        <v>7.8575</v>
      </c>
      <c r="M192" s="273">
        <v>7.762</v>
      </c>
      <c r="N192" s="273">
        <v>5.165328E8</v>
      </c>
      <c r="O192" s="273"/>
      <c r="P192" s="249">
        <f t="shared" si="26"/>
        <v>386930.6812</v>
      </c>
      <c r="Q192" s="249">
        <f t="shared" si="129"/>
        <v>557629.9824</v>
      </c>
      <c r="R192" s="249">
        <f t="shared" si="130"/>
        <v>410159.4648</v>
      </c>
      <c r="S192" s="249">
        <f t="shared" si="29"/>
        <v>-428085.4281</v>
      </c>
      <c r="T192" s="277"/>
      <c r="U192" s="252">
        <f t="shared" si="18"/>
        <v>1.861988504</v>
      </c>
      <c r="V192" s="249">
        <f t="shared" si="19"/>
        <v>664604.563</v>
      </c>
      <c r="W192" s="249">
        <f t="shared" si="20"/>
        <v>236519.1349</v>
      </c>
      <c r="X192" s="249">
        <f t="shared" si="21"/>
        <v>1354720.128</v>
      </c>
      <c r="Y192" s="253">
        <f t="shared" si="22"/>
        <v>1.354720128</v>
      </c>
      <c r="Z192" s="323">
        <f t="shared" si="23"/>
        <v>926634.7002</v>
      </c>
      <c r="AA192" s="253">
        <f t="shared" si="24"/>
        <v>0.9266347002</v>
      </c>
      <c r="AB192" s="309"/>
      <c r="AC192" s="294"/>
      <c r="AD192" s="294"/>
      <c r="AE192" s="294"/>
      <c r="AF192" s="294"/>
      <c r="AG192" s="294"/>
      <c r="AH192" s="294"/>
      <c r="AI192" s="294"/>
      <c r="AJ192" s="294"/>
      <c r="AK192" s="294"/>
      <c r="AL192" s="294"/>
      <c r="AM192" s="294"/>
      <c r="AN192" s="294"/>
      <c r="AO192" s="294"/>
      <c r="AP192" s="294"/>
      <c r="AQ192" s="294"/>
      <c r="AR192" s="294"/>
      <c r="AS192" s="294"/>
      <c r="AT192" s="294"/>
      <c r="AU192" s="294"/>
    </row>
    <row r="193" ht="19.5" customHeight="1">
      <c r="A193" s="271" t="s">
        <v>283</v>
      </c>
      <c r="B193" s="272">
        <v>98.510002</v>
      </c>
      <c r="C193" s="273">
        <v>101.75</v>
      </c>
      <c r="D193" s="273">
        <v>90.239998</v>
      </c>
      <c r="E193" s="273">
        <v>101.400002</v>
      </c>
      <c r="F193" s="273">
        <v>94.047188</v>
      </c>
      <c r="G193" s="273">
        <v>1.2850375E9</v>
      </c>
      <c r="H193" s="278" t="s">
        <v>283</v>
      </c>
      <c r="I193" s="273">
        <v>7.8125</v>
      </c>
      <c r="J193" s="273">
        <v>8.284375</v>
      </c>
      <c r="K193" s="273">
        <v>6.528125</v>
      </c>
      <c r="L193" s="273">
        <v>8.22875</v>
      </c>
      <c r="M193" s="273">
        <v>8.128737</v>
      </c>
      <c r="N193" s="273">
        <v>1.031152E9</v>
      </c>
      <c r="O193" s="273"/>
      <c r="P193" s="249">
        <f t="shared" si="26"/>
        <v>357386.1307</v>
      </c>
      <c r="Q193" s="249">
        <f t="shared" si="129"/>
        <v>473801.7706</v>
      </c>
      <c r="R193" s="249">
        <f t="shared" si="130"/>
        <v>410159.4648</v>
      </c>
      <c r="S193" s="249">
        <f t="shared" si="29"/>
        <v>-431535.7841</v>
      </c>
      <c r="T193" s="277"/>
      <c r="U193" s="252">
        <f t="shared" si="18"/>
        <v>1.778637193</v>
      </c>
      <c r="V193" s="249">
        <f t="shared" si="19"/>
        <v>643923.3777</v>
      </c>
      <c r="W193" s="249">
        <f t="shared" si="20"/>
        <v>212387.5936</v>
      </c>
      <c r="X193" s="249">
        <f t="shared" si="21"/>
        <v>1241347.366</v>
      </c>
      <c r="Y193" s="253">
        <f t="shared" si="22"/>
        <v>1.241347366</v>
      </c>
      <c r="Z193" s="323">
        <f t="shared" si="23"/>
        <v>809811.582</v>
      </c>
      <c r="AA193" s="253">
        <f t="shared" si="24"/>
        <v>0.809811582</v>
      </c>
      <c r="AB193" s="309"/>
      <c r="AC193" s="294"/>
      <c r="AD193" s="294"/>
      <c r="AE193" s="294"/>
      <c r="AF193" s="294"/>
      <c r="AG193" s="294"/>
      <c r="AH193" s="294"/>
      <c r="AI193" s="294"/>
      <c r="AJ193" s="294"/>
      <c r="AK193" s="294"/>
      <c r="AL193" s="294"/>
      <c r="AM193" s="294"/>
      <c r="AN193" s="294"/>
      <c r="AO193" s="294"/>
      <c r="AP193" s="294"/>
      <c r="AQ193" s="294"/>
      <c r="AR193" s="294"/>
      <c r="AS193" s="294"/>
      <c r="AT193" s="294"/>
      <c r="AU193" s="294"/>
    </row>
    <row r="194" ht="19.5" customHeight="1">
      <c r="A194" s="271" t="s">
        <v>284</v>
      </c>
      <c r="B194" s="272">
        <v>101.580002</v>
      </c>
      <c r="C194" s="273">
        <v>106.25</v>
      </c>
      <c r="D194" s="273">
        <v>100.669998</v>
      </c>
      <c r="E194" s="273">
        <v>106.010002</v>
      </c>
      <c r="F194" s="273">
        <v>98.322922</v>
      </c>
      <c r="G194" s="273">
        <v>4.349901E8</v>
      </c>
      <c r="H194" s="278" t="s">
        <v>284</v>
      </c>
      <c r="I194" s="273">
        <v>8.245</v>
      </c>
      <c r="J194" s="273">
        <v>9.02625</v>
      </c>
      <c r="K194" s="273">
        <v>8.11</v>
      </c>
      <c r="L194" s="273">
        <v>8.985</v>
      </c>
      <c r="M194" s="273">
        <v>8.875795</v>
      </c>
      <c r="N194" s="273">
        <v>3.266832E8</v>
      </c>
      <c r="O194" s="273"/>
      <c r="P194" s="249">
        <f t="shared" si="26"/>
        <v>398693.0614</v>
      </c>
      <c r="Q194" s="249">
        <f t="shared" si="129"/>
        <v>588611.9459</v>
      </c>
      <c r="R194" s="249">
        <f t="shared" si="130"/>
        <v>410159.4648</v>
      </c>
      <c r="S194" s="249">
        <f t="shared" si="29"/>
        <v>-435000.5165</v>
      </c>
      <c r="T194" s="277"/>
      <c r="U194" s="252">
        <f t="shared" si="18"/>
        <v>1.859428887</v>
      </c>
      <c r="V194" s="249">
        <f t="shared" si="19"/>
        <v>672838.2292</v>
      </c>
      <c r="W194" s="249">
        <f t="shared" si="20"/>
        <v>237837.7126</v>
      </c>
      <c r="X194" s="249">
        <f t="shared" si="21"/>
        <v>1397464.472</v>
      </c>
      <c r="Y194" s="253">
        <f t="shared" si="22"/>
        <v>1.397464472</v>
      </c>
      <c r="Z194" s="323">
        <f t="shared" si="23"/>
        <v>962463.9556</v>
      </c>
      <c r="AA194" s="253">
        <f t="shared" si="24"/>
        <v>0.9624639556</v>
      </c>
      <c r="AB194" s="309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  <c r="AU194" s="294"/>
    </row>
    <row r="195" ht="19.5" customHeight="1">
      <c r="A195" s="271" t="s">
        <v>285</v>
      </c>
      <c r="B195" s="326">
        <v>105.720001</v>
      </c>
      <c r="C195" s="327">
        <v>105.919998</v>
      </c>
      <c r="D195" s="327">
        <v>99.919998</v>
      </c>
      <c r="E195" s="327">
        <v>103.25</v>
      </c>
      <c r="F195" s="327">
        <v>95.763062</v>
      </c>
      <c r="G195" s="327">
        <v>8.157022E8</v>
      </c>
      <c r="H195" s="329" t="s">
        <v>285</v>
      </c>
      <c r="I195" s="327">
        <v>8.93625</v>
      </c>
      <c r="J195" s="327">
        <v>8.96875</v>
      </c>
      <c r="K195" s="327">
        <v>7.96875</v>
      </c>
      <c r="L195" s="327">
        <v>8.54625</v>
      </c>
      <c r="M195" s="327">
        <v>8.44238</v>
      </c>
      <c r="N195" s="327">
        <v>4.611296E8</v>
      </c>
      <c r="O195" s="327"/>
      <c r="P195" s="249">
        <f t="shared" si="26"/>
        <v>395722.7644</v>
      </c>
      <c r="Q195" s="249">
        <f t="shared" si="129"/>
        <v>578360.2274</v>
      </c>
      <c r="R195" s="249">
        <f t="shared" si="130"/>
        <v>410159.4648</v>
      </c>
      <c r="S195" s="249">
        <f t="shared" si="29"/>
        <v>-438479.6853</v>
      </c>
      <c r="T195" s="328">
        <f>(P195-P183)/P183</f>
        <v>0.1888161146</v>
      </c>
      <c r="U195" s="252">
        <f t="shared" si="18"/>
        <v>1.837900948</v>
      </c>
      <c r="V195" s="249">
        <f t="shared" si="19"/>
        <v>670759.0212</v>
      </c>
      <c r="W195" s="249">
        <f t="shared" si="20"/>
        <v>232279.3359</v>
      </c>
      <c r="X195" s="249">
        <f t="shared" si="21"/>
        <v>1384242.457</v>
      </c>
      <c r="Y195" s="253">
        <f t="shared" si="22"/>
        <v>1.384242457</v>
      </c>
      <c r="Z195" s="323">
        <f t="shared" si="23"/>
        <v>945762.7712</v>
      </c>
      <c r="AA195" s="253">
        <f t="shared" si="24"/>
        <v>0.9457627712</v>
      </c>
      <c r="AB195" s="309"/>
      <c r="AC195" s="294"/>
      <c r="AD195" s="294"/>
      <c r="AE195" s="294"/>
      <c r="AF195" s="294"/>
      <c r="AG195" s="294"/>
      <c r="AH195" s="294"/>
      <c r="AI195" s="294"/>
      <c r="AJ195" s="294"/>
      <c r="AK195" s="294"/>
      <c r="AL195" s="294"/>
      <c r="AM195" s="294"/>
      <c r="AN195" s="294"/>
      <c r="AO195" s="294"/>
      <c r="AP195" s="294"/>
      <c r="AQ195" s="294"/>
      <c r="AR195" s="294"/>
      <c r="AS195" s="294"/>
      <c r="AT195" s="294"/>
      <c r="AU195" s="294"/>
    </row>
    <row r="196" ht="19.5" customHeight="1">
      <c r="A196" s="271" t="s">
        <v>286</v>
      </c>
      <c r="B196" s="272">
        <v>103.760002</v>
      </c>
      <c r="C196" s="273">
        <v>104.580002</v>
      </c>
      <c r="D196" s="273">
        <v>99.360001</v>
      </c>
      <c r="E196" s="273">
        <v>101.099998</v>
      </c>
      <c r="F196" s="273">
        <v>94.118324</v>
      </c>
      <c r="G196" s="273">
        <v>8.262916E8</v>
      </c>
      <c r="H196" s="278" t="s">
        <v>286</v>
      </c>
      <c r="I196" s="273">
        <v>8.63125</v>
      </c>
      <c r="J196" s="273">
        <v>8.75125</v>
      </c>
      <c r="K196" s="273">
        <v>7.908125</v>
      </c>
      <c r="L196" s="273">
        <v>8.174375</v>
      </c>
      <c r="M196" s="273">
        <v>8.079652</v>
      </c>
      <c r="N196" s="273">
        <v>5.83728E8</v>
      </c>
      <c r="O196" s="273"/>
      <c r="P196" s="249">
        <f t="shared" si="26"/>
        <v>393504.9545</v>
      </c>
      <c r="Q196" s="249">
        <f>((Q195+R195)/2)*K196/K195</f>
        <v>490499.5947</v>
      </c>
      <c r="R196" s="249">
        <f>(Q195+R195)/2</f>
        <v>494259.8461</v>
      </c>
      <c r="S196" s="249">
        <f t="shared" si="29"/>
        <v>-441973.3507</v>
      </c>
      <c r="T196" s="277"/>
      <c r="U196" s="252">
        <f t="shared" si="18"/>
        <v>2.008638754</v>
      </c>
      <c r="V196" s="249">
        <f t="shared" si="19"/>
        <v>749942.9204</v>
      </c>
      <c r="W196" s="249">
        <f t="shared" si="20"/>
        <v>307969.5697</v>
      </c>
      <c r="X196" s="249">
        <f t="shared" si="21"/>
        <v>1378264.395</v>
      </c>
      <c r="Y196" s="253">
        <f t="shared" si="22"/>
        <v>1.378264395</v>
      </c>
      <c r="Z196" s="323">
        <f t="shared" si="23"/>
        <v>936291.0445</v>
      </c>
      <c r="AA196" s="253">
        <f t="shared" si="24"/>
        <v>0.9362910445</v>
      </c>
      <c r="AB196" s="309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  <c r="AU196" s="294"/>
    </row>
    <row r="197" ht="19.5" customHeight="1">
      <c r="A197" s="271" t="s">
        <v>287</v>
      </c>
      <c r="B197" s="272">
        <v>101.330002</v>
      </c>
      <c r="C197" s="273">
        <v>108.940002</v>
      </c>
      <c r="D197" s="273">
        <v>99.75</v>
      </c>
      <c r="E197" s="273">
        <v>108.400002</v>
      </c>
      <c r="F197" s="273">
        <v>100.91423</v>
      </c>
      <c r="G197" s="273">
        <v>4.724565E8</v>
      </c>
      <c r="H197" s="278" t="s">
        <v>287</v>
      </c>
      <c r="I197" s="273">
        <v>8.204375</v>
      </c>
      <c r="J197" s="273">
        <v>9.47</v>
      </c>
      <c r="K197" s="273">
        <v>7.955625</v>
      </c>
      <c r="L197" s="273">
        <v>9.37875</v>
      </c>
      <c r="M197" s="273">
        <v>9.270071</v>
      </c>
      <c r="N197" s="273">
        <v>3.683216E8</v>
      </c>
      <c r="O197" s="273"/>
      <c r="P197" s="249">
        <f t="shared" si="26"/>
        <v>395049.505</v>
      </c>
      <c r="Q197" s="249">
        <f t="shared" ref="Q197:Q207" si="131">Q196*K197/K196</f>
        <v>493445.771</v>
      </c>
      <c r="R197" s="249">
        <f t="shared" ref="R197:R207" si="132">R196</f>
        <v>494259.8461</v>
      </c>
      <c r="S197" s="249">
        <f t="shared" si="29"/>
        <v>-445481.573</v>
      </c>
      <c r="T197" s="277"/>
      <c r="U197" s="252">
        <f t="shared" si="18"/>
        <v>1.996287624</v>
      </c>
      <c r="V197" s="249">
        <f t="shared" si="19"/>
        <v>751024.1057</v>
      </c>
      <c r="W197" s="249">
        <f t="shared" si="20"/>
        <v>305542.5327</v>
      </c>
      <c r="X197" s="249">
        <f t="shared" si="21"/>
        <v>1382755.122</v>
      </c>
      <c r="Y197" s="253">
        <f t="shared" si="22"/>
        <v>1.382755122</v>
      </c>
      <c r="Z197" s="323">
        <f t="shared" si="23"/>
        <v>937273.5491</v>
      </c>
      <c r="AA197" s="253">
        <f t="shared" si="24"/>
        <v>0.9372735491</v>
      </c>
      <c r="AB197" s="309"/>
      <c r="AC197" s="294"/>
      <c r="AD197" s="294"/>
      <c r="AE197" s="294"/>
      <c r="AF197" s="294"/>
      <c r="AG197" s="294"/>
      <c r="AH197" s="294"/>
      <c r="AI197" s="294"/>
      <c r="AJ197" s="294"/>
      <c r="AK197" s="294"/>
      <c r="AL197" s="294"/>
      <c r="AM197" s="294"/>
      <c r="AN197" s="294"/>
      <c r="AO197" s="294"/>
      <c r="AP197" s="294"/>
      <c r="AQ197" s="294"/>
      <c r="AR197" s="294"/>
      <c r="AS197" s="294"/>
      <c r="AT197" s="294"/>
      <c r="AU197" s="294"/>
    </row>
    <row r="198" ht="19.5" customHeight="1">
      <c r="A198" s="271" t="s">
        <v>288</v>
      </c>
      <c r="B198" s="272">
        <v>108.610001</v>
      </c>
      <c r="C198" s="273">
        <v>109.419998</v>
      </c>
      <c r="D198" s="273">
        <v>104.239998</v>
      </c>
      <c r="E198" s="273">
        <v>105.599998</v>
      </c>
      <c r="F198" s="273">
        <v>98.307579</v>
      </c>
      <c r="G198" s="273">
        <v>6.336356E8</v>
      </c>
      <c r="H198" s="278" t="s">
        <v>288</v>
      </c>
      <c r="I198" s="273">
        <v>9.410625</v>
      </c>
      <c r="J198" s="273">
        <v>9.5525</v>
      </c>
      <c r="K198" s="273">
        <v>8.685625</v>
      </c>
      <c r="L198" s="273">
        <v>8.909375</v>
      </c>
      <c r="M198" s="273">
        <v>8.806135</v>
      </c>
      <c r="N198" s="273">
        <v>4.663744E8</v>
      </c>
      <c r="O198" s="273"/>
      <c r="P198" s="249">
        <f t="shared" si="26"/>
        <v>412831.6752</v>
      </c>
      <c r="Q198" s="249">
        <f t="shared" si="131"/>
        <v>538723.8495</v>
      </c>
      <c r="R198" s="249">
        <f t="shared" si="132"/>
        <v>494259.8461</v>
      </c>
      <c r="S198" s="249">
        <f t="shared" si="29"/>
        <v>-449004.4129</v>
      </c>
      <c r="T198" s="277"/>
      <c r="U198" s="252">
        <f t="shared" si="18"/>
        <v>2.020228522</v>
      </c>
      <c r="V198" s="249">
        <f t="shared" si="19"/>
        <v>763471.6249</v>
      </c>
      <c r="W198" s="249">
        <f t="shared" si="20"/>
        <v>314467.212</v>
      </c>
      <c r="X198" s="249">
        <f t="shared" si="21"/>
        <v>1445815.371</v>
      </c>
      <c r="Y198" s="253">
        <f t="shared" si="22"/>
        <v>1.445815371</v>
      </c>
      <c r="Z198" s="323">
        <f t="shared" si="23"/>
        <v>996810.9579</v>
      </c>
      <c r="AA198" s="253">
        <f t="shared" si="24"/>
        <v>0.9968109579</v>
      </c>
      <c r="AB198" s="309"/>
      <c r="AC198" s="294"/>
      <c r="AD198" s="294"/>
      <c r="AE198" s="294"/>
      <c r="AF198" s="294"/>
      <c r="AG198" s="294"/>
      <c r="AH198" s="294"/>
      <c r="AI198" s="294"/>
      <c r="AJ198" s="294"/>
      <c r="AK198" s="294"/>
      <c r="AL198" s="294"/>
      <c r="AM198" s="294"/>
      <c r="AN198" s="294"/>
      <c r="AO198" s="294"/>
      <c r="AP198" s="294"/>
      <c r="AQ198" s="294"/>
      <c r="AR198" s="294"/>
      <c r="AS198" s="294"/>
      <c r="AT198" s="294"/>
      <c r="AU198" s="294"/>
    </row>
    <row r="199" ht="19.5" customHeight="1">
      <c r="A199" s="271" t="s">
        <v>289</v>
      </c>
      <c r="B199" s="272">
        <v>105.599998</v>
      </c>
      <c r="C199" s="273">
        <v>111.160004</v>
      </c>
      <c r="D199" s="273">
        <v>104.339996</v>
      </c>
      <c r="E199" s="273">
        <v>107.629997</v>
      </c>
      <c r="F199" s="273">
        <v>100.427818</v>
      </c>
      <c r="G199" s="273">
        <v>5.686993E8</v>
      </c>
      <c r="H199" s="278" t="s">
        <v>289</v>
      </c>
      <c r="I199" s="273">
        <v>8.90625</v>
      </c>
      <c r="J199" s="273">
        <v>9.8525</v>
      </c>
      <c r="K199" s="273">
        <v>8.6975</v>
      </c>
      <c r="L199" s="273">
        <v>9.22875</v>
      </c>
      <c r="M199" s="273">
        <v>9.126643</v>
      </c>
      <c r="N199" s="273">
        <v>4.135088E8</v>
      </c>
      <c r="O199" s="273"/>
      <c r="P199" s="249">
        <f t="shared" si="26"/>
        <v>413227.7069</v>
      </c>
      <c r="Q199" s="249">
        <f t="shared" si="131"/>
        <v>539460.3936</v>
      </c>
      <c r="R199" s="249">
        <f t="shared" si="132"/>
        <v>494259.8461</v>
      </c>
      <c r="S199" s="249">
        <f t="shared" si="29"/>
        <v>-452541.9312</v>
      </c>
      <c r="T199" s="277"/>
      <c r="U199" s="252">
        <f t="shared" si="18"/>
        <v>2.005311531</v>
      </c>
      <c r="V199" s="249">
        <f t="shared" si="19"/>
        <v>763748.8471</v>
      </c>
      <c r="W199" s="249">
        <f t="shared" si="20"/>
        <v>311206.9158</v>
      </c>
      <c r="X199" s="249">
        <f t="shared" si="21"/>
        <v>1446947.947</v>
      </c>
      <c r="Y199" s="253">
        <f t="shared" si="22"/>
        <v>1.446947947</v>
      </c>
      <c r="Z199" s="323">
        <f t="shared" si="23"/>
        <v>994406.0153</v>
      </c>
      <c r="AA199" s="253">
        <f t="shared" si="24"/>
        <v>0.9944060153</v>
      </c>
      <c r="AB199" s="309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  <c r="AU199" s="294"/>
    </row>
    <row r="200" ht="19.5" customHeight="1">
      <c r="A200" s="271" t="s">
        <v>290</v>
      </c>
      <c r="B200" s="272">
        <v>108.050003</v>
      </c>
      <c r="C200" s="273">
        <v>111.080002</v>
      </c>
      <c r="D200" s="273">
        <v>106.0</v>
      </c>
      <c r="E200" s="273">
        <v>110.050003</v>
      </c>
      <c r="F200" s="273">
        <v>102.685875</v>
      </c>
      <c r="G200" s="273">
        <v>5.182335E8</v>
      </c>
      <c r="H200" s="278" t="s">
        <v>290</v>
      </c>
      <c r="I200" s="273">
        <v>9.304375</v>
      </c>
      <c r="J200" s="273">
        <v>9.81125</v>
      </c>
      <c r="K200" s="273">
        <v>8.948125</v>
      </c>
      <c r="L200" s="273">
        <v>9.6375</v>
      </c>
      <c r="M200" s="273">
        <v>9.530869</v>
      </c>
      <c r="N200" s="273">
        <v>3.268368E8</v>
      </c>
      <c r="O200" s="273"/>
      <c r="P200" s="249">
        <f t="shared" si="26"/>
        <v>419801.9802</v>
      </c>
      <c r="Q200" s="249">
        <f t="shared" si="131"/>
        <v>555005.3503</v>
      </c>
      <c r="R200" s="249">
        <f t="shared" si="132"/>
        <v>494259.8461</v>
      </c>
      <c r="S200" s="249">
        <f t="shared" si="29"/>
        <v>-456094.1893</v>
      </c>
      <c r="T200" s="277"/>
      <c r="U200" s="252">
        <f t="shared" si="18"/>
        <v>2.004107589</v>
      </c>
      <c r="V200" s="249">
        <f t="shared" si="19"/>
        <v>768350.8384</v>
      </c>
      <c r="W200" s="249">
        <f t="shared" si="20"/>
        <v>312256.6491</v>
      </c>
      <c r="X200" s="249">
        <f t="shared" si="21"/>
        <v>1469067.177</v>
      </c>
      <c r="Y200" s="253">
        <f t="shared" si="22"/>
        <v>1.469067177</v>
      </c>
      <c r="Z200" s="323">
        <f t="shared" si="23"/>
        <v>1012972.987</v>
      </c>
      <c r="AA200" s="253">
        <f t="shared" si="24"/>
        <v>1.012972987</v>
      </c>
      <c r="AB200" s="309"/>
      <c r="AC200" s="294"/>
      <c r="AD200" s="294"/>
      <c r="AE200" s="294"/>
      <c r="AF200" s="294"/>
      <c r="AG200" s="294"/>
      <c r="AH200" s="294"/>
      <c r="AI200" s="294"/>
      <c r="AJ200" s="294"/>
      <c r="AK200" s="294"/>
      <c r="AL200" s="294"/>
      <c r="AM200" s="294"/>
      <c r="AN200" s="294"/>
      <c r="AO200" s="294"/>
      <c r="AP200" s="294"/>
      <c r="AQ200" s="294"/>
      <c r="AR200" s="294"/>
      <c r="AS200" s="294"/>
      <c r="AT200" s="294"/>
      <c r="AU200" s="294"/>
    </row>
    <row r="201" ht="19.5" customHeight="1">
      <c r="A201" s="271" t="s">
        <v>291</v>
      </c>
      <c r="B201" s="272">
        <v>110.639999</v>
      </c>
      <c r="C201" s="273">
        <v>111.129997</v>
      </c>
      <c r="D201" s="273">
        <v>106.639999</v>
      </c>
      <c r="E201" s="273">
        <v>107.07</v>
      </c>
      <c r="F201" s="273">
        <v>99.905289</v>
      </c>
      <c r="G201" s="273">
        <v>5.770306E8</v>
      </c>
      <c r="H201" s="278" t="s">
        <v>291</v>
      </c>
      <c r="I201" s="273">
        <v>9.73125</v>
      </c>
      <c r="J201" s="273">
        <v>9.84875</v>
      </c>
      <c r="K201" s="273">
        <v>9.06625</v>
      </c>
      <c r="L201" s="273">
        <v>9.14375</v>
      </c>
      <c r="M201" s="273">
        <v>9.042585</v>
      </c>
      <c r="N201" s="273">
        <v>3.028272E8</v>
      </c>
      <c r="O201" s="273"/>
      <c r="P201" s="249">
        <f t="shared" si="26"/>
        <v>422336.6297</v>
      </c>
      <c r="Q201" s="249">
        <f t="shared" si="131"/>
        <v>562332.0257</v>
      </c>
      <c r="R201" s="249">
        <f t="shared" si="132"/>
        <v>494259.8461</v>
      </c>
      <c r="S201" s="249">
        <f t="shared" si="29"/>
        <v>-459661.2484</v>
      </c>
      <c r="T201" s="277"/>
      <c r="U201" s="252">
        <f t="shared" si="18"/>
        <v>1.9940695</v>
      </c>
      <c r="V201" s="249">
        <f t="shared" si="19"/>
        <v>770125.093</v>
      </c>
      <c r="W201" s="249">
        <f t="shared" si="20"/>
        <v>310463.8446</v>
      </c>
      <c r="X201" s="249">
        <f t="shared" si="21"/>
        <v>1478928.501</v>
      </c>
      <c r="Y201" s="253">
        <f t="shared" si="22"/>
        <v>1.478928501</v>
      </c>
      <c r="Z201" s="323">
        <f t="shared" si="23"/>
        <v>1019267.253</v>
      </c>
      <c r="AA201" s="253">
        <f t="shared" si="24"/>
        <v>1.019267253</v>
      </c>
      <c r="AB201" s="309"/>
      <c r="AC201" s="294"/>
      <c r="AD201" s="294"/>
      <c r="AE201" s="294"/>
      <c r="AF201" s="294"/>
      <c r="AG201" s="294"/>
      <c r="AH201" s="294"/>
      <c r="AI201" s="294"/>
      <c r="AJ201" s="294"/>
      <c r="AK201" s="294"/>
      <c r="AL201" s="294"/>
      <c r="AM201" s="294"/>
      <c r="AN201" s="294"/>
      <c r="AO201" s="294"/>
      <c r="AP201" s="294"/>
      <c r="AQ201" s="294"/>
      <c r="AR201" s="294"/>
      <c r="AS201" s="294"/>
      <c r="AT201" s="294"/>
      <c r="AU201" s="294"/>
    </row>
    <row r="202" ht="19.5" customHeight="1">
      <c r="A202" s="271" t="s">
        <v>292</v>
      </c>
      <c r="B202" s="272">
        <v>108.129997</v>
      </c>
      <c r="C202" s="273">
        <v>114.389999</v>
      </c>
      <c r="D202" s="273">
        <v>105.830002</v>
      </c>
      <c r="E202" s="273">
        <v>111.949997</v>
      </c>
      <c r="F202" s="273">
        <v>104.698997</v>
      </c>
      <c r="G202" s="273">
        <v>6.448857E8</v>
      </c>
      <c r="H202" s="278" t="s">
        <v>292</v>
      </c>
      <c r="I202" s="273">
        <v>9.32125</v>
      </c>
      <c r="J202" s="273">
        <v>10.4075</v>
      </c>
      <c r="K202" s="273">
        <v>8.9225</v>
      </c>
      <c r="L202" s="273">
        <v>9.95875</v>
      </c>
      <c r="M202" s="273">
        <v>9.848567</v>
      </c>
      <c r="N202" s="273">
        <v>3.287216E8</v>
      </c>
      <c r="O202" s="273"/>
      <c r="P202" s="249">
        <f t="shared" si="26"/>
        <v>419128.7208</v>
      </c>
      <c r="Q202" s="249">
        <f t="shared" si="131"/>
        <v>553415.9657</v>
      </c>
      <c r="R202" s="249">
        <f t="shared" si="132"/>
        <v>494259.8461</v>
      </c>
      <c r="S202" s="249">
        <f t="shared" si="29"/>
        <v>-463243.1703</v>
      </c>
      <c r="T202" s="277"/>
      <c r="U202" s="252">
        <f t="shared" si="18"/>
        <v>1.971725922</v>
      </c>
      <c r="V202" s="249">
        <f t="shared" si="19"/>
        <v>767879.5568</v>
      </c>
      <c r="W202" s="249">
        <f t="shared" si="20"/>
        <v>304636.3865</v>
      </c>
      <c r="X202" s="249">
        <f t="shared" si="21"/>
        <v>1466804.533</v>
      </c>
      <c r="Y202" s="253">
        <f t="shared" si="22"/>
        <v>1.466804533</v>
      </c>
      <c r="Z202" s="323">
        <f t="shared" si="23"/>
        <v>1003561.362</v>
      </c>
      <c r="AA202" s="253">
        <f t="shared" si="24"/>
        <v>1.003561362</v>
      </c>
      <c r="AB202" s="309"/>
      <c r="AC202" s="294"/>
      <c r="AD202" s="294"/>
      <c r="AE202" s="294"/>
      <c r="AF202" s="294"/>
      <c r="AG202" s="294"/>
      <c r="AH202" s="294"/>
      <c r="AI202" s="294"/>
      <c r="AJ202" s="294"/>
      <c r="AK202" s="294"/>
      <c r="AL202" s="294"/>
      <c r="AM202" s="294"/>
      <c r="AN202" s="294"/>
      <c r="AO202" s="294"/>
      <c r="AP202" s="294"/>
      <c r="AQ202" s="294"/>
      <c r="AR202" s="294"/>
      <c r="AS202" s="294"/>
      <c r="AT202" s="294"/>
      <c r="AU202" s="294"/>
    </row>
    <row r="203" ht="19.5" customHeight="1">
      <c r="A203" s="271" t="s">
        <v>293</v>
      </c>
      <c r="B203" s="272">
        <v>111.970001</v>
      </c>
      <c r="C203" s="273">
        <v>113.0</v>
      </c>
      <c r="D203" s="273">
        <v>84.739998</v>
      </c>
      <c r="E203" s="273">
        <v>104.309998</v>
      </c>
      <c r="F203" s="273">
        <v>97.553833</v>
      </c>
      <c r="G203" s="273">
        <v>1.0103048E9</v>
      </c>
      <c r="H203" s="278" t="s">
        <v>293</v>
      </c>
      <c r="I203" s="273">
        <v>9.96125</v>
      </c>
      <c r="J203" s="273">
        <v>10.14125</v>
      </c>
      <c r="K203" s="273">
        <v>6.875</v>
      </c>
      <c r="L203" s="273">
        <v>8.56375</v>
      </c>
      <c r="M203" s="273">
        <v>8.469001</v>
      </c>
      <c r="N203" s="273">
        <v>4.280792E8</v>
      </c>
      <c r="O203" s="273"/>
      <c r="P203" s="249">
        <f t="shared" si="26"/>
        <v>335603.9525</v>
      </c>
      <c r="Q203" s="249">
        <f t="shared" si="131"/>
        <v>426420.2594</v>
      </c>
      <c r="R203" s="249">
        <f t="shared" si="132"/>
        <v>494259.8461</v>
      </c>
      <c r="S203" s="249">
        <f t="shared" si="29"/>
        <v>-466840.0168</v>
      </c>
      <c r="T203" s="277"/>
      <c r="U203" s="252">
        <f t="shared" si="18"/>
        <v>1.777619246</v>
      </c>
      <c r="V203" s="249">
        <f t="shared" si="19"/>
        <v>709412.219</v>
      </c>
      <c r="W203" s="249">
        <f t="shared" si="20"/>
        <v>242572.2021</v>
      </c>
      <c r="X203" s="249">
        <f t="shared" si="21"/>
        <v>1256284.058</v>
      </c>
      <c r="Y203" s="253">
        <f t="shared" si="22"/>
        <v>1.256284058</v>
      </c>
      <c r="Z203" s="323">
        <f t="shared" si="23"/>
        <v>789444.0411</v>
      </c>
      <c r="AA203" s="253">
        <f t="shared" si="24"/>
        <v>0.7894440411</v>
      </c>
      <c r="AB203" s="309"/>
      <c r="AC203" s="294"/>
      <c r="AD203" s="294"/>
      <c r="AE203" s="294"/>
      <c r="AF203" s="294"/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  <c r="AU203" s="294"/>
    </row>
    <row r="204" ht="19.5" customHeight="1">
      <c r="A204" s="271" t="s">
        <v>294</v>
      </c>
      <c r="B204" s="272">
        <v>101.709999</v>
      </c>
      <c r="C204" s="273">
        <v>108.730003</v>
      </c>
      <c r="D204" s="273">
        <v>98.75</v>
      </c>
      <c r="E204" s="273">
        <v>101.760002</v>
      </c>
      <c r="F204" s="273">
        <v>95.169006</v>
      </c>
      <c r="G204" s="273">
        <v>8.812015E8</v>
      </c>
      <c r="H204" s="278" t="s">
        <v>294</v>
      </c>
      <c r="I204" s="273">
        <v>8.145</v>
      </c>
      <c r="J204" s="273">
        <v>9.265</v>
      </c>
      <c r="K204" s="273">
        <v>7.66875</v>
      </c>
      <c r="L204" s="273">
        <v>8.13125</v>
      </c>
      <c r="M204" s="273">
        <v>8.041286</v>
      </c>
      <c r="N204" s="273">
        <v>3.535144E8</v>
      </c>
      <c r="O204" s="273"/>
      <c r="P204" s="249">
        <f t="shared" si="26"/>
        <v>391089.1089</v>
      </c>
      <c r="Q204" s="249">
        <f t="shared" si="131"/>
        <v>475652.4166</v>
      </c>
      <c r="R204" s="249">
        <f t="shared" si="132"/>
        <v>494259.8461</v>
      </c>
      <c r="S204" s="249">
        <f t="shared" si="29"/>
        <v>-470451.8502</v>
      </c>
      <c r="T204" s="277"/>
      <c r="U204" s="252">
        <f t="shared" si="18"/>
        <v>1.881911942</v>
      </c>
      <c r="V204" s="249">
        <f t="shared" si="19"/>
        <v>748251.8285</v>
      </c>
      <c r="W204" s="249">
        <f t="shared" si="20"/>
        <v>277799.9782</v>
      </c>
      <c r="X204" s="249">
        <f t="shared" si="21"/>
        <v>1361001.372</v>
      </c>
      <c r="Y204" s="253">
        <f t="shared" si="22"/>
        <v>1.361001372</v>
      </c>
      <c r="Z204" s="323">
        <f t="shared" si="23"/>
        <v>890549.5213</v>
      </c>
      <c r="AA204" s="253">
        <f t="shared" si="24"/>
        <v>0.8905495213</v>
      </c>
      <c r="AB204" s="309"/>
      <c r="AC204" s="294"/>
      <c r="AD204" s="294"/>
      <c r="AE204" s="294"/>
      <c r="AF204" s="294"/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4"/>
      <c r="AU204" s="294"/>
    </row>
    <row r="205" ht="19.5" customHeight="1">
      <c r="A205" s="271" t="s">
        <v>295</v>
      </c>
      <c r="B205" s="272">
        <v>101.940002</v>
      </c>
      <c r="C205" s="273">
        <v>114.080002</v>
      </c>
      <c r="D205" s="273">
        <v>100.480003</v>
      </c>
      <c r="E205" s="273">
        <v>113.330002</v>
      </c>
      <c r="F205" s="273">
        <v>106.24749</v>
      </c>
      <c r="G205" s="273">
        <v>7.406272E8</v>
      </c>
      <c r="H205" s="278" t="s">
        <v>295</v>
      </c>
      <c r="I205" s="273">
        <v>8.16125</v>
      </c>
      <c r="J205" s="273">
        <v>10.19875</v>
      </c>
      <c r="K205" s="273">
        <v>7.93375</v>
      </c>
      <c r="L205" s="273">
        <v>10.0675</v>
      </c>
      <c r="M205" s="273">
        <v>9.956113</v>
      </c>
      <c r="N205" s="273">
        <v>3.188688E8</v>
      </c>
      <c r="O205" s="273"/>
      <c r="P205" s="249">
        <f t="shared" si="26"/>
        <v>397940.6059</v>
      </c>
      <c r="Q205" s="249">
        <f t="shared" si="131"/>
        <v>492088.9793</v>
      </c>
      <c r="R205" s="249">
        <f t="shared" si="132"/>
        <v>494259.8461</v>
      </c>
      <c r="S205" s="249">
        <f t="shared" si="29"/>
        <v>-474078.7329</v>
      </c>
      <c r="T205" s="277"/>
      <c r="U205" s="252">
        <f t="shared" si="18"/>
        <v>1.881966834</v>
      </c>
      <c r="V205" s="249">
        <f t="shared" si="19"/>
        <v>753047.8764</v>
      </c>
      <c r="W205" s="249">
        <f t="shared" si="20"/>
        <v>278969.1434</v>
      </c>
      <c r="X205" s="249">
        <f t="shared" si="21"/>
        <v>1384289.431</v>
      </c>
      <c r="Y205" s="253">
        <f t="shared" si="22"/>
        <v>1.384289431</v>
      </c>
      <c r="Z205" s="323">
        <f t="shared" si="23"/>
        <v>910210.6984</v>
      </c>
      <c r="AA205" s="253">
        <f t="shared" si="24"/>
        <v>0.9102106984</v>
      </c>
      <c r="AB205" s="309"/>
      <c r="AC205" s="294"/>
      <c r="AD205" s="294"/>
      <c r="AE205" s="294"/>
      <c r="AF205" s="294"/>
      <c r="AG205" s="294"/>
      <c r="AH205" s="294"/>
      <c r="AI205" s="294"/>
      <c r="AJ205" s="294"/>
      <c r="AK205" s="294"/>
      <c r="AL205" s="294"/>
      <c r="AM205" s="294"/>
      <c r="AN205" s="294"/>
      <c r="AO205" s="294"/>
      <c r="AP205" s="294"/>
      <c r="AQ205" s="294"/>
      <c r="AR205" s="294"/>
      <c r="AS205" s="294"/>
      <c r="AT205" s="294"/>
      <c r="AU205" s="294"/>
    </row>
    <row r="206" ht="19.5" customHeight="1">
      <c r="A206" s="271" t="s">
        <v>296</v>
      </c>
      <c r="B206" s="272">
        <v>113.629997</v>
      </c>
      <c r="C206" s="273">
        <v>115.470001</v>
      </c>
      <c r="D206" s="273">
        <v>109.480003</v>
      </c>
      <c r="E206" s="273">
        <v>114.019997</v>
      </c>
      <c r="F206" s="273">
        <v>106.894386</v>
      </c>
      <c r="G206" s="273">
        <v>5.434133E8</v>
      </c>
      <c r="H206" s="278" t="s">
        <v>296</v>
      </c>
      <c r="I206" s="273">
        <v>10.12125</v>
      </c>
      <c r="J206" s="273">
        <v>10.4425</v>
      </c>
      <c r="K206" s="273">
        <v>9.38375</v>
      </c>
      <c r="L206" s="273">
        <v>10.16375</v>
      </c>
      <c r="M206" s="273">
        <v>10.051297</v>
      </c>
      <c r="N206" s="273">
        <v>1.950984E8</v>
      </c>
      <c r="O206" s="273"/>
      <c r="P206" s="249">
        <f t="shared" si="26"/>
        <v>433584.1703</v>
      </c>
      <c r="Q206" s="249">
        <f t="shared" si="131"/>
        <v>582024.8885</v>
      </c>
      <c r="R206" s="249">
        <f t="shared" si="132"/>
        <v>494259.8461</v>
      </c>
      <c r="S206" s="249">
        <f t="shared" si="29"/>
        <v>-477720.7277</v>
      </c>
      <c r="T206" s="277"/>
      <c r="U206" s="252">
        <f t="shared" si="18"/>
        <v>1.94223102</v>
      </c>
      <c r="V206" s="249">
        <f t="shared" si="19"/>
        <v>777998.3714</v>
      </c>
      <c r="W206" s="249">
        <f t="shared" si="20"/>
        <v>300277.6438</v>
      </c>
      <c r="X206" s="249">
        <f t="shared" si="21"/>
        <v>1509868.905</v>
      </c>
      <c r="Y206" s="253">
        <f t="shared" si="22"/>
        <v>1.509868905</v>
      </c>
      <c r="Z206" s="323">
        <f t="shared" si="23"/>
        <v>1032148.177</v>
      </c>
      <c r="AA206" s="253">
        <f t="shared" si="24"/>
        <v>1.032148177</v>
      </c>
      <c r="AB206" s="309"/>
      <c r="AC206" s="294"/>
      <c r="AD206" s="294"/>
      <c r="AE206" s="294"/>
      <c r="AF206" s="294"/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  <c r="AU206" s="294"/>
    </row>
    <row r="207" ht="19.5" customHeight="1">
      <c r="A207" s="271" t="s">
        <v>297</v>
      </c>
      <c r="B207" s="326">
        <v>114.480003</v>
      </c>
      <c r="C207" s="327">
        <v>115.75</v>
      </c>
      <c r="D207" s="327">
        <v>109.379997</v>
      </c>
      <c r="E207" s="327">
        <v>111.860001</v>
      </c>
      <c r="F207" s="327">
        <v>104.86937</v>
      </c>
      <c r="G207" s="327">
        <v>7.574975E8</v>
      </c>
      <c r="H207" s="329" t="s">
        <v>297</v>
      </c>
      <c r="I207" s="327">
        <v>10.24125</v>
      </c>
      <c r="J207" s="327">
        <v>10.47125</v>
      </c>
      <c r="K207" s="327">
        <v>9.33</v>
      </c>
      <c r="L207" s="327">
        <v>9.795</v>
      </c>
      <c r="M207" s="327">
        <v>9.686628</v>
      </c>
      <c r="N207" s="327">
        <v>2.490936E8</v>
      </c>
      <c r="O207" s="327"/>
      <c r="P207" s="249">
        <f t="shared" si="26"/>
        <v>433188.1069</v>
      </c>
      <c r="Q207" s="249">
        <f t="shared" si="131"/>
        <v>578691.0574</v>
      </c>
      <c r="R207" s="249">
        <f t="shared" si="132"/>
        <v>494259.8461</v>
      </c>
      <c r="S207" s="249">
        <f t="shared" si="29"/>
        <v>-481377.8974</v>
      </c>
      <c r="T207" s="328">
        <f>(P207-P195)/P195</f>
        <v>0.09467573248</v>
      </c>
      <c r="U207" s="252">
        <f t="shared" si="18"/>
        <v>1.926652549</v>
      </c>
      <c r="V207" s="249">
        <f t="shared" si="19"/>
        <v>777721.1271</v>
      </c>
      <c r="W207" s="249">
        <f t="shared" si="20"/>
        <v>296343.2297</v>
      </c>
      <c r="X207" s="249">
        <f t="shared" si="21"/>
        <v>1506139.01</v>
      </c>
      <c r="Y207" s="253">
        <f t="shared" si="22"/>
        <v>1.50613901</v>
      </c>
      <c r="Z207" s="323">
        <f t="shared" si="23"/>
        <v>1024761.113</v>
      </c>
      <c r="AA207" s="253">
        <f t="shared" si="24"/>
        <v>1.024761113</v>
      </c>
      <c r="AB207" s="309"/>
      <c r="AC207" s="294"/>
      <c r="AD207" s="294"/>
      <c r="AE207" s="294"/>
      <c r="AF207" s="294"/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  <c r="AU207" s="294"/>
    </row>
    <row r="208" ht="19.5" customHeight="1">
      <c r="A208" s="271" t="s">
        <v>298</v>
      </c>
      <c r="B208" s="272">
        <v>109.449997</v>
      </c>
      <c r="C208" s="273">
        <v>110.18</v>
      </c>
      <c r="D208" s="273">
        <v>97.25</v>
      </c>
      <c r="E208" s="273">
        <v>104.129997</v>
      </c>
      <c r="F208" s="273">
        <v>97.920593</v>
      </c>
      <c r="G208" s="273">
        <v>1.0773082E9</v>
      </c>
      <c r="H208" s="278" t="s">
        <v>298</v>
      </c>
      <c r="I208" s="273">
        <v>9.3575</v>
      </c>
      <c r="J208" s="273">
        <v>9.4925</v>
      </c>
      <c r="K208" s="273">
        <v>7.35</v>
      </c>
      <c r="L208" s="273">
        <v>8.415</v>
      </c>
      <c r="M208" s="273">
        <v>8.32685</v>
      </c>
      <c r="N208" s="273">
        <v>3.941464E8</v>
      </c>
      <c r="O208" s="273"/>
      <c r="P208" s="249">
        <f t="shared" si="26"/>
        <v>385148.5149</v>
      </c>
      <c r="Q208" s="249">
        <f>((Q207+R207)/2)*K208/K207</f>
        <v>422625.3559</v>
      </c>
      <c r="R208" s="249">
        <f>(Q207+R207)/2</f>
        <v>536475.4518</v>
      </c>
      <c r="S208" s="249">
        <f t="shared" si="29"/>
        <v>-485050.3053</v>
      </c>
      <c r="T208" s="277"/>
      <c r="U208" s="252">
        <f t="shared" si="18"/>
        <v>1.900058523</v>
      </c>
      <c r="V208" s="249">
        <f t="shared" si="19"/>
        <v>784620.3941</v>
      </c>
      <c r="W208" s="249">
        <f t="shared" si="20"/>
        <v>299570.0888</v>
      </c>
      <c r="X208" s="249">
        <f t="shared" si="21"/>
        <v>1344249.322</v>
      </c>
      <c r="Y208" s="253">
        <f t="shared" si="22"/>
        <v>1.344249322</v>
      </c>
      <c r="Z208" s="323">
        <f t="shared" si="23"/>
        <v>859199.0172</v>
      </c>
      <c r="AA208" s="253">
        <f t="shared" si="24"/>
        <v>0.8591990172</v>
      </c>
      <c r="AB208" s="309"/>
      <c r="AC208" s="294"/>
      <c r="AD208" s="294"/>
      <c r="AE208" s="294"/>
      <c r="AF208" s="294"/>
      <c r="AG208" s="294"/>
      <c r="AH208" s="294"/>
      <c r="AI208" s="294"/>
      <c r="AJ208" s="294"/>
      <c r="AK208" s="294"/>
      <c r="AL208" s="294"/>
      <c r="AM208" s="294"/>
      <c r="AN208" s="294"/>
      <c r="AO208" s="294"/>
      <c r="AP208" s="294"/>
      <c r="AQ208" s="294"/>
      <c r="AR208" s="294"/>
      <c r="AS208" s="294"/>
      <c r="AT208" s="294"/>
      <c r="AU208" s="294"/>
    </row>
    <row r="209" ht="19.5" customHeight="1">
      <c r="A209" s="271" t="s">
        <v>299</v>
      </c>
      <c r="B209" s="272">
        <v>103.629997</v>
      </c>
      <c r="C209" s="273">
        <v>104.800003</v>
      </c>
      <c r="D209" s="273">
        <v>94.839996</v>
      </c>
      <c r="E209" s="273">
        <v>102.5</v>
      </c>
      <c r="F209" s="273">
        <v>96.387787</v>
      </c>
      <c r="G209" s="273">
        <v>9.422596E8</v>
      </c>
      <c r="H209" s="278" t="s">
        <v>299</v>
      </c>
      <c r="I209" s="273">
        <v>8.32875</v>
      </c>
      <c r="J209" s="273">
        <v>8.5225</v>
      </c>
      <c r="K209" s="273">
        <v>6.95375</v>
      </c>
      <c r="L209" s="273">
        <v>8.11</v>
      </c>
      <c r="M209" s="273">
        <v>8.025043</v>
      </c>
      <c r="N209" s="273">
        <v>4.445416E8</v>
      </c>
      <c r="O209" s="273"/>
      <c r="P209" s="249">
        <f t="shared" si="26"/>
        <v>375603.9446</v>
      </c>
      <c r="Q209" s="249">
        <f t="shared" ref="Q209:Q219" si="133">Q208*K209/K208</f>
        <v>399840.9617</v>
      </c>
      <c r="R209" s="249">
        <f t="shared" ref="R209:R219" si="134">R208</f>
        <v>536475.4518</v>
      </c>
      <c r="S209" s="249">
        <f t="shared" si="29"/>
        <v>-488738.0149</v>
      </c>
      <c r="T209" s="277"/>
      <c r="U209" s="252">
        <f t="shared" si="18"/>
        <v>1.866192865</v>
      </c>
      <c r="V209" s="249">
        <f t="shared" si="19"/>
        <v>777939.1949</v>
      </c>
      <c r="W209" s="249">
        <f t="shared" si="20"/>
        <v>289201.18</v>
      </c>
      <c r="X209" s="249">
        <f t="shared" si="21"/>
        <v>1311920.358</v>
      </c>
      <c r="Y209" s="253">
        <f t="shared" si="22"/>
        <v>1.311920358</v>
      </c>
      <c r="Z209" s="323">
        <f t="shared" si="23"/>
        <v>823182.3431</v>
      </c>
      <c r="AA209" s="253">
        <f t="shared" si="24"/>
        <v>0.8231823431</v>
      </c>
      <c r="AB209" s="309"/>
      <c r="AC209" s="294"/>
      <c r="AD209" s="294"/>
      <c r="AE209" s="294"/>
      <c r="AF209" s="294"/>
      <c r="AG209" s="294"/>
      <c r="AH209" s="294"/>
      <c r="AI209" s="294"/>
      <c r="AJ209" s="294"/>
      <c r="AK209" s="294"/>
      <c r="AL209" s="294"/>
      <c r="AM209" s="294"/>
      <c r="AN209" s="294"/>
      <c r="AO209" s="294"/>
      <c r="AP209" s="294"/>
      <c r="AQ209" s="294"/>
      <c r="AR209" s="294"/>
      <c r="AS209" s="294"/>
      <c r="AT209" s="294"/>
      <c r="AU209" s="294"/>
    </row>
    <row r="210" ht="19.5" customHeight="1">
      <c r="A210" s="271" t="s">
        <v>300</v>
      </c>
      <c r="B210" s="272">
        <v>103.480003</v>
      </c>
      <c r="C210" s="273">
        <v>110.040001</v>
      </c>
      <c r="D210" s="273">
        <v>103.160004</v>
      </c>
      <c r="E210" s="273">
        <v>109.199997</v>
      </c>
      <c r="F210" s="273">
        <v>102.688255</v>
      </c>
      <c r="G210" s="273">
        <v>6.016051E8</v>
      </c>
      <c r="H210" s="278" t="s">
        <v>300</v>
      </c>
      <c r="I210" s="273">
        <v>8.25625</v>
      </c>
      <c r="J210" s="273">
        <v>9.3625</v>
      </c>
      <c r="K210" s="273">
        <v>8.215</v>
      </c>
      <c r="L210" s="273">
        <v>9.225</v>
      </c>
      <c r="M210" s="273">
        <v>9.128366</v>
      </c>
      <c r="N210" s="273">
        <v>3.035736E8</v>
      </c>
      <c r="O210" s="273"/>
      <c r="P210" s="249">
        <f t="shared" si="26"/>
        <v>408554.4713</v>
      </c>
      <c r="Q210" s="249">
        <f t="shared" si="133"/>
        <v>472362.8978</v>
      </c>
      <c r="R210" s="249">
        <f t="shared" si="134"/>
        <v>536475.4518</v>
      </c>
      <c r="S210" s="249">
        <f t="shared" si="29"/>
        <v>-492441.0899</v>
      </c>
      <c r="T210" s="277"/>
      <c r="U210" s="252">
        <f t="shared" si="18"/>
        <v>1.919072032</v>
      </c>
      <c r="V210" s="249">
        <f t="shared" si="19"/>
        <v>801004.5636</v>
      </c>
      <c r="W210" s="249">
        <f t="shared" si="20"/>
        <v>308563.4736</v>
      </c>
      <c r="X210" s="249">
        <f t="shared" si="21"/>
        <v>1417392.821</v>
      </c>
      <c r="Y210" s="253">
        <f t="shared" si="22"/>
        <v>1.417392821</v>
      </c>
      <c r="Z210" s="323">
        <f t="shared" si="23"/>
        <v>924951.7309</v>
      </c>
      <c r="AA210" s="253">
        <f t="shared" si="24"/>
        <v>0.9249517309</v>
      </c>
      <c r="AB210" s="309"/>
      <c r="AC210" s="294"/>
      <c r="AD210" s="294"/>
      <c r="AE210" s="294"/>
      <c r="AF210" s="294"/>
      <c r="AG210" s="294"/>
      <c r="AH210" s="294"/>
      <c r="AI210" s="294"/>
      <c r="AJ210" s="294"/>
      <c r="AK210" s="294"/>
      <c r="AL210" s="294"/>
      <c r="AM210" s="294"/>
      <c r="AN210" s="294"/>
      <c r="AO210" s="294"/>
      <c r="AP210" s="294"/>
      <c r="AQ210" s="294"/>
      <c r="AR210" s="294"/>
      <c r="AS210" s="294"/>
      <c r="AT210" s="294"/>
      <c r="AU210" s="294"/>
    </row>
    <row r="211" ht="19.5" customHeight="1">
      <c r="A211" s="271" t="s">
        <v>301</v>
      </c>
      <c r="B211" s="272">
        <v>108.540001</v>
      </c>
      <c r="C211" s="273">
        <v>111.440002</v>
      </c>
      <c r="D211" s="273">
        <v>104.879997</v>
      </c>
      <c r="E211" s="273">
        <v>105.720001</v>
      </c>
      <c r="F211" s="273">
        <v>99.71067</v>
      </c>
      <c r="G211" s="273">
        <v>5.592538E8</v>
      </c>
      <c r="H211" s="278" t="s">
        <v>301</v>
      </c>
      <c r="I211" s="273">
        <v>9.11</v>
      </c>
      <c r="J211" s="273">
        <v>9.61</v>
      </c>
      <c r="K211" s="273">
        <v>8.48875</v>
      </c>
      <c r="L211" s="273">
        <v>8.62</v>
      </c>
      <c r="M211" s="273">
        <v>8.529703</v>
      </c>
      <c r="N211" s="273">
        <v>2.323536E8</v>
      </c>
      <c r="O211" s="273"/>
      <c r="P211" s="249">
        <f t="shared" si="26"/>
        <v>415366.3248</v>
      </c>
      <c r="Q211" s="249">
        <f t="shared" si="133"/>
        <v>488103.536</v>
      </c>
      <c r="R211" s="249">
        <f t="shared" si="134"/>
        <v>536475.4518</v>
      </c>
      <c r="S211" s="249">
        <f t="shared" si="29"/>
        <v>-496159.5945</v>
      </c>
      <c r="T211" s="277"/>
      <c r="U211" s="252">
        <f t="shared" si="18"/>
        <v>1.918418564</v>
      </c>
      <c r="V211" s="249">
        <f t="shared" si="19"/>
        <v>805772.861</v>
      </c>
      <c r="W211" s="249">
        <f t="shared" si="20"/>
        <v>309613.2665</v>
      </c>
      <c r="X211" s="249">
        <f t="shared" si="21"/>
        <v>1439945.313</v>
      </c>
      <c r="Y211" s="253">
        <f t="shared" si="22"/>
        <v>1.439945313</v>
      </c>
      <c r="Z211" s="323">
        <f t="shared" si="23"/>
        <v>943785.718</v>
      </c>
      <c r="AA211" s="253">
        <f t="shared" si="24"/>
        <v>0.943785718</v>
      </c>
      <c r="AB211" s="309"/>
      <c r="AC211" s="294"/>
      <c r="AD211" s="294"/>
      <c r="AE211" s="294"/>
      <c r="AF211" s="294"/>
      <c r="AG211" s="294"/>
      <c r="AH211" s="294"/>
      <c r="AI211" s="294"/>
      <c r="AJ211" s="294"/>
      <c r="AK211" s="294"/>
      <c r="AL211" s="294"/>
      <c r="AM211" s="294"/>
      <c r="AN211" s="294"/>
      <c r="AO211" s="294"/>
      <c r="AP211" s="294"/>
      <c r="AQ211" s="294"/>
      <c r="AR211" s="294"/>
      <c r="AS211" s="294"/>
      <c r="AT211" s="294"/>
      <c r="AU211" s="294"/>
    </row>
    <row r="212" ht="19.5" customHeight="1">
      <c r="A212" s="271" t="s">
        <v>302</v>
      </c>
      <c r="B212" s="272">
        <v>105.989998</v>
      </c>
      <c r="C212" s="273">
        <v>110.510002</v>
      </c>
      <c r="D212" s="273">
        <v>104.400002</v>
      </c>
      <c r="E212" s="273">
        <v>110.339996</v>
      </c>
      <c r="F212" s="273">
        <v>104.068062</v>
      </c>
      <c r="G212" s="273">
        <v>5.364827E8</v>
      </c>
      <c r="H212" s="278" t="s">
        <v>302</v>
      </c>
      <c r="I212" s="273">
        <v>8.65375</v>
      </c>
      <c r="J212" s="273">
        <v>9.39375</v>
      </c>
      <c r="K212" s="273">
        <v>8.4025</v>
      </c>
      <c r="L212" s="273">
        <v>9.3675</v>
      </c>
      <c r="M212" s="273">
        <v>9.269373</v>
      </c>
      <c r="N212" s="273">
        <v>1.860816E8</v>
      </c>
      <c r="O212" s="273"/>
      <c r="P212" s="249">
        <f t="shared" si="26"/>
        <v>413465.3545</v>
      </c>
      <c r="Q212" s="249">
        <f t="shared" si="133"/>
        <v>483144.1568</v>
      </c>
      <c r="R212" s="249">
        <f t="shared" si="134"/>
        <v>536475.4518</v>
      </c>
      <c r="S212" s="249">
        <f t="shared" si="29"/>
        <v>-499893.5928</v>
      </c>
      <c r="T212" s="277"/>
      <c r="U212" s="252">
        <f t="shared" si="18"/>
        <v>1.900286021</v>
      </c>
      <c r="V212" s="249">
        <f t="shared" si="19"/>
        <v>804442.1818</v>
      </c>
      <c r="W212" s="249">
        <f t="shared" si="20"/>
        <v>304548.589</v>
      </c>
      <c r="X212" s="249">
        <f t="shared" si="21"/>
        <v>1433084.963</v>
      </c>
      <c r="Y212" s="253">
        <f t="shared" si="22"/>
        <v>1.433084963</v>
      </c>
      <c r="Z212" s="323">
        <f t="shared" si="23"/>
        <v>933191.3703</v>
      </c>
      <c r="AA212" s="253">
        <f t="shared" si="24"/>
        <v>0.9331913703</v>
      </c>
      <c r="AB212" s="309"/>
      <c r="AC212" s="294"/>
      <c r="AD212" s="294"/>
      <c r="AE212" s="294"/>
      <c r="AF212" s="294"/>
      <c r="AG212" s="294"/>
      <c r="AH212" s="294"/>
      <c r="AI212" s="294"/>
      <c r="AJ212" s="294"/>
      <c r="AK212" s="294"/>
      <c r="AL212" s="294"/>
      <c r="AM212" s="294"/>
      <c r="AN212" s="294"/>
      <c r="AO212" s="294"/>
      <c r="AP212" s="294"/>
      <c r="AQ212" s="294"/>
      <c r="AR212" s="294"/>
      <c r="AS212" s="294"/>
      <c r="AT212" s="294"/>
      <c r="AU212" s="294"/>
    </row>
    <row r="213" ht="19.5" customHeight="1">
      <c r="A213" s="271" t="s">
        <v>303</v>
      </c>
      <c r="B213" s="272">
        <v>110.0</v>
      </c>
      <c r="C213" s="273">
        <v>110.75</v>
      </c>
      <c r="D213" s="273">
        <v>101.75</v>
      </c>
      <c r="E213" s="273">
        <v>107.540001</v>
      </c>
      <c r="F213" s="273">
        <v>101.427223</v>
      </c>
      <c r="G213" s="273">
        <v>5.779263E8</v>
      </c>
      <c r="H213" s="278" t="s">
        <v>303</v>
      </c>
      <c r="I213" s="273">
        <v>9.30375</v>
      </c>
      <c r="J213" s="273">
        <v>9.43125</v>
      </c>
      <c r="K213" s="273">
        <v>7.9725</v>
      </c>
      <c r="L213" s="273">
        <v>8.895</v>
      </c>
      <c r="M213" s="273">
        <v>8.801822</v>
      </c>
      <c r="N213" s="273">
        <v>2.15028E8</v>
      </c>
      <c r="O213" s="273"/>
      <c r="P213" s="249">
        <f t="shared" si="26"/>
        <v>402970.297</v>
      </c>
      <c r="Q213" s="249">
        <f t="shared" si="133"/>
        <v>458419.136</v>
      </c>
      <c r="R213" s="249">
        <f t="shared" si="134"/>
        <v>536475.4518</v>
      </c>
      <c r="S213" s="249">
        <f t="shared" si="29"/>
        <v>-503643.1494</v>
      </c>
      <c r="T213" s="277"/>
      <c r="U213" s="252">
        <f t="shared" si="18"/>
        <v>1.865300362</v>
      </c>
      <c r="V213" s="249">
        <f t="shared" si="19"/>
        <v>797095.6416</v>
      </c>
      <c r="W213" s="249">
        <f t="shared" si="20"/>
        <v>293452.4922</v>
      </c>
      <c r="X213" s="249">
        <f t="shared" si="21"/>
        <v>1397864.885</v>
      </c>
      <c r="Y213" s="253">
        <f t="shared" si="22"/>
        <v>1.397864885</v>
      </c>
      <c r="Z213" s="323">
        <f t="shared" si="23"/>
        <v>894221.7354</v>
      </c>
      <c r="AA213" s="253">
        <f t="shared" si="24"/>
        <v>0.8942217354</v>
      </c>
      <c r="AB213" s="309"/>
      <c r="AC213" s="294"/>
      <c r="AD213" s="294"/>
      <c r="AE213" s="294"/>
      <c r="AF213" s="294"/>
      <c r="AG213" s="294"/>
      <c r="AH213" s="294"/>
      <c r="AI213" s="294"/>
      <c r="AJ213" s="294"/>
      <c r="AK213" s="294"/>
      <c r="AL213" s="294"/>
      <c r="AM213" s="294"/>
      <c r="AN213" s="294"/>
      <c r="AO213" s="294"/>
      <c r="AP213" s="294"/>
      <c r="AQ213" s="294"/>
      <c r="AR213" s="294"/>
      <c r="AS213" s="294"/>
      <c r="AT213" s="294"/>
      <c r="AU213" s="294"/>
    </row>
    <row r="214" ht="19.5" customHeight="1">
      <c r="A214" s="271" t="s">
        <v>304</v>
      </c>
      <c r="B214" s="272">
        <v>107.489998</v>
      </c>
      <c r="C214" s="273">
        <v>115.540001</v>
      </c>
      <c r="D214" s="273">
        <v>106.57</v>
      </c>
      <c r="E214" s="273">
        <v>115.230003</v>
      </c>
      <c r="F214" s="273">
        <v>108.969566</v>
      </c>
      <c r="G214" s="273">
        <v>4.210726E8</v>
      </c>
      <c r="H214" s="278" t="s">
        <v>304</v>
      </c>
      <c r="I214" s="273">
        <v>8.8925</v>
      </c>
      <c r="J214" s="273">
        <v>10.24875</v>
      </c>
      <c r="K214" s="273">
        <v>8.735</v>
      </c>
      <c r="L214" s="273">
        <v>10.19375</v>
      </c>
      <c r="M214" s="273">
        <v>10.092622</v>
      </c>
      <c r="N214" s="273">
        <v>1.512384E8</v>
      </c>
      <c r="O214" s="273"/>
      <c r="P214" s="249">
        <f t="shared" si="26"/>
        <v>422059.4059</v>
      </c>
      <c r="Q214" s="249">
        <f t="shared" si="133"/>
        <v>502262.9229</v>
      </c>
      <c r="R214" s="249">
        <f t="shared" si="134"/>
        <v>536475.4518</v>
      </c>
      <c r="S214" s="249">
        <f t="shared" si="29"/>
        <v>-507408.3292</v>
      </c>
      <c r="T214" s="277"/>
      <c r="U214" s="252">
        <f t="shared" si="18"/>
        <v>1.889079864</v>
      </c>
      <c r="V214" s="249">
        <f t="shared" si="19"/>
        <v>810458.0178</v>
      </c>
      <c r="W214" s="249">
        <f t="shared" si="20"/>
        <v>303049.6886</v>
      </c>
      <c r="X214" s="249">
        <f t="shared" si="21"/>
        <v>1460797.781</v>
      </c>
      <c r="Y214" s="253">
        <f t="shared" si="22"/>
        <v>1.460797781</v>
      </c>
      <c r="Z214" s="323">
        <f t="shared" si="23"/>
        <v>953389.4514</v>
      </c>
      <c r="AA214" s="253">
        <f t="shared" si="24"/>
        <v>0.9533894514</v>
      </c>
      <c r="AB214" s="309"/>
      <c r="AC214" s="294"/>
      <c r="AD214" s="294"/>
      <c r="AE214" s="294"/>
      <c r="AF214" s="294"/>
      <c r="AG214" s="294"/>
      <c r="AH214" s="294"/>
      <c r="AI214" s="294"/>
      <c r="AJ214" s="294"/>
      <c r="AK214" s="294"/>
      <c r="AL214" s="294"/>
      <c r="AM214" s="294"/>
      <c r="AN214" s="294"/>
      <c r="AO214" s="294"/>
      <c r="AP214" s="294"/>
      <c r="AQ214" s="294"/>
      <c r="AR214" s="294"/>
      <c r="AS214" s="294"/>
      <c r="AT214" s="294"/>
      <c r="AU214" s="294"/>
    </row>
    <row r="215" ht="19.5" customHeight="1">
      <c r="A215" s="271" t="s">
        <v>305</v>
      </c>
      <c r="B215" s="272">
        <v>115.309998</v>
      </c>
      <c r="C215" s="273">
        <v>118.010002</v>
      </c>
      <c r="D215" s="273">
        <v>114.220001</v>
      </c>
      <c r="E215" s="273">
        <v>116.440002</v>
      </c>
      <c r="F215" s="273">
        <v>110.113861</v>
      </c>
      <c r="G215" s="273">
        <v>3.692699E8</v>
      </c>
      <c r="H215" s="278" t="s">
        <v>305</v>
      </c>
      <c r="I215" s="273">
        <v>10.20875</v>
      </c>
      <c r="J215" s="273">
        <v>10.68125</v>
      </c>
      <c r="K215" s="273">
        <v>10.01375</v>
      </c>
      <c r="L215" s="273">
        <v>10.38875</v>
      </c>
      <c r="M215" s="273">
        <v>10.285686</v>
      </c>
      <c r="N215" s="273">
        <v>1.53288E8</v>
      </c>
      <c r="O215" s="273"/>
      <c r="P215" s="249">
        <f t="shared" si="26"/>
        <v>452356.4396</v>
      </c>
      <c r="Q215" s="249">
        <f t="shared" si="133"/>
        <v>575791.1099</v>
      </c>
      <c r="R215" s="249">
        <f t="shared" si="134"/>
        <v>536475.4518</v>
      </c>
      <c r="S215" s="249">
        <f t="shared" si="29"/>
        <v>-511189.1973</v>
      </c>
      <c r="T215" s="277"/>
      <c r="U215" s="252">
        <f t="shared" si="18"/>
        <v>1.934375563</v>
      </c>
      <c r="V215" s="249">
        <f t="shared" si="19"/>
        <v>831665.9414</v>
      </c>
      <c r="W215" s="249">
        <f t="shared" si="20"/>
        <v>320476.7442</v>
      </c>
      <c r="X215" s="249">
        <f t="shared" si="21"/>
        <v>1564623.001</v>
      </c>
      <c r="Y215" s="253">
        <f t="shared" si="22"/>
        <v>1.564623001</v>
      </c>
      <c r="Z215" s="323">
        <f t="shared" si="23"/>
        <v>1053433.804</v>
      </c>
      <c r="AA215" s="253">
        <f t="shared" si="24"/>
        <v>1.053433804</v>
      </c>
      <c r="AB215" s="309"/>
      <c r="AC215" s="294"/>
      <c r="AD215" s="294"/>
      <c r="AE215" s="294"/>
      <c r="AF215" s="294"/>
      <c r="AG215" s="294"/>
      <c r="AH215" s="294"/>
      <c r="AI215" s="294"/>
      <c r="AJ215" s="294"/>
      <c r="AK215" s="294"/>
      <c r="AL215" s="294"/>
      <c r="AM215" s="294"/>
      <c r="AN215" s="294"/>
      <c r="AO215" s="294"/>
      <c r="AP215" s="294"/>
      <c r="AQ215" s="294"/>
      <c r="AR215" s="294"/>
      <c r="AS215" s="294"/>
      <c r="AT215" s="294"/>
      <c r="AU215" s="294"/>
    </row>
    <row r="216" ht="19.5" customHeight="1">
      <c r="A216" s="271" t="s">
        <v>306</v>
      </c>
      <c r="B216" s="272">
        <v>116.480003</v>
      </c>
      <c r="C216" s="273">
        <v>119.220001</v>
      </c>
      <c r="D216" s="273">
        <v>113.629997</v>
      </c>
      <c r="E216" s="273">
        <v>118.720001</v>
      </c>
      <c r="F216" s="273">
        <v>112.269974</v>
      </c>
      <c r="G216" s="273">
        <v>5.407566E8</v>
      </c>
      <c r="H216" s="278" t="s">
        <v>306</v>
      </c>
      <c r="I216" s="273">
        <v>10.4025</v>
      </c>
      <c r="J216" s="273">
        <v>10.92375</v>
      </c>
      <c r="K216" s="273">
        <v>9.885</v>
      </c>
      <c r="L216" s="273">
        <v>10.8175</v>
      </c>
      <c r="M216" s="273">
        <v>10.710185</v>
      </c>
      <c r="N216" s="273">
        <v>2.0234E8</v>
      </c>
      <c r="O216" s="273"/>
      <c r="P216" s="249">
        <f t="shared" si="26"/>
        <v>450019.7901</v>
      </c>
      <c r="Q216" s="249">
        <f t="shared" si="133"/>
        <v>568387.9786</v>
      </c>
      <c r="R216" s="249">
        <f t="shared" si="134"/>
        <v>536475.4518</v>
      </c>
      <c r="S216" s="249">
        <f t="shared" si="29"/>
        <v>-514985.8189</v>
      </c>
      <c r="T216" s="277"/>
      <c r="U216" s="252">
        <f t="shared" si="18"/>
        <v>1.915577489</v>
      </c>
      <c r="V216" s="249">
        <f t="shared" si="19"/>
        <v>830030.2868</v>
      </c>
      <c r="W216" s="249">
        <f t="shared" si="20"/>
        <v>315044.4678</v>
      </c>
      <c r="X216" s="249">
        <f t="shared" si="21"/>
        <v>1554883.22</v>
      </c>
      <c r="Y216" s="253">
        <f t="shared" si="22"/>
        <v>1.55488322</v>
      </c>
      <c r="Z216" s="323">
        <f t="shared" si="23"/>
        <v>1039897.402</v>
      </c>
      <c r="AA216" s="253">
        <f t="shared" si="24"/>
        <v>1.039897402</v>
      </c>
      <c r="AB216" s="309"/>
      <c r="AC216" s="294"/>
      <c r="AD216" s="294"/>
      <c r="AE216" s="294"/>
      <c r="AF216" s="294"/>
      <c r="AG216" s="294"/>
      <c r="AH216" s="294"/>
      <c r="AI216" s="294"/>
      <c r="AJ216" s="294"/>
      <c r="AK216" s="294"/>
      <c r="AL216" s="294"/>
      <c r="AM216" s="294"/>
      <c r="AN216" s="294"/>
      <c r="AO216" s="294"/>
      <c r="AP216" s="294"/>
      <c r="AQ216" s="294"/>
      <c r="AR216" s="294"/>
      <c r="AS216" s="294"/>
      <c r="AT216" s="294"/>
      <c r="AU216" s="294"/>
    </row>
    <row r="217" ht="19.5" customHeight="1">
      <c r="A217" s="271" t="s">
        <v>307</v>
      </c>
      <c r="B217" s="272">
        <v>118.57</v>
      </c>
      <c r="C217" s="273">
        <v>119.660004</v>
      </c>
      <c r="D217" s="273">
        <v>115.940002</v>
      </c>
      <c r="E217" s="273">
        <v>116.989998</v>
      </c>
      <c r="F217" s="273">
        <v>110.911156</v>
      </c>
      <c r="G217" s="273">
        <v>4.069418E8</v>
      </c>
      <c r="H217" s="278" t="s">
        <v>307</v>
      </c>
      <c r="I217" s="273">
        <v>10.7875</v>
      </c>
      <c r="J217" s="273">
        <v>10.98</v>
      </c>
      <c r="K217" s="273">
        <v>10.31625</v>
      </c>
      <c r="L217" s="273">
        <v>10.48625</v>
      </c>
      <c r="M217" s="273">
        <v>10.382219</v>
      </c>
      <c r="N217" s="273">
        <v>1.57292E8</v>
      </c>
      <c r="O217" s="273"/>
      <c r="P217" s="249">
        <f t="shared" si="26"/>
        <v>459168.3248</v>
      </c>
      <c r="Q217" s="249">
        <f t="shared" si="133"/>
        <v>593184.8745</v>
      </c>
      <c r="R217" s="249">
        <f t="shared" si="134"/>
        <v>536475.4518</v>
      </c>
      <c r="S217" s="249">
        <f t="shared" si="29"/>
        <v>-518798.2598</v>
      </c>
      <c r="T217" s="277"/>
      <c r="U217" s="252">
        <f t="shared" si="18"/>
        <v>1.919134765</v>
      </c>
      <c r="V217" s="249">
        <f t="shared" si="19"/>
        <v>836434.261</v>
      </c>
      <c r="W217" s="249">
        <f t="shared" si="20"/>
        <v>317636.0012</v>
      </c>
      <c r="X217" s="249">
        <f t="shared" si="21"/>
        <v>1588828.651</v>
      </c>
      <c r="Y217" s="253">
        <f t="shared" si="22"/>
        <v>1.588828651</v>
      </c>
      <c r="Z217" s="323">
        <f t="shared" si="23"/>
        <v>1070030.391</v>
      </c>
      <c r="AA217" s="253">
        <f t="shared" si="24"/>
        <v>1.070030391</v>
      </c>
      <c r="AB217" s="309"/>
      <c r="AC217" s="294"/>
      <c r="AD217" s="294"/>
      <c r="AE217" s="294"/>
      <c r="AF217" s="294"/>
      <c r="AG217" s="294"/>
      <c r="AH217" s="294"/>
      <c r="AI217" s="294"/>
      <c r="AJ217" s="294"/>
      <c r="AK217" s="294"/>
      <c r="AL217" s="294"/>
      <c r="AM217" s="294"/>
      <c r="AN217" s="294"/>
      <c r="AO217" s="294"/>
      <c r="AP217" s="294"/>
      <c r="AQ217" s="294"/>
      <c r="AR217" s="294"/>
      <c r="AS217" s="294"/>
      <c r="AT217" s="294"/>
      <c r="AU217" s="294"/>
    </row>
    <row r="218" ht="19.5" customHeight="1">
      <c r="A218" s="271" t="s">
        <v>308</v>
      </c>
      <c r="B218" s="272">
        <v>117.190002</v>
      </c>
      <c r="C218" s="273">
        <v>119.510002</v>
      </c>
      <c r="D218" s="273">
        <v>113.449997</v>
      </c>
      <c r="E218" s="273">
        <v>117.5</v>
      </c>
      <c r="F218" s="273">
        <v>111.394638</v>
      </c>
      <c r="G218" s="273">
        <v>5.981188E8</v>
      </c>
      <c r="H218" s="278" t="s">
        <v>308</v>
      </c>
      <c r="I218" s="273">
        <v>10.525</v>
      </c>
      <c r="J218" s="273">
        <v>10.91625</v>
      </c>
      <c r="K218" s="273">
        <v>9.86</v>
      </c>
      <c r="L218" s="273">
        <v>10.54625</v>
      </c>
      <c r="M218" s="273">
        <v>10.441625</v>
      </c>
      <c r="N218" s="273">
        <v>1.861656E8</v>
      </c>
      <c r="O218" s="273"/>
      <c r="P218" s="249">
        <f t="shared" si="26"/>
        <v>449306.9188</v>
      </c>
      <c r="Q218" s="249">
        <f t="shared" si="133"/>
        <v>566950.4774</v>
      </c>
      <c r="R218" s="249">
        <f t="shared" si="134"/>
        <v>536475.4518</v>
      </c>
      <c r="S218" s="249">
        <f t="shared" si="29"/>
        <v>-522626.5859</v>
      </c>
      <c r="T218" s="277"/>
      <c r="U218" s="252">
        <f t="shared" si="18"/>
        <v>1.886207853</v>
      </c>
      <c r="V218" s="249">
        <f t="shared" si="19"/>
        <v>829531.2768</v>
      </c>
      <c r="W218" s="249">
        <f t="shared" si="20"/>
        <v>306904.6909</v>
      </c>
      <c r="X218" s="249">
        <f t="shared" si="21"/>
        <v>1552732.848</v>
      </c>
      <c r="Y218" s="253">
        <f t="shared" si="22"/>
        <v>1.552732848</v>
      </c>
      <c r="Z218" s="323">
        <f t="shared" si="23"/>
        <v>1030106.262</v>
      </c>
      <c r="AA218" s="253">
        <f t="shared" si="24"/>
        <v>1.030106262</v>
      </c>
      <c r="AB218" s="309"/>
      <c r="AC218" s="294"/>
      <c r="AD218" s="294"/>
      <c r="AE218" s="294"/>
      <c r="AF218" s="294"/>
      <c r="AG218" s="294"/>
      <c r="AH218" s="294"/>
      <c r="AI218" s="294"/>
      <c r="AJ218" s="294"/>
      <c r="AK218" s="294"/>
      <c r="AL218" s="294"/>
      <c r="AM218" s="294"/>
      <c r="AN218" s="294"/>
      <c r="AO218" s="294"/>
      <c r="AP218" s="294"/>
      <c r="AQ218" s="294"/>
      <c r="AR218" s="294"/>
      <c r="AS218" s="294"/>
      <c r="AT218" s="294"/>
      <c r="AU218" s="294"/>
    </row>
    <row r="219" ht="19.5" customHeight="1">
      <c r="A219" s="271" t="s">
        <v>309</v>
      </c>
      <c r="B219" s="326">
        <v>117.459999</v>
      </c>
      <c r="C219" s="327">
        <v>121.519997</v>
      </c>
      <c r="D219" s="327">
        <v>115.220001</v>
      </c>
      <c r="E219" s="327">
        <v>118.480003</v>
      </c>
      <c r="F219" s="327">
        <v>112.323723</v>
      </c>
      <c r="G219" s="327">
        <v>4.984143E8</v>
      </c>
      <c r="H219" s="329" t="s">
        <v>309</v>
      </c>
      <c r="I219" s="327">
        <v>10.54625</v>
      </c>
      <c r="J219" s="327">
        <v>11.31875</v>
      </c>
      <c r="K219" s="327">
        <v>10.14125</v>
      </c>
      <c r="L219" s="327">
        <v>10.765</v>
      </c>
      <c r="M219" s="327">
        <v>10.658204</v>
      </c>
      <c r="N219" s="327">
        <v>1.538632E8</v>
      </c>
      <c r="O219" s="327"/>
      <c r="P219" s="249">
        <f t="shared" si="26"/>
        <v>456316.8356</v>
      </c>
      <c r="Q219" s="249">
        <f t="shared" si="133"/>
        <v>583122.366</v>
      </c>
      <c r="R219" s="249">
        <f t="shared" si="134"/>
        <v>536475.4518</v>
      </c>
      <c r="S219" s="249">
        <f t="shared" si="29"/>
        <v>-526470.8633</v>
      </c>
      <c r="T219" s="328">
        <f>(P219-P207)/P207</f>
        <v>0.05339188298</v>
      </c>
      <c r="U219" s="252">
        <f t="shared" si="18"/>
        <v>1.885749728</v>
      </c>
      <c r="V219" s="249">
        <f t="shared" si="19"/>
        <v>834438.2186</v>
      </c>
      <c r="W219" s="249">
        <f t="shared" si="20"/>
        <v>307967.3553</v>
      </c>
      <c r="X219" s="249">
        <f t="shared" si="21"/>
        <v>1575914.653</v>
      </c>
      <c r="Y219" s="253">
        <f t="shared" si="22"/>
        <v>1.575914653</v>
      </c>
      <c r="Z219" s="323">
        <f t="shared" si="23"/>
        <v>1049443.79</v>
      </c>
      <c r="AA219" s="253">
        <f t="shared" si="24"/>
        <v>1.04944379</v>
      </c>
      <c r="AB219" s="309"/>
      <c r="AC219" s="294"/>
      <c r="AD219" s="294"/>
      <c r="AE219" s="294"/>
      <c r="AF219" s="294"/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4"/>
      <c r="AU219" s="294"/>
    </row>
    <row r="220" ht="19.5" customHeight="1">
      <c r="A220" s="271" t="s">
        <v>310</v>
      </c>
      <c r="B220" s="272">
        <v>119.269997</v>
      </c>
      <c r="C220" s="273">
        <v>125.919998</v>
      </c>
      <c r="D220" s="273">
        <v>118.889999</v>
      </c>
      <c r="E220" s="273">
        <v>124.57</v>
      </c>
      <c r="F220" s="273">
        <v>118.446533</v>
      </c>
      <c r="G220" s="273">
        <v>3.662546E8</v>
      </c>
      <c r="H220" s="278" t="s">
        <v>310</v>
      </c>
      <c r="I220" s="273">
        <v>10.90875</v>
      </c>
      <c r="J220" s="273">
        <v>12.12875</v>
      </c>
      <c r="K220" s="273">
        <v>10.83375</v>
      </c>
      <c r="L220" s="273">
        <v>11.87125</v>
      </c>
      <c r="M220" s="273">
        <v>11.761251</v>
      </c>
      <c r="N220" s="273">
        <v>1.295288E8</v>
      </c>
      <c r="O220" s="273"/>
      <c r="P220" s="249">
        <f t="shared" si="26"/>
        <v>470851.4812</v>
      </c>
      <c r="Q220" s="249">
        <f>((Q219+R219)/2)*K220/K219</f>
        <v>598025.0392</v>
      </c>
      <c r="R220" s="249">
        <f>(Q219+R219)/2</f>
        <v>559798.9089</v>
      </c>
      <c r="S220" s="249">
        <f t="shared" si="29"/>
        <v>-530331.1586</v>
      </c>
      <c r="T220" s="277"/>
      <c r="U220" s="252">
        <f t="shared" si="18"/>
        <v>1.943409082</v>
      </c>
      <c r="V220" s="249">
        <f t="shared" si="19"/>
        <v>867002.9894</v>
      </c>
      <c r="W220" s="249">
        <f t="shared" si="20"/>
        <v>336671.8308</v>
      </c>
      <c r="X220" s="249">
        <f t="shared" si="21"/>
        <v>1628675.429</v>
      </c>
      <c r="Y220" s="253">
        <f t="shared" si="22"/>
        <v>1.628675429</v>
      </c>
      <c r="Z220" s="323">
        <f t="shared" si="23"/>
        <v>1098344.271</v>
      </c>
      <c r="AA220" s="253">
        <f t="shared" si="24"/>
        <v>1.098344271</v>
      </c>
      <c r="AB220" s="309"/>
      <c r="AC220" s="294"/>
      <c r="AD220" s="294"/>
      <c r="AE220" s="294"/>
      <c r="AF220" s="294"/>
      <c r="AG220" s="294"/>
      <c r="AH220" s="294"/>
      <c r="AI220" s="294"/>
      <c r="AJ220" s="294"/>
      <c r="AK220" s="294"/>
      <c r="AL220" s="294"/>
      <c r="AM220" s="294"/>
      <c r="AN220" s="294"/>
      <c r="AO220" s="294"/>
      <c r="AP220" s="294"/>
      <c r="AQ220" s="294"/>
      <c r="AR220" s="294"/>
      <c r="AS220" s="294"/>
      <c r="AT220" s="294"/>
      <c r="AU220" s="294"/>
    </row>
    <row r="221" ht="19.5" customHeight="1">
      <c r="A221" s="271" t="s">
        <v>311</v>
      </c>
      <c r="B221" s="272">
        <v>125.449997</v>
      </c>
      <c r="C221" s="273">
        <v>130.699997</v>
      </c>
      <c r="D221" s="273">
        <v>124.860001</v>
      </c>
      <c r="E221" s="273">
        <v>130.020004</v>
      </c>
      <c r="F221" s="273">
        <v>123.628624</v>
      </c>
      <c r="G221" s="273">
        <v>3.074376E8</v>
      </c>
      <c r="H221" s="278" t="s">
        <v>311</v>
      </c>
      <c r="I221" s="273">
        <v>12.02875</v>
      </c>
      <c r="J221" s="273">
        <v>13.04625</v>
      </c>
      <c r="K221" s="273">
        <v>11.9225</v>
      </c>
      <c r="L221" s="273">
        <v>12.91125</v>
      </c>
      <c r="M221" s="273">
        <v>12.791615</v>
      </c>
      <c r="N221" s="273">
        <v>1.395168E8</v>
      </c>
      <c r="O221" s="273"/>
      <c r="P221" s="249">
        <f t="shared" si="26"/>
        <v>494495.0535</v>
      </c>
      <c r="Q221" s="249">
        <f t="shared" ref="Q221:Q231" si="135">Q220*K221/K220</f>
        <v>658124.2442</v>
      </c>
      <c r="R221" s="249">
        <f t="shared" ref="R221:R231" si="136">R220</f>
        <v>559798.9089</v>
      </c>
      <c r="S221" s="249">
        <f t="shared" si="29"/>
        <v>-534207.5384</v>
      </c>
      <c r="T221" s="277"/>
      <c r="U221" s="252">
        <f t="shared" si="18"/>
        <v>1.973566239</v>
      </c>
      <c r="V221" s="249">
        <f t="shared" si="19"/>
        <v>883553.49</v>
      </c>
      <c r="W221" s="249">
        <f t="shared" si="20"/>
        <v>349345.9515</v>
      </c>
      <c r="X221" s="249">
        <f t="shared" si="21"/>
        <v>1712418.207</v>
      </c>
      <c r="Y221" s="253">
        <f t="shared" si="22"/>
        <v>1.712418207</v>
      </c>
      <c r="Z221" s="323">
        <f t="shared" si="23"/>
        <v>1178210.668</v>
      </c>
      <c r="AA221" s="253">
        <f t="shared" si="24"/>
        <v>1.178210668</v>
      </c>
      <c r="AB221" s="309"/>
      <c r="AC221" s="294"/>
      <c r="AD221" s="294"/>
      <c r="AE221" s="294"/>
      <c r="AF221" s="294"/>
      <c r="AG221" s="294"/>
      <c r="AH221" s="294"/>
      <c r="AI221" s="294"/>
      <c r="AJ221" s="294"/>
      <c r="AK221" s="294"/>
      <c r="AL221" s="294"/>
      <c r="AM221" s="294"/>
      <c r="AN221" s="294"/>
      <c r="AO221" s="294"/>
      <c r="AP221" s="294"/>
      <c r="AQ221" s="294"/>
      <c r="AR221" s="294"/>
      <c r="AS221" s="294"/>
      <c r="AT221" s="294"/>
      <c r="AU221" s="294"/>
    </row>
    <row r="222" ht="19.5" customHeight="1">
      <c r="A222" s="271" t="s">
        <v>312</v>
      </c>
      <c r="B222" s="272">
        <v>130.850006</v>
      </c>
      <c r="C222" s="273">
        <v>132.740005</v>
      </c>
      <c r="D222" s="273">
        <v>129.399994</v>
      </c>
      <c r="E222" s="273">
        <v>132.380005</v>
      </c>
      <c r="F222" s="273">
        <v>125.872597</v>
      </c>
      <c r="G222" s="273">
        <v>4.429635E8</v>
      </c>
      <c r="H222" s="278" t="s">
        <v>312</v>
      </c>
      <c r="I222" s="273">
        <v>13.07</v>
      </c>
      <c r="J222" s="273">
        <v>13.4775</v>
      </c>
      <c r="K222" s="273">
        <v>12.815</v>
      </c>
      <c r="L222" s="273">
        <v>13.4075</v>
      </c>
      <c r="M222" s="273">
        <v>13.283266</v>
      </c>
      <c r="N222" s="273">
        <v>1.309488E8</v>
      </c>
      <c r="O222" s="273"/>
      <c r="P222" s="249">
        <f t="shared" si="26"/>
        <v>512475.2238</v>
      </c>
      <c r="Q222" s="249">
        <f t="shared" si="135"/>
        <v>707390.4122</v>
      </c>
      <c r="R222" s="249">
        <f t="shared" si="136"/>
        <v>559798.9089</v>
      </c>
      <c r="S222" s="249">
        <f t="shared" si="29"/>
        <v>-538100.0698</v>
      </c>
      <c r="T222" s="277"/>
      <c r="U222" s="252">
        <f t="shared" si="18"/>
        <v>1.992703946</v>
      </c>
      <c r="V222" s="249">
        <f t="shared" si="19"/>
        <v>896139.6092</v>
      </c>
      <c r="W222" s="249">
        <f t="shared" si="20"/>
        <v>358039.5393</v>
      </c>
      <c r="X222" s="249">
        <f t="shared" si="21"/>
        <v>1779664.545</v>
      </c>
      <c r="Y222" s="253">
        <f t="shared" si="22"/>
        <v>1.779664545</v>
      </c>
      <c r="Z222" s="323">
        <f t="shared" si="23"/>
        <v>1241564.475</v>
      </c>
      <c r="AA222" s="253">
        <f t="shared" si="24"/>
        <v>1.241564475</v>
      </c>
      <c r="AB222" s="309"/>
      <c r="AC222" s="294"/>
      <c r="AD222" s="294"/>
      <c r="AE222" s="294"/>
      <c r="AF222" s="294"/>
      <c r="AG222" s="294"/>
      <c r="AH222" s="294"/>
      <c r="AI222" s="294"/>
      <c r="AJ222" s="294"/>
      <c r="AK222" s="294"/>
      <c r="AL222" s="294"/>
      <c r="AM222" s="294"/>
      <c r="AN222" s="294"/>
      <c r="AO222" s="294"/>
      <c r="AP222" s="294"/>
      <c r="AQ222" s="294"/>
      <c r="AR222" s="294"/>
      <c r="AS222" s="294"/>
      <c r="AT222" s="294"/>
      <c r="AU222" s="294"/>
    </row>
    <row r="223" ht="19.5" customHeight="1">
      <c r="A223" s="271" t="s">
        <v>313</v>
      </c>
      <c r="B223" s="272">
        <v>132.490005</v>
      </c>
      <c r="C223" s="273">
        <v>136.339996</v>
      </c>
      <c r="D223" s="273">
        <v>130.380005</v>
      </c>
      <c r="E223" s="273">
        <v>135.990005</v>
      </c>
      <c r="F223" s="273">
        <v>129.574097</v>
      </c>
      <c r="G223" s="273">
        <v>3.882481E8</v>
      </c>
      <c r="H223" s="278" t="s">
        <v>313</v>
      </c>
      <c r="I223" s="273">
        <v>13.42875</v>
      </c>
      <c r="J223" s="273">
        <v>14.19375</v>
      </c>
      <c r="K223" s="273">
        <v>12.995</v>
      </c>
      <c r="L223" s="273">
        <v>14.12125</v>
      </c>
      <c r="M223" s="273">
        <v>13.992979</v>
      </c>
      <c r="N223" s="273">
        <v>1.0924E8</v>
      </c>
      <c r="O223" s="273"/>
      <c r="P223" s="249">
        <f t="shared" si="26"/>
        <v>516356.4554</v>
      </c>
      <c r="Q223" s="249">
        <f t="shared" si="135"/>
        <v>717326.4461</v>
      </c>
      <c r="R223" s="249">
        <f t="shared" si="136"/>
        <v>559798.9089</v>
      </c>
      <c r="S223" s="249">
        <f t="shared" si="29"/>
        <v>-542008.8201</v>
      </c>
      <c r="T223" s="277"/>
      <c r="U223" s="252">
        <f t="shared" si="18"/>
        <v>1.985494192</v>
      </c>
      <c r="V223" s="249">
        <f t="shared" si="19"/>
        <v>898856.4713</v>
      </c>
      <c r="W223" s="249">
        <f t="shared" si="20"/>
        <v>356847.6512</v>
      </c>
      <c r="X223" s="249">
        <f t="shared" si="21"/>
        <v>1793481.81</v>
      </c>
      <c r="Y223" s="253">
        <f t="shared" si="22"/>
        <v>1.79348181</v>
      </c>
      <c r="Z223" s="323">
        <f t="shared" si="23"/>
        <v>1251472.99</v>
      </c>
      <c r="AA223" s="253">
        <f t="shared" si="24"/>
        <v>1.25147299</v>
      </c>
      <c r="AB223" s="309"/>
      <c r="AC223" s="294"/>
      <c r="AD223" s="294"/>
      <c r="AE223" s="294"/>
      <c r="AF223" s="294"/>
      <c r="AG223" s="294"/>
      <c r="AH223" s="294"/>
      <c r="AI223" s="294"/>
      <c r="AJ223" s="294"/>
      <c r="AK223" s="294"/>
      <c r="AL223" s="294"/>
      <c r="AM223" s="294"/>
      <c r="AN223" s="294"/>
      <c r="AO223" s="294"/>
      <c r="AP223" s="294"/>
      <c r="AQ223" s="294"/>
      <c r="AR223" s="294"/>
      <c r="AS223" s="294"/>
      <c r="AT223" s="294"/>
      <c r="AU223" s="294"/>
    </row>
    <row r="224" ht="19.5" customHeight="1">
      <c r="A224" s="271" t="s">
        <v>314</v>
      </c>
      <c r="B224" s="272">
        <v>136.440002</v>
      </c>
      <c r="C224" s="273">
        <v>141.839996</v>
      </c>
      <c r="D224" s="273">
        <v>135.869995</v>
      </c>
      <c r="E224" s="273">
        <v>141.289993</v>
      </c>
      <c r="F224" s="273">
        <v>134.624054</v>
      </c>
      <c r="G224" s="273">
        <v>5.324897E8</v>
      </c>
      <c r="H224" s="278" t="s">
        <v>314</v>
      </c>
      <c r="I224" s="273">
        <v>14.21375</v>
      </c>
      <c r="J224" s="273">
        <v>15.3175</v>
      </c>
      <c r="K224" s="273">
        <v>14.07125</v>
      </c>
      <c r="L224" s="273">
        <v>15.1975</v>
      </c>
      <c r="M224" s="273">
        <v>15.059453</v>
      </c>
      <c r="N224" s="273">
        <v>1.168984E8</v>
      </c>
      <c r="O224" s="273"/>
      <c r="P224" s="249">
        <f t="shared" si="26"/>
        <v>538098.9901</v>
      </c>
      <c r="Q224" s="249">
        <f t="shared" si="135"/>
        <v>776735.6486</v>
      </c>
      <c r="R224" s="249">
        <f t="shared" si="136"/>
        <v>559798.9089</v>
      </c>
      <c r="S224" s="249">
        <f t="shared" si="29"/>
        <v>-545933.8569</v>
      </c>
      <c r="T224" s="277"/>
      <c r="U224" s="252">
        <f t="shared" si="18"/>
        <v>2.011045633</v>
      </c>
      <c r="V224" s="249">
        <f t="shared" si="19"/>
        <v>914076.2456</v>
      </c>
      <c r="W224" s="249">
        <f t="shared" si="20"/>
        <v>368142.3887</v>
      </c>
      <c r="X224" s="249">
        <f t="shared" si="21"/>
        <v>1874633.548</v>
      </c>
      <c r="Y224" s="253">
        <f t="shared" si="22"/>
        <v>1.874633548</v>
      </c>
      <c r="Z224" s="323">
        <f t="shared" si="23"/>
        <v>1328699.691</v>
      </c>
      <c r="AA224" s="253">
        <f t="shared" si="24"/>
        <v>1.328699691</v>
      </c>
      <c r="AB224" s="309"/>
      <c r="AC224" s="294"/>
      <c r="AD224" s="294"/>
      <c r="AE224" s="294"/>
      <c r="AF224" s="294"/>
      <c r="AG224" s="294"/>
      <c r="AH224" s="294"/>
      <c r="AI224" s="294"/>
      <c r="AJ224" s="294"/>
      <c r="AK224" s="294"/>
      <c r="AL224" s="294"/>
      <c r="AM224" s="294"/>
      <c r="AN224" s="294"/>
      <c r="AO224" s="294"/>
      <c r="AP224" s="294"/>
      <c r="AQ224" s="294"/>
      <c r="AR224" s="294"/>
      <c r="AS224" s="294"/>
      <c r="AT224" s="294"/>
      <c r="AU224" s="294"/>
    </row>
    <row r="225" ht="19.5" customHeight="1">
      <c r="A225" s="271" t="s">
        <v>315</v>
      </c>
      <c r="B225" s="272">
        <v>141.580002</v>
      </c>
      <c r="C225" s="273">
        <v>143.899994</v>
      </c>
      <c r="D225" s="273">
        <v>136.25</v>
      </c>
      <c r="E225" s="273">
        <v>137.639999</v>
      </c>
      <c r="F225" s="273">
        <v>131.146271</v>
      </c>
      <c r="G225" s="273">
        <v>1.0460032E9</v>
      </c>
      <c r="H225" s="278" t="s">
        <v>315</v>
      </c>
      <c r="I225" s="273">
        <v>15.265</v>
      </c>
      <c r="J225" s="273">
        <v>15.75875</v>
      </c>
      <c r="K225" s="273">
        <v>14.14875</v>
      </c>
      <c r="L225" s="273">
        <v>14.415</v>
      </c>
      <c r="M225" s="273">
        <v>14.284061</v>
      </c>
      <c r="N225" s="273">
        <v>2.258592E8</v>
      </c>
      <c r="O225" s="273"/>
      <c r="P225" s="249">
        <f t="shared" si="26"/>
        <v>539603.9604</v>
      </c>
      <c r="Q225" s="249">
        <f t="shared" si="135"/>
        <v>781013.6632</v>
      </c>
      <c r="R225" s="249">
        <f t="shared" si="136"/>
        <v>559798.9089</v>
      </c>
      <c r="S225" s="249">
        <f t="shared" si="29"/>
        <v>-549875.248</v>
      </c>
      <c r="T225" s="277"/>
      <c r="U225" s="252">
        <f t="shared" si="18"/>
        <v>1.999367808</v>
      </c>
      <c r="V225" s="249">
        <f t="shared" si="19"/>
        <v>915129.7248</v>
      </c>
      <c r="W225" s="249">
        <f t="shared" si="20"/>
        <v>365254.4769</v>
      </c>
      <c r="X225" s="249">
        <f t="shared" si="21"/>
        <v>1880416.533</v>
      </c>
      <c r="Y225" s="253">
        <f t="shared" si="22"/>
        <v>1.880416533</v>
      </c>
      <c r="Z225" s="323">
        <f t="shared" si="23"/>
        <v>1330541.285</v>
      </c>
      <c r="AA225" s="253">
        <f t="shared" si="24"/>
        <v>1.330541285</v>
      </c>
      <c r="AB225" s="309"/>
      <c r="AC225" s="294"/>
      <c r="AD225" s="294"/>
      <c r="AE225" s="294"/>
      <c r="AF225" s="294"/>
      <c r="AG225" s="294"/>
      <c r="AH225" s="294"/>
      <c r="AI225" s="294"/>
      <c r="AJ225" s="294"/>
      <c r="AK225" s="294"/>
      <c r="AL225" s="294"/>
      <c r="AM225" s="294"/>
      <c r="AN225" s="294"/>
      <c r="AO225" s="294"/>
      <c r="AP225" s="294"/>
      <c r="AQ225" s="294"/>
      <c r="AR225" s="294"/>
      <c r="AS225" s="294"/>
      <c r="AT225" s="294"/>
      <c r="AU225" s="294"/>
    </row>
    <row r="226" ht="19.5" customHeight="1">
      <c r="A226" s="271" t="s">
        <v>316</v>
      </c>
      <c r="B226" s="272">
        <v>138.270004</v>
      </c>
      <c r="C226" s="273">
        <v>145.960007</v>
      </c>
      <c r="D226" s="273">
        <v>135.800003</v>
      </c>
      <c r="E226" s="273">
        <v>143.229996</v>
      </c>
      <c r="F226" s="273">
        <v>136.844269</v>
      </c>
      <c r="G226" s="273">
        <v>7.050023E8</v>
      </c>
      <c r="H226" s="278" t="s">
        <v>316</v>
      </c>
      <c r="I226" s="273">
        <v>14.56625</v>
      </c>
      <c r="J226" s="273">
        <v>16.202499</v>
      </c>
      <c r="K226" s="273">
        <v>14.05125</v>
      </c>
      <c r="L226" s="273">
        <v>15.5975</v>
      </c>
      <c r="M226" s="273">
        <v>15.456731</v>
      </c>
      <c r="N226" s="273">
        <v>1.152524E8</v>
      </c>
      <c r="O226" s="273"/>
      <c r="P226" s="249">
        <f t="shared" si="26"/>
        <v>537821.7941</v>
      </c>
      <c r="Q226" s="249">
        <f t="shared" si="135"/>
        <v>775631.6449</v>
      </c>
      <c r="R226" s="249">
        <f t="shared" si="136"/>
        <v>559798.9089</v>
      </c>
      <c r="S226" s="249">
        <f t="shared" si="29"/>
        <v>-553833.0615</v>
      </c>
      <c r="T226" s="277"/>
      <c r="U226" s="252">
        <f t="shared" si="18"/>
        <v>1.981862007</v>
      </c>
      <c r="V226" s="249">
        <f t="shared" si="19"/>
        <v>913882.2084</v>
      </c>
      <c r="W226" s="249">
        <f t="shared" si="20"/>
        <v>360049.1469</v>
      </c>
      <c r="X226" s="249">
        <f t="shared" si="21"/>
        <v>1873252.348</v>
      </c>
      <c r="Y226" s="253">
        <f t="shared" si="22"/>
        <v>1.873252348</v>
      </c>
      <c r="Z226" s="323">
        <f t="shared" si="23"/>
        <v>1319419.286</v>
      </c>
      <c r="AA226" s="253">
        <f t="shared" si="24"/>
        <v>1.319419286</v>
      </c>
      <c r="AB226" s="309"/>
      <c r="AC226" s="294"/>
      <c r="AD226" s="294"/>
      <c r="AE226" s="294"/>
      <c r="AF226" s="294"/>
      <c r="AG226" s="294"/>
      <c r="AH226" s="294"/>
      <c r="AI226" s="294"/>
      <c r="AJ226" s="294"/>
      <c r="AK226" s="294"/>
      <c r="AL226" s="294"/>
      <c r="AM226" s="294"/>
      <c r="AN226" s="294"/>
      <c r="AO226" s="294"/>
      <c r="AP226" s="294"/>
      <c r="AQ226" s="294"/>
      <c r="AR226" s="294"/>
      <c r="AS226" s="294"/>
      <c r="AT226" s="294"/>
      <c r="AU226" s="294"/>
    </row>
    <row r="227" ht="19.5" customHeight="1">
      <c r="A227" s="271" t="s">
        <v>317</v>
      </c>
      <c r="B227" s="272">
        <v>143.720001</v>
      </c>
      <c r="C227" s="273">
        <v>146.210007</v>
      </c>
      <c r="D227" s="273">
        <v>140.179993</v>
      </c>
      <c r="E227" s="273">
        <v>146.199997</v>
      </c>
      <c r="F227" s="273">
        <v>139.681915</v>
      </c>
      <c r="G227" s="273">
        <v>8.107719E8</v>
      </c>
      <c r="H227" s="278" t="s">
        <v>317</v>
      </c>
      <c r="I227" s="273">
        <v>15.695</v>
      </c>
      <c r="J227" s="273">
        <v>16.192499</v>
      </c>
      <c r="K227" s="273">
        <v>14.9025</v>
      </c>
      <c r="L227" s="273">
        <v>16.155001</v>
      </c>
      <c r="M227" s="273">
        <v>16.009197</v>
      </c>
      <c r="N227" s="273">
        <v>1.393044E8</v>
      </c>
      <c r="O227" s="273"/>
      <c r="P227" s="249">
        <f t="shared" si="26"/>
        <v>555168.2891</v>
      </c>
      <c r="Q227" s="249">
        <f t="shared" si="135"/>
        <v>822620.8051</v>
      </c>
      <c r="R227" s="249">
        <f t="shared" si="136"/>
        <v>559798.9089</v>
      </c>
      <c r="S227" s="249">
        <f t="shared" si="29"/>
        <v>-557807.3659</v>
      </c>
      <c r="T227" s="277"/>
      <c r="U227" s="252">
        <f t="shared" si="18"/>
        <v>1.998839144</v>
      </c>
      <c r="V227" s="249">
        <f t="shared" si="19"/>
        <v>926024.7549</v>
      </c>
      <c r="W227" s="249">
        <f t="shared" si="20"/>
        <v>368217.389</v>
      </c>
      <c r="X227" s="249">
        <f t="shared" si="21"/>
        <v>1937588.003</v>
      </c>
      <c r="Y227" s="253">
        <f t="shared" si="22"/>
        <v>1.937588003</v>
      </c>
      <c r="Z227" s="323">
        <f t="shared" si="23"/>
        <v>1379780.637</v>
      </c>
      <c r="AA227" s="253">
        <f t="shared" si="24"/>
        <v>1.379780637</v>
      </c>
      <c r="AB227" s="309"/>
      <c r="AC227" s="294"/>
      <c r="AD227" s="294"/>
      <c r="AE227" s="294"/>
      <c r="AF227" s="294"/>
      <c r="AG227" s="294"/>
      <c r="AH227" s="294"/>
      <c r="AI227" s="294"/>
      <c r="AJ227" s="294"/>
      <c r="AK227" s="294"/>
      <c r="AL227" s="294"/>
      <c r="AM227" s="294"/>
      <c r="AN227" s="294"/>
      <c r="AO227" s="294"/>
      <c r="AP227" s="294"/>
      <c r="AQ227" s="294"/>
      <c r="AR227" s="294"/>
      <c r="AS227" s="294"/>
      <c r="AT227" s="294"/>
      <c r="AU227" s="294"/>
    </row>
    <row r="228" ht="19.5" customHeight="1">
      <c r="A228" s="271" t="s">
        <v>318</v>
      </c>
      <c r="B228" s="272">
        <v>146.389999</v>
      </c>
      <c r="C228" s="273">
        <v>146.589996</v>
      </c>
      <c r="D228" s="273">
        <v>142.100006</v>
      </c>
      <c r="E228" s="273">
        <v>145.449997</v>
      </c>
      <c r="F228" s="273">
        <v>138.965317</v>
      </c>
      <c r="G228" s="273">
        <v>6.31562E8</v>
      </c>
      <c r="H228" s="278" t="s">
        <v>318</v>
      </c>
      <c r="I228" s="273">
        <v>16.235001</v>
      </c>
      <c r="J228" s="273">
        <v>16.2775</v>
      </c>
      <c r="K228" s="273">
        <v>15.3325</v>
      </c>
      <c r="L228" s="273">
        <v>16.055</v>
      </c>
      <c r="M228" s="273">
        <v>15.910101</v>
      </c>
      <c r="N228" s="273">
        <v>8.72872E7</v>
      </c>
      <c r="O228" s="273"/>
      <c r="P228" s="249">
        <f t="shared" si="26"/>
        <v>562772.301</v>
      </c>
      <c r="Q228" s="249">
        <f t="shared" si="135"/>
        <v>846356.886</v>
      </c>
      <c r="R228" s="249">
        <f t="shared" si="136"/>
        <v>559798.9089</v>
      </c>
      <c r="S228" s="249">
        <f t="shared" si="29"/>
        <v>-561798.2299</v>
      </c>
      <c r="T228" s="277"/>
      <c r="U228" s="252">
        <f t="shared" si="18"/>
        <v>1.998175057</v>
      </c>
      <c r="V228" s="249">
        <f t="shared" si="19"/>
        <v>931347.5632</v>
      </c>
      <c r="W228" s="249">
        <f t="shared" si="20"/>
        <v>369549.3333</v>
      </c>
      <c r="X228" s="249">
        <f t="shared" si="21"/>
        <v>1968928.096</v>
      </c>
      <c r="Y228" s="253">
        <f t="shared" si="22"/>
        <v>1.968928096</v>
      </c>
      <c r="Z228" s="323">
        <f t="shared" si="23"/>
        <v>1407129.866</v>
      </c>
      <c r="AA228" s="253">
        <f t="shared" si="24"/>
        <v>1.407129866</v>
      </c>
      <c r="AB228" s="309"/>
      <c r="AC228" s="294"/>
      <c r="AD228" s="294"/>
      <c r="AE228" s="294"/>
      <c r="AF228" s="294"/>
      <c r="AG228" s="294"/>
      <c r="AH228" s="294"/>
      <c r="AI228" s="294"/>
      <c r="AJ228" s="294"/>
      <c r="AK228" s="294"/>
      <c r="AL228" s="294"/>
      <c r="AM228" s="294"/>
      <c r="AN228" s="294"/>
      <c r="AO228" s="294"/>
      <c r="AP228" s="294"/>
      <c r="AQ228" s="294"/>
      <c r="AR228" s="294"/>
      <c r="AS228" s="294"/>
      <c r="AT228" s="294"/>
      <c r="AU228" s="294"/>
    </row>
    <row r="229" ht="19.5" customHeight="1">
      <c r="A229" s="271" t="s">
        <v>319</v>
      </c>
      <c r="B229" s="272">
        <v>145.669998</v>
      </c>
      <c r="C229" s="273">
        <v>152.369995</v>
      </c>
      <c r="D229" s="273">
        <v>144.929993</v>
      </c>
      <c r="E229" s="273">
        <v>152.149994</v>
      </c>
      <c r="F229" s="273">
        <v>145.684814</v>
      </c>
      <c r="G229" s="273">
        <v>5.490946E8</v>
      </c>
      <c r="H229" s="278" t="s">
        <v>319</v>
      </c>
      <c r="I229" s="273">
        <v>16.1075</v>
      </c>
      <c r="J229" s="273">
        <v>17.57</v>
      </c>
      <c r="K229" s="273">
        <v>15.945</v>
      </c>
      <c r="L229" s="273">
        <v>17.52</v>
      </c>
      <c r="M229" s="273">
        <v>17.361881</v>
      </c>
      <c r="N229" s="273">
        <v>7.9744E7</v>
      </c>
      <c r="O229" s="273"/>
      <c r="P229" s="249">
        <f t="shared" si="26"/>
        <v>573980.1703</v>
      </c>
      <c r="Q229" s="249">
        <f t="shared" si="135"/>
        <v>880167.0013</v>
      </c>
      <c r="R229" s="249">
        <f t="shared" si="136"/>
        <v>559798.9089</v>
      </c>
      <c r="S229" s="249">
        <f t="shared" si="29"/>
        <v>-565805.7226</v>
      </c>
      <c r="T229" s="277"/>
      <c r="U229" s="252">
        <f t="shared" si="18"/>
        <v>2.003831057</v>
      </c>
      <c r="V229" s="249">
        <f t="shared" si="19"/>
        <v>939193.0717</v>
      </c>
      <c r="W229" s="249">
        <f t="shared" si="20"/>
        <v>373387.3492</v>
      </c>
      <c r="X229" s="249">
        <f t="shared" si="21"/>
        <v>2013946.081</v>
      </c>
      <c r="Y229" s="253">
        <f t="shared" si="22"/>
        <v>2.013946081</v>
      </c>
      <c r="Z229" s="323">
        <f t="shared" si="23"/>
        <v>1448140.358</v>
      </c>
      <c r="AA229" s="253">
        <f t="shared" si="24"/>
        <v>1.448140358</v>
      </c>
      <c r="AB229" s="309"/>
      <c r="AC229" s="294"/>
      <c r="AD229" s="294"/>
      <c r="AE229" s="294"/>
      <c r="AF229" s="294"/>
      <c r="AG229" s="294"/>
      <c r="AH229" s="294"/>
      <c r="AI229" s="294"/>
      <c r="AJ229" s="294"/>
      <c r="AK229" s="294"/>
      <c r="AL229" s="294"/>
      <c r="AM229" s="294"/>
      <c r="AN229" s="294"/>
      <c r="AO229" s="294"/>
      <c r="AP229" s="294"/>
      <c r="AQ229" s="294"/>
      <c r="AR229" s="294"/>
      <c r="AS229" s="294"/>
      <c r="AT229" s="294"/>
      <c r="AU229" s="294"/>
    </row>
    <row r="230" ht="19.5" customHeight="1">
      <c r="A230" s="271" t="s">
        <v>320</v>
      </c>
      <c r="B230" s="272">
        <v>152.759995</v>
      </c>
      <c r="C230" s="273">
        <v>156.690002</v>
      </c>
      <c r="D230" s="273">
        <v>150.770004</v>
      </c>
      <c r="E230" s="273">
        <v>155.149994</v>
      </c>
      <c r="F230" s="273">
        <v>148.557297</v>
      </c>
      <c r="G230" s="273">
        <v>5.841984E8</v>
      </c>
      <c r="H230" s="278" t="s">
        <v>320</v>
      </c>
      <c r="I230" s="273">
        <v>17.65</v>
      </c>
      <c r="J230" s="273">
        <v>18.535</v>
      </c>
      <c r="K230" s="273">
        <v>17.205</v>
      </c>
      <c r="L230" s="273">
        <v>18.17</v>
      </c>
      <c r="M230" s="273">
        <v>18.006014</v>
      </c>
      <c r="N230" s="273">
        <v>8.29024E7</v>
      </c>
      <c r="O230" s="273"/>
      <c r="P230" s="249">
        <f t="shared" si="26"/>
        <v>597108.9267</v>
      </c>
      <c r="Q230" s="249">
        <f t="shared" si="135"/>
        <v>949719.2385</v>
      </c>
      <c r="R230" s="249">
        <f t="shared" si="136"/>
        <v>559798.9089</v>
      </c>
      <c r="S230" s="249">
        <f t="shared" si="29"/>
        <v>-569829.9131</v>
      </c>
      <c r="T230" s="277"/>
      <c r="U230" s="252">
        <f t="shared" si="18"/>
        <v>2.030268698</v>
      </c>
      <c r="V230" s="249">
        <f t="shared" si="19"/>
        <v>955383.2012</v>
      </c>
      <c r="W230" s="249">
        <f t="shared" si="20"/>
        <v>385553.2882</v>
      </c>
      <c r="X230" s="249">
        <f t="shared" si="21"/>
        <v>2106627.074</v>
      </c>
      <c r="Y230" s="253">
        <f t="shared" si="22"/>
        <v>2.106627074</v>
      </c>
      <c r="Z230" s="323">
        <f t="shared" si="23"/>
        <v>1536797.161</v>
      </c>
      <c r="AA230" s="253">
        <f t="shared" si="24"/>
        <v>1.536797161</v>
      </c>
      <c r="AB230" s="309"/>
      <c r="AC230" s="294"/>
      <c r="AD230" s="294"/>
      <c r="AE230" s="294"/>
      <c r="AF230" s="294"/>
      <c r="AG230" s="294"/>
      <c r="AH230" s="294"/>
      <c r="AI230" s="294"/>
      <c r="AJ230" s="294"/>
      <c r="AK230" s="294"/>
      <c r="AL230" s="294"/>
      <c r="AM230" s="294"/>
      <c r="AN230" s="294"/>
      <c r="AO230" s="294"/>
      <c r="AP230" s="294"/>
      <c r="AQ230" s="294"/>
      <c r="AR230" s="294"/>
      <c r="AS230" s="294"/>
      <c r="AT230" s="294"/>
      <c r="AU230" s="294"/>
    </row>
    <row r="231" ht="19.5" customHeight="1">
      <c r="A231" s="271" t="s">
        <v>321</v>
      </c>
      <c r="B231" s="326">
        <v>154.199997</v>
      </c>
      <c r="C231" s="327">
        <v>158.770004</v>
      </c>
      <c r="D231" s="327">
        <v>152.059998</v>
      </c>
      <c r="E231" s="327">
        <v>155.759995</v>
      </c>
      <c r="F231" s="327">
        <v>149.141373</v>
      </c>
      <c r="G231" s="327">
        <v>6.223839E8</v>
      </c>
      <c r="H231" s="329" t="s">
        <v>321</v>
      </c>
      <c r="I231" s="327">
        <v>17.934999</v>
      </c>
      <c r="J231" s="327">
        <v>19.0725</v>
      </c>
      <c r="K231" s="327">
        <v>17.440001</v>
      </c>
      <c r="L231" s="327">
        <v>18.3325</v>
      </c>
      <c r="M231" s="327">
        <v>18.167048</v>
      </c>
      <c r="N231" s="327">
        <v>9.40588E7</v>
      </c>
      <c r="O231" s="327"/>
      <c r="P231" s="249">
        <f t="shared" si="26"/>
        <v>602217.8139</v>
      </c>
      <c r="Q231" s="249">
        <f t="shared" si="135"/>
        <v>962691.3379</v>
      </c>
      <c r="R231" s="249">
        <f t="shared" si="136"/>
        <v>559798.9089</v>
      </c>
      <c r="S231" s="249">
        <f t="shared" si="29"/>
        <v>-573870.871</v>
      </c>
      <c r="T231" s="328">
        <f>(P231-P219)/P219</f>
        <v>0.3197361281</v>
      </c>
      <c r="U231" s="252">
        <f t="shared" si="18"/>
        <v>2.0248749</v>
      </c>
      <c r="V231" s="249">
        <f t="shared" si="19"/>
        <v>958959.4222</v>
      </c>
      <c r="W231" s="249">
        <f t="shared" si="20"/>
        <v>385088.5512</v>
      </c>
      <c r="X231" s="249">
        <f t="shared" si="21"/>
        <v>2124708.061</v>
      </c>
      <c r="Y231" s="253">
        <f t="shared" si="22"/>
        <v>2.124708061</v>
      </c>
      <c r="Z231" s="323">
        <f t="shared" si="23"/>
        <v>1550837.19</v>
      </c>
      <c r="AA231" s="253">
        <f t="shared" si="24"/>
        <v>1.55083719</v>
      </c>
      <c r="AB231" s="309"/>
      <c r="AC231" s="294"/>
      <c r="AD231" s="294"/>
      <c r="AE231" s="294"/>
      <c r="AF231" s="294"/>
      <c r="AG231" s="294"/>
      <c r="AH231" s="294"/>
      <c r="AI231" s="294"/>
      <c r="AJ231" s="294"/>
      <c r="AK231" s="294"/>
      <c r="AL231" s="294"/>
      <c r="AM231" s="294"/>
      <c r="AN231" s="294"/>
      <c r="AO231" s="294"/>
      <c r="AP231" s="294"/>
      <c r="AQ231" s="294"/>
      <c r="AR231" s="294"/>
      <c r="AS231" s="294"/>
      <c r="AT231" s="294"/>
      <c r="AU231" s="294"/>
    </row>
    <row r="232" ht="19.5" customHeight="1">
      <c r="A232" s="271" t="s">
        <v>322</v>
      </c>
      <c r="B232" s="272">
        <v>156.559998</v>
      </c>
      <c r="C232" s="273">
        <v>170.949997</v>
      </c>
      <c r="D232" s="273">
        <v>156.169998</v>
      </c>
      <c r="E232" s="273">
        <v>169.399994</v>
      </c>
      <c r="F232" s="273">
        <v>162.541</v>
      </c>
      <c r="G232" s="273">
        <v>6.983949E8</v>
      </c>
      <c r="H232" s="278" t="s">
        <v>322</v>
      </c>
      <c r="I232" s="273">
        <v>18.514999</v>
      </c>
      <c r="J232" s="273">
        <v>22.002501</v>
      </c>
      <c r="K232" s="273">
        <v>18.434999</v>
      </c>
      <c r="L232" s="273">
        <v>21.602501</v>
      </c>
      <c r="M232" s="273">
        <v>21.407537</v>
      </c>
      <c r="N232" s="273">
        <v>1.2376E8</v>
      </c>
      <c r="O232" s="273"/>
      <c r="P232" s="249">
        <f t="shared" si="26"/>
        <v>618495.0416</v>
      </c>
      <c r="Q232" s="249">
        <f>((Q231+R231)/2)*K232/K231</f>
        <v>804676.1631</v>
      </c>
      <c r="R232" s="249">
        <f>(Q231+R231)/2</f>
        <v>761245.1234</v>
      </c>
      <c r="S232" s="249">
        <f t="shared" si="29"/>
        <v>-577928.6663</v>
      </c>
      <c r="T232" s="277"/>
      <c r="U232" s="252">
        <f t="shared" si="18"/>
        <v>2.38738835</v>
      </c>
      <c r="V232" s="249">
        <f t="shared" si="19"/>
        <v>1163741.848</v>
      </c>
      <c r="W232" s="249">
        <f t="shared" si="20"/>
        <v>585813.1812</v>
      </c>
      <c r="X232" s="249">
        <f t="shared" si="21"/>
        <v>2184416.328</v>
      </c>
      <c r="Y232" s="253">
        <f t="shared" si="22"/>
        <v>2.184416328</v>
      </c>
      <c r="Z232" s="323">
        <f t="shared" si="23"/>
        <v>1606487.662</v>
      </c>
      <c r="AA232" s="253">
        <f t="shared" si="24"/>
        <v>1.606487662</v>
      </c>
      <c r="AB232" s="309"/>
      <c r="AC232" s="294"/>
      <c r="AD232" s="294"/>
      <c r="AE232" s="294"/>
      <c r="AF232" s="294"/>
      <c r="AG232" s="294"/>
      <c r="AH232" s="294"/>
      <c r="AI232" s="294"/>
      <c r="AJ232" s="294"/>
      <c r="AK232" s="294"/>
      <c r="AL232" s="294"/>
      <c r="AM232" s="294"/>
      <c r="AN232" s="294"/>
      <c r="AO232" s="294"/>
      <c r="AP232" s="294"/>
      <c r="AQ232" s="294"/>
      <c r="AR232" s="294"/>
      <c r="AS232" s="294"/>
      <c r="AT232" s="294"/>
      <c r="AU232" s="294"/>
    </row>
    <row r="233" ht="19.5" customHeight="1">
      <c r="A233" s="271" t="s">
        <v>323</v>
      </c>
      <c r="B233" s="272">
        <v>168.100006</v>
      </c>
      <c r="C233" s="273">
        <v>170.729996</v>
      </c>
      <c r="D233" s="273">
        <v>150.130005</v>
      </c>
      <c r="E233" s="273">
        <v>167.210007</v>
      </c>
      <c r="F233" s="273">
        <v>160.439682</v>
      </c>
      <c r="G233" s="273">
        <v>1.1798412E9</v>
      </c>
      <c r="H233" s="278" t="s">
        <v>323</v>
      </c>
      <c r="I233" s="273">
        <v>21.280001</v>
      </c>
      <c r="J233" s="273">
        <v>21.76</v>
      </c>
      <c r="K233" s="273">
        <v>16.870001</v>
      </c>
      <c r="L233" s="273">
        <v>20.862499</v>
      </c>
      <c r="M233" s="273">
        <v>20.674213</v>
      </c>
      <c r="N233" s="273">
        <v>2.0399E8</v>
      </c>
      <c r="O233" s="273"/>
      <c r="P233" s="249">
        <f t="shared" si="26"/>
        <v>594574.2772</v>
      </c>
      <c r="Q233" s="249">
        <f t="shared" ref="Q233:Q243" si="137">Q232*K233/K232</f>
        <v>736364.9803</v>
      </c>
      <c r="R233" s="249">
        <f t="shared" ref="R233:R243" si="138">R232</f>
        <v>761245.1234</v>
      </c>
      <c r="S233" s="249">
        <f t="shared" si="29"/>
        <v>-582003.3691</v>
      </c>
      <c r="T233" s="277"/>
      <c r="U233" s="252">
        <f t="shared" si="18"/>
        <v>2.329573113</v>
      </c>
      <c r="V233" s="249">
        <f t="shared" si="19"/>
        <v>1146997.313</v>
      </c>
      <c r="W233" s="249">
        <f t="shared" si="20"/>
        <v>564993.9434</v>
      </c>
      <c r="X233" s="249">
        <f t="shared" si="21"/>
        <v>2092184.381</v>
      </c>
      <c r="Y233" s="253">
        <f t="shared" si="22"/>
        <v>2.092184381</v>
      </c>
      <c r="Z233" s="323">
        <f t="shared" si="23"/>
        <v>1510181.012</v>
      </c>
      <c r="AA233" s="253">
        <f t="shared" si="24"/>
        <v>1.510181012</v>
      </c>
      <c r="AB233" s="309"/>
      <c r="AC233" s="294"/>
      <c r="AD233" s="294"/>
      <c r="AE233" s="294"/>
      <c r="AF233" s="294"/>
      <c r="AG233" s="294"/>
      <c r="AH233" s="294"/>
      <c r="AI233" s="294"/>
      <c r="AJ233" s="294"/>
      <c r="AK233" s="294"/>
      <c r="AL233" s="294"/>
      <c r="AM233" s="294"/>
      <c r="AN233" s="294"/>
      <c r="AO233" s="294"/>
      <c r="AP233" s="294"/>
      <c r="AQ233" s="294"/>
      <c r="AR233" s="294"/>
      <c r="AS233" s="294"/>
      <c r="AT233" s="294"/>
      <c r="AU233" s="294"/>
    </row>
    <row r="234" ht="19.5" customHeight="1">
      <c r="A234" s="271" t="s">
        <v>324</v>
      </c>
      <c r="B234" s="272">
        <v>167.300003</v>
      </c>
      <c r="C234" s="273">
        <v>175.210007</v>
      </c>
      <c r="D234" s="273">
        <v>156.039993</v>
      </c>
      <c r="E234" s="273">
        <v>160.130005</v>
      </c>
      <c r="F234" s="273">
        <v>153.646378</v>
      </c>
      <c r="G234" s="273">
        <v>1.0853067E9</v>
      </c>
      <c r="H234" s="278" t="s">
        <v>324</v>
      </c>
      <c r="I234" s="273">
        <v>20.8925</v>
      </c>
      <c r="J234" s="273">
        <v>22.870001</v>
      </c>
      <c r="K234" s="273">
        <v>18.09</v>
      </c>
      <c r="L234" s="273">
        <v>19.049999</v>
      </c>
      <c r="M234" s="273">
        <v>18.878073</v>
      </c>
      <c r="N234" s="273">
        <v>2.062544E8</v>
      </c>
      <c r="O234" s="273"/>
      <c r="P234" s="249">
        <f t="shared" si="26"/>
        <v>617980.1703</v>
      </c>
      <c r="Q234" s="249">
        <f t="shared" si="137"/>
        <v>789617.1728</v>
      </c>
      <c r="R234" s="249">
        <f t="shared" si="138"/>
        <v>761245.1234</v>
      </c>
      <c r="S234" s="249">
        <f t="shared" si="29"/>
        <v>-586095.0498</v>
      </c>
      <c r="T234" s="277"/>
      <c r="U234" s="252">
        <f t="shared" si="18"/>
        <v>2.353245082</v>
      </c>
      <c r="V234" s="249">
        <f t="shared" si="19"/>
        <v>1163381.438</v>
      </c>
      <c r="W234" s="249">
        <f t="shared" si="20"/>
        <v>577286.3879</v>
      </c>
      <c r="X234" s="249">
        <f t="shared" si="21"/>
        <v>2168842.466</v>
      </c>
      <c r="Y234" s="253">
        <f t="shared" si="22"/>
        <v>2.168842466</v>
      </c>
      <c r="Z234" s="323">
        <f t="shared" si="23"/>
        <v>1582747.417</v>
      </c>
      <c r="AA234" s="253">
        <f t="shared" si="24"/>
        <v>1.582747417</v>
      </c>
      <c r="AB234" s="309"/>
      <c r="AC234" s="294"/>
      <c r="AD234" s="294"/>
      <c r="AE234" s="294"/>
      <c r="AF234" s="294"/>
      <c r="AG234" s="294"/>
      <c r="AH234" s="294"/>
      <c r="AI234" s="294"/>
      <c r="AJ234" s="294"/>
      <c r="AK234" s="294"/>
      <c r="AL234" s="294"/>
      <c r="AM234" s="294"/>
      <c r="AN234" s="294"/>
      <c r="AO234" s="294"/>
      <c r="AP234" s="294"/>
      <c r="AQ234" s="294"/>
      <c r="AR234" s="294"/>
      <c r="AS234" s="294"/>
      <c r="AT234" s="294"/>
      <c r="AU234" s="294"/>
    </row>
    <row r="235" ht="19.5" customHeight="1">
      <c r="A235" s="271" t="s">
        <v>325</v>
      </c>
      <c r="B235" s="272">
        <v>158.990005</v>
      </c>
      <c r="C235" s="273">
        <v>167.0</v>
      </c>
      <c r="D235" s="273">
        <v>153.880005</v>
      </c>
      <c r="E235" s="273">
        <v>160.940002</v>
      </c>
      <c r="F235" s="273">
        <v>154.674103</v>
      </c>
      <c r="G235" s="273">
        <v>9.873805E8</v>
      </c>
      <c r="H235" s="278" t="s">
        <v>325</v>
      </c>
      <c r="I235" s="273">
        <v>18.772499</v>
      </c>
      <c r="J235" s="273">
        <v>20.622499</v>
      </c>
      <c r="K235" s="273">
        <v>17.555</v>
      </c>
      <c r="L235" s="273">
        <v>19.1</v>
      </c>
      <c r="M235" s="273">
        <v>18.92762</v>
      </c>
      <c r="N235" s="273">
        <v>1.744092E8</v>
      </c>
      <c r="O235" s="273"/>
      <c r="P235" s="249">
        <f t="shared" si="26"/>
        <v>609425.7624</v>
      </c>
      <c r="Q235" s="249">
        <f t="shared" si="137"/>
        <v>766264.7578</v>
      </c>
      <c r="R235" s="249">
        <f t="shared" si="138"/>
        <v>761245.1234</v>
      </c>
      <c r="S235" s="249">
        <f t="shared" si="29"/>
        <v>-590203.7792</v>
      </c>
      <c r="T235" s="277"/>
      <c r="U235" s="252">
        <f t="shared" si="18"/>
        <v>2.322368873</v>
      </c>
      <c r="V235" s="249">
        <f t="shared" si="19"/>
        <v>1157393.352</v>
      </c>
      <c r="W235" s="249">
        <f t="shared" si="20"/>
        <v>567189.5729</v>
      </c>
      <c r="X235" s="249">
        <f t="shared" si="21"/>
        <v>2136935.644</v>
      </c>
      <c r="Y235" s="253">
        <f t="shared" si="22"/>
        <v>2.136935644</v>
      </c>
      <c r="Z235" s="323">
        <f t="shared" si="23"/>
        <v>1546731.864</v>
      </c>
      <c r="AA235" s="253">
        <f t="shared" si="24"/>
        <v>1.546731864</v>
      </c>
      <c r="AB235" s="309"/>
      <c r="AC235" s="294"/>
      <c r="AD235" s="294"/>
      <c r="AE235" s="294"/>
      <c r="AF235" s="294"/>
      <c r="AG235" s="294"/>
      <c r="AH235" s="294"/>
      <c r="AI235" s="294"/>
      <c r="AJ235" s="294"/>
      <c r="AK235" s="294"/>
      <c r="AL235" s="294"/>
      <c r="AM235" s="294"/>
      <c r="AN235" s="294"/>
      <c r="AO235" s="294"/>
      <c r="AP235" s="294"/>
      <c r="AQ235" s="294"/>
      <c r="AR235" s="294"/>
      <c r="AS235" s="294"/>
      <c r="AT235" s="294"/>
      <c r="AU235" s="294"/>
    </row>
    <row r="236" ht="19.5" customHeight="1">
      <c r="A236" s="271" t="s">
        <v>326</v>
      </c>
      <c r="B236" s="272">
        <v>160.520004</v>
      </c>
      <c r="C236" s="273">
        <v>171.199997</v>
      </c>
      <c r="D236" s="273">
        <v>159.220001</v>
      </c>
      <c r="E236" s="273">
        <v>170.070007</v>
      </c>
      <c r="F236" s="273">
        <v>163.448654</v>
      </c>
      <c r="G236" s="273">
        <v>6.87987E8</v>
      </c>
      <c r="H236" s="278" t="s">
        <v>326</v>
      </c>
      <c r="I236" s="273">
        <v>19.01</v>
      </c>
      <c r="J236" s="273">
        <v>21.532499</v>
      </c>
      <c r="K236" s="273">
        <v>18.684999</v>
      </c>
      <c r="L236" s="273">
        <v>21.252501</v>
      </c>
      <c r="M236" s="273">
        <v>21.060694</v>
      </c>
      <c r="N236" s="273">
        <v>1.287104E8</v>
      </c>
      <c r="O236" s="273"/>
      <c r="P236" s="249">
        <f t="shared" si="26"/>
        <v>630574.2614</v>
      </c>
      <c r="Q236" s="249">
        <f t="shared" si="137"/>
        <v>815588.5065</v>
      </c>
      <c r="R236" s="249">
        <f t="shared" si="138"/>
        <v>761245.1234</v>
      </c>
      <c r="S236" s="249">
        <f t="shared" si="29"/>
        <v>-594329.6283</v>
      </c>
      <c r="T236" s="277"/>
      <c r="U236" s="252">
        <f t="shared" si="18"/>
        <v>2.341830726</v>
      </c>
      <c r="V236" s="249">
        <f t="shared" si="19"/>
        <v>1172197.301</v>
      </c>
      <c r="W236" s="249">
        <f t="shared" si="20"/>
        <v>577867.6732</v>
      </c>
      <c r="X236" s="249">
        <f t="shared" si="21"/>
        <v>2207407.891</v>
      </c>
      <c r="Y236" s="253">
        <f t="shared" si="22"/>
        <v>2.207407891</v>
      </c>
      <c r="Z236" s="323">
        <f t="shared" si="23"/>
        <v>1613078.263</v>
      </c>
      <c r="AA236" s="253">
        <f t="shared" si="24"/>
        <v>1.613078263</v>
      </c>
      <c r="AB236" s="309"/>
      <c r="AC236" s="294"/>
      <c r="AD236" s="294"/>
      <c r="AE236" s="294"/>
      <c r="AF236" s="294"/>
      <c r="AG236" s="294"/>
      <c r="AH236" s="294"/>
      <c r="AI236" s="294"/>
      <c r="AJ236" s="294"/>
      <c r="AK236" s="294"/>
      <c r="AL236" s="294"/>
      <c r="AM236" s="294"/>
      <c r="AN236" s="294"/>
      <c r="AO236" s="294"/>
      <c r="AP236" s="294"/>
      <c r="AQ236" s="294"/>
      <c r="AR236" s="294"/>
      <c r="AS236" s="294"/>
      <c r="AT236" s="294"/>
      <c r="AU236" s="294"/>
    </row>
    <row r="237" ht="19.5" customHeight="1">
      <c r="A237" s="271" t="s">
        <v>327</v>
      </c>
      <c r="B237" s="272">
        <v>170.919998</v>
      </c>
      <c r="C237" s="273">
        <v>177.979996</v>
      </c>
      <c r="D237" s="273">
        <v>169.169998</v>
      </c>
      <c r="E237" s="273">
        <v>171.649994</v>
      </c>
      <c r="F237" s="273">
        <v>164.967102</v>
      </c>
      <c r="G237" s="273">
        <v>7.843385E8</v>
      </c>
      <c r="H237" s="278" t="s">
        <v>327</v>
      </c>
      <c r="I237" s="273">
        <v>21.459999</v>
      </c>
      <c r="J237" s="273">
        <v>23.3225</v>
      </c>
      <c r="K237" s="273">
        <v>21.040001</v>
      </c>
      <c r="L237" s="273">
        <v>21.615</v>
      </c>
      <c r="M237" s="273">
        <v>21.419918</v>
      </c>
      <c r="N237" s="273">
        <v>1.172916E8</v>
      </c>
      <c r="O237" s="273"/>
      <c r="P237" s="249">
        <f t="shared" si="26"/>
        <v>669980.1901</v>
      </c>
      <c r="Q237" s="249">
        <f t="shared" si="137"/>
        <v>918382.8692</v>
      </c>
      <c r="R237" s="249">
        <f t="shared" si="138"/>
        <v>761245.1234</v>
      </c>
      <c r="S237" s="249">
        <f t="shared" si="29"/>
        <v>-598472.6684</v>
      </c>
      <c r="T237" s="277"/>
      <c r="U237" s="252">
        <f t="shared" si="18"/>
        <v>2.391463118</v>
      </c>
      <c r="V237" s="249">
        <f t="shared" si="19"/>
        <v>1199781.452</v>
      </c>
      <c r="W237" s="249">
        <f t="shared" si="20"/>
        <v>601308.7832</v>
      </c>
      <c r="X237" s="249">
        <f t="shared" si="21"/>
        <v>2349608.183</v>
      </c>
      <c r="Y237" s="253">
        <f t="shared" si="22"/>
        <v>2.349608183</v>
      </c>
      <c r="Z237" s="323">
        <f t="shared" si="23"/>
        <v>1751135.514</v>
      </c>
      <c r="AA237" s="253">
        <f t="shared" si="24"/>
        <v>1.751135514</v>
      </c>
      <c r="AB237" s="309"/>
      <c r="AC237" s="294"/>
      <c r="AD237" s="294"/>
      <c r="AE237" s="294"/>
      <c r="AF237" s="294"/>
      <c r="AG237" s="294"/>
      <c r="AH237" s="294"/>
      <c r="AI237" s="294"/>
      <c r="AJ237" s="294"/>
      <c r="AK237" s="294"/>
      <c r="AL237" s="294"/>
      <c r="AM237" s="294"/>
      <c r="AN237" s="294"/>
      <c r="AO237" s="294"/>
      <c r="AP237" s="294"/>
      <c r="AQ237" s="294"/>
      <c r="AR237" s="294"/>
      <c r="AS237" s="294"/>
      <c r="AT237" s="294"/>
      <c r="AU237" s="294"/>
    </row>
    <row r="238" ht="19.5" customHeight="1">
      <c r="A238" s="271" t="s">
        <v>328</v>
      </c>
      <c r="B238" s="272">
        <v>170.039993</v>
      </c>
      <c r="C238" s="273">
        <v>182.929993</v>
      </c>
      <c r="D238" s="273">
        <v>169.669998</v>
      </c>
      <c r="E238" s="273">
        <v>176.449997</v>
      </c>
      <c r="F238" s="273">
        <v>169.943237</v>
      </c>
      <c r="G238" s="273">
        <v>7.080105E8</v>
      </c>
      <c r="H238" s="278" t="s">
        <v>328</v>
      </c>
      <c r="I238" s="273">
        <v>21.247499</v>
      </c>
      <c r="J238" s="273">
        <v>24.5075</v>
      </c>
      <c r="K238" s="273">
        <v>21.157499</v>
      </c>
      <c r="L238" s="273">
        <v>22.705</v>
      </c>
      <c r="M238" s="273">
        <v>22.500082</v>
      </c>
      <c r="N238" s="273">
        <v>1.054764E8</v>
      </c>
      <c r="O238" s="273"/>
      <c r="P238" s="249">
        <f t="shared" si="26"/>
        <v>671960.3881</v>
      </c>
      <c r="Q238" s="249">
        <f t="shared" si="137"/>
        <v>923511.5834</v>
      </c>
      <c r="R238" s="249">
        <f t="shared" si="138"/>
        <v>761245.1234</v>
      </c>
      <c r="S238" s="249">
        <f t="shared" si="29"/>
        <v>-602632.9712</v>
      </c>
      <c r="T238" s="277"/>
      <c r="U238" s="252">
        <f t="shared" si="18"/>
        <v>2.378239459</v>
      </c>
      <c r="V238" s="249">
        <f t="shared" si="19"/>
        <v>1201167.59</v>
      </c>
      <c r="W238" s="249">
        <f t="shared" si="20"/>
        <v>598534.619</v>
      </c>
      <c r="X238" s="249">
        <f t="shared" si="21"/>
        <v>2356717.095</v>
      </c>
      <c r="Y238" s="253">
        <f t="shared" si="22"/>
        <v>2.356717095</v>
      </c>
      <c r="Z238" s="323">
        <f t="shared" si="23"/>
        <v>1754084.124</v>
      </c>
      <c r="AA238" s="253">
        <f t="shared" si="24"/>
        <v>1.754084124</v>
      </c>
      <c r="AB238" s="309"/>
      <c r="AC238" s="294"/>
      <c r="AD238" s="294"/>
      <c r="AE238" s="294"/>
      <c r="AF238" s="294"/>
      <c r="AG238" s="294"/>
      <c r="AH238" s="294"/>
      <c r="AI238" s="294"/>
      <c r="AJ238" s="294"/>
      <c r="AK238" s="294"/>
      <c r="AL238" s="294"/>
      <c r="AM238" s="294"/>
      <c r="AN238" s="294"/>
      <c r="AO238" s="294"/>
      <c r="AP238" s="294"/>
      <c r="AQ238" s="294"/>
      <c r="AR238" s="294"/>
      <c r="AS238" s="294"/>
      <c r="AT238" s="294"/>
      <c r="AU238" s="294"/>
    </row>
    <row r="239" ht="19.5" customHeight="1">
      <c r="A239" s="271" t="s">
        <v>329</v>
      </c>
      <c r="B239" s="272">
        <v>176.860001</v>
      </c>
      <c r="C239" s="273">
        <v>187.520004</v>
      </c>
      <c r="D239" s="273">
        <v>175.789993</v>
      </c>
      <c r="E239" s="273">
        <v>186.649994</v>
      </c>
      <c r="F239" s="273">
        <v>179.767044</v>
      </c>
      <c r="G239" s="273">
        <v>6.67523E8</v>
      </c>
      <c r="H239" s="278" t="s">
        <v>329</v>
      </c>
      <c r="I239" s="273">
        <v>22.889999</v>
      </c>
      <c r="J239" s="273">
        <v>25.627501</v>
      </c>
      <c r="K239" s="273">
        <v>22.6</v>
      </c>
      <c r="L239" s="273">
        <v>25.379999</v>
      </c>
      <c r="M239" s="273">
        <v>25.150936</v>
      </c>
      <c r="N239" s="273">
        <v>9.92216E7</v>
      </c>
      <c r="O239" s="273"/>
      <c r="P239" s="249">
        <f t="shared" si="26"/>
        <v>696197.9921</v>
      </c>
      <c r="Q239" s="249">
        <f t="shared" si="137"/>
        <v>986475.8488</v>
      </c>
      <c r="R239" s="249">
        <f t="shared" si="138"/>
        <v>761245.1234</v>
      </c>
      <c r="S239" s="249">
        <f t="shared" si="29"/>
        <v>-606810.6086</v>
      </c>
      <c r="T239" s="277"/>
      <c r="U239" s="252">
        <f t="shared" si="18"/>
        <v>2.401808892</v>
      </c>
      <c r="V239" s="249">
        <f t="shared" si="19"/>
        <v>1218133.913</v>
      </c>
      <c r="W239" s="249">
        <f t="shared" si="20"/>
        <v>611323.3044</v>
      </c>
      <c r="X239" s="249">
        <f t="shared" si="21"/>
        <v>2443918.964</v>
      </c>
      <c r="Y239" s="253">
        <f t="shared" si="22"/>
        <v>2.443918964</v>
      </c>
      <c r="Z239" s="323">
        <f t="shared" si="23"/>
        <v>1837108.356</v>
      </c>
      <c r="AA239" s="253">
        <f t="shared" si="24"/>
        <v>1.837108356</v>
      </c>
      <c r="AB239" s="309"/>
      <c r="AC239" s="294"/>
      <c r="AD239" s="294"/>
      <c r="AE239" s="294"/>
      <c r="AF239" s="294"/>
      <c r="AG239" s="294"/>
      <c r="AH239" s="294"/>
      <c r="AI239" s="294"/>
      <c r="AJ239" s="294"/>
      <c r="AK239" s="294"/>
      <c r="AL239" s="294"/>
      <c r="AM239" s="294"/>
      <c r="AN239" s="294"/>
      <c r="AO239" s="294"/>
      <c r="AP239" s="294"/>
      <c r="AQ239" s="294"/>
      <c r="AR239" s="294"/>
      <c r="AS239" s="294"/>
      <c r="AT239" s="294"/>
      <c r="AU239" s="294"/>
    </row>
    <row r="240" ht="19.5" customHeight="1">
      <c r="A240" s="271" t="s">
        <v>330</v>
      </c>
      <c r="B240" s="272">
        <v>186.080002</v>
      </c>
      <c r="C240" s="273">
        <v>186.490005</v>
      </c>
      <c r="D240" s="273">
        <v>180.440002</v>
      </c>
      <c r="E240" s="273">
        <v>185.789993</v>
      </c>
      <c r="F240" s="273">
        <v>178.938828</v>
      </c>
      <c r="G240" s="273">
        <v>6.455344E8</v>
      </c>
      <c r="H240" s="278" t="s">
        <v>330</v>
      </c>
      <c r="I240" s="273">
        <v>25.24</v>
      </c>
      <c r="J240" s="273">
        <v>25.344999</v>
      </c>
      <c r="K240" s="273">
        <v>23.7075</v>
      </c>
      <c r="L240" s="273">
        <v>25.17</v>
      </c>
      <c r="M240" s="273">
        <v>24.942839</v>
      </c>
      <c r="N240" s="273">
        <v>8.13508E7</v>
      </c>
      <c r="O240" s="273"/>
      <c r="P240" s="249">
        <f t="shared" si="26"/>
        <v>714613.8693</v>
      </c>
      <c r="Q240" s="249">
        <f t="shared" si="137"/>
        <v>1034817.53</v>
      </c>
      <c r="R240" s="249">
        <f t="shared" si="138"/>
        <v>761245.1234</v>
      </c>
      <c r="S240" s="249">
        <f t="shared" si="29"/>
        <v>-611005.6528</v>
      </c>
      <c r="T240" s="277"/>
      <c r="U240" s="252">
        <f t="shared" si="18"/>
        <v>2.41545882</v>
      </c>
      <c r="V240" s="249">
        <f t="shared" si="19"/>
        <v>1231025.027</v>
      </c>
      <c r="W240" s="249">
        <f t="shared" si="20"/>
        <v>620019.3742</v>
      </c>
      <c r="X240" s="249">
        <f t="shared" si="21"/>
        <v>2510676.523</v>
      </c>
      <c r="Y240" s="253">
        <f t="shared" si="22"/>
        <v>2.510676523</v>
      </c>
      <c r="Z240" s="323">
        <f t="shared" si="23"/>
        <v>1899670.87</v>
      </c>
      <c r="AA240" s="253">
        <f t="shared" si="24"/>
        <v>1.89967087</v>
      </c>
      <c r="AB240" s="309"/>
      <c r="AC240" s="294"/>
      <c r="AD240" s="294"/>
      <c r="AE240" s="294"/>
      <c r="AF240" s="294"/>
      <c r="AG240" s="294"/>
      <c r="AH240" s="294"/>
      <c r="AI240" s="294"/>
      <c r="AJ240" s="294"/>
      <c r="AK240" s="294"/>
      <c r="AL240" s="294"/>
      <c r="AM240" s="294"/>
      <c r="AN240" s="294"/>
      <c r="AO240" s="294"/>
      <c r="AP240" s="294"/>
      <c r="AQ240" s="294"/>
      <c r="AR240" s="294"/>
      <c r="AS240" s="294"/>
      <c r="AT240" s="294"/>
      <c r="AU240" s="294"/>
    </row>
    <row r="241" ht="19.5" customHeight="1">
      <c r="A241" s="271" t="s">
        <v>331</v>
      </c>
      <c r="B241" s="272">
        <v>186.869995</v>
      </c>
      <c r="C241" s="273">
        <v>187.529999</v>
      </c>
      <c r="D241" s="273">
        <v>160.089996</v>
      </c>
      <c r="E241" s="273">
        <v>169.820007</v>
      </c>
      <c r="F241" s="273">
        <v>163.85199</v>
      </c>
      <c r="G241" s="273">
        <v>1.8170706E9</v>
      </c>
      <c r="H241" s="278" t="s">
        <v>331</v>
      </c>
      <c r="I241" s="273">
        <v>25.442499</v>
      </c>
      <c r="J241" s="273">
        <v>25.625</v>
      </c>
      <c r="K241" s="273">
        <v>18.4275</v>
      </c>
      <c r="L241" s="273">
        <v>20.702499</v>
      </c>
      <c r="M241" s="273">
        <v>20.515654</v>
      </c>
      <c r="N241" s="273">
        <v>2.35472E8</v>
      </c>
      <c r="O241" s="273"/>
      <c r="P241" s="249">
        <f t="shared" si="26"/>
        <v>634019.7861</v>
      </c>
      <c r="Q241" s="249">
        <f t="shared" si="137"/>
        <v>804348.8364</v>
      </c>
      <c r="R241" s="249">
        <f t="shared" si="138"/>
        <v>761245.1234</v>
      </c>
      <c r="S241" s="249">
        <f t="shared" si="29"/>
        <v>-615218.1763</v>
      </c>
      <c r="T241" s="277"/>
      <c r="U241" s="252">
        <f t="shared" si="18"/>
        <v>2.267918867</v>
      </c>
      <c r="V241" s="249">
        <f t="shared" si="19"/>
        <v>1174609.169</v>
      </c>
      <c r="W241" s="249">
        <f t="shared" si="20"/>
        <v>559390.9925</v>
      </c>
      <c r="X241" s="249">
        <f t="shared" si="21"/>
        <v>2199613.746</v>
      </c>
      <c r="Y241" s="253">
        <f t="shared" si="22"/>
        <v>2.199613746</v>
      </c>
      <c r="Z241" s="323">
        <f t="shared" si="23"/>
        <v>1584395.57</v>
      </c>
      <c r="AA241" s="253">
        <f t="shared" si="24"/>
        <v>1.58439557</v>
      </c>
      <c r="AB241" s="309"/>
      <c r="AC241" s="294"/>
      <c r="AD241" s="294"/>
      <c r="AE241" s="294"/>
      <c r="AF241" s="294"/>
      <c r="AG241" s="294"/>
      <c r="AH241" s="294"/>
      <c r="AI241" s="294"/>
      <c r="AJ241" s="294"/>
      <c r="AK241" s="294"/>
      <c r="AL241" s="294"/>
      <c r="AM241" s="294"/>
      <c r="AN241" s="294"/>
      <c r="AO241" s="294"/>
      <c r="AP241" s="294"/>
      <c r="AQ241" s="294"/>
      <c r="AR241" s="294"/>
      <c r="AS241" s="294"/>
      <c r="AT241" s="294"/>
      <c r="AU241" s="294"/>
    </row>
    <row r="242" ht="19.5" customHeight="1">
      <c r="A242" s="271" t="s">
        <v>332</v>
      </c>
      <c r="B242" s="272">
        <v>170.070007</v>
      </c>
      <c r="C242" s="273">
        <v>175.580002</v>
      </c>
      <c r="D242" s="273">
        <v>157.130005</v>
      </c>
      <c r="E242" s="273">
        <v>169.369995</v>
      </c>
      <c r="F242" s="273">
        <v>163.417831</v>
      </c>
      <c r="G242" s="273">
        <v>1.1521215E9</v>
      </c>
      <c r="H242" s="278" t="s">
        <v>332</v>
      </c>
      <c r="I242" s="273">
        <v>20.805</v>
      </c>
      <c r="J242" s="273">
        <v>22.115</v>
      </c>
      <c r="K242" s="273">
        <v>17.625</v>
      </c>
      <c r="L242" s="273">
        <v>20.459999</v>
      </c>
      <c r="M242" s="273">
        <v>20.275343</v>
      </c>
      <c r="N242" s="273">
        <v>1.49764E8</v>
      </c>
      <c r="O242" s="273"/>
      <c r="P242" s="249">
        <f t="shared" si="26"/>
        <v>622297.0495</v>
      </c>
      <c r="Q242" s="249">
        <f t="shared" si="137"/>
        <v>769320.2139</v>
      </c>
      <c r="R242" s="249">
        <f t="shared" si="138"/>
        <v>761245.1234</v>
      </c>
      <c r="S242" s="249">
        <f t="shared" si="29"/>
        <v>-619448.252</v>
      </c>
      <c r="T242" s="277"/>
      <c r="U242" s="252">
        <f t="shared" si="18"/>
        <v>2.233507268</v>
      </c>
      <c r="V242" s="249">
        <f t="shared" si="19"/>
        <v>1166403.253</v>
      </c>
      <c r="W242" s="249">
        <f t="shared" si="20"/>
        <v>546955.0011</v>
      </c>
      <c r="X242" s="249">
        <f t="shared" si="21"/>
        <v>2152862.387</v>
      </c>
      <c r="Y242" s="253">
        <f t="shared" si="22"/>
        <v>2.152862387</v>
      </c>
      <c r="Z242" s="323">
        <f t="shared" si="23"/>
        <v>1533414.135</v>
      </c>
      <c r="AA242" s="253">
        <f t="shared" si="24"/>
        <v>1.533414135</v>
      </c>
      <c r="AB242" s="309"/>
      <c r="AC242" s="294"/>
      <c r="AD242" s="294"/>
      <c r="AE242" s="294"/>
      <c r="AF242" s="294"/>
      <c r="AG242" s="294"/>
      <c r="AH242" s="294"/>
      <c r="AI242" s="294"/>
      <c r="AJ242" s="294"/>
      <c r="AK242" s="294"/>
      <c r="AL242" s="294"/>
      <c r="AM242" s="294"/>
      <c r="AN242" s="294"/>
      <c r="AO242" s="294"/>
      <c r="AP242" s="294"/>
      <c r="AQ242" s="294"/>
      <c r="AR242" s="294"/>
      <c r="AS242" s="294"/>
      <c r="AT242" s="294"/>
      <c r="AU242" s="294"/>
    </row>
    <row r="243" ht="19.5" customHeight="1">
      <c r="A243" s="271" t="s">
        <v>333</v>
      </c>
      <c r="B243" s="326">
        <v>173.110001</v>
      </c>
      <c r="C243" s="327">
        <v>173.309998</v>
      </c>
      <c r="D243" s="327">
        <v>143.460007</v>
      </c>
      <c r="E243" s="327">
        <v>154.259995</v>
      </c>
      <c r="F243" s="327">
        <v>148.838852</v>
      </c>
      <c r="G243" s="327">
        <v>1.3955449E9</v>
      </c>
      <c r="H243" s="329" t="s">
        <v>333</v>
      </c>
      <c r="I243" s="327">
        <v>21.34</v>
      </c>
      <c r="J243" s="327">
        <v>21.385</v>
      </c>
      <c r="K243" s="327">
        <v>14.61</v>
      </c>
      <c r="L243" s="327">
        <v>16.797501</v>
      </c>
      <c r="M243" s="327">
        <v>16.645899</v>
      </c>
      <c r="N243" s="327">
        <v>2.174544E8</v>
      </c>
      <c r="O243" s="327"/>
      <c r="P243" s="249">
        <f t="shared" si="26"/>
        <v>568158.4436</v>
      </c>
      <c r="Q243" s="249">
        <f t="shared" si="137"/>
        <v>637717.3518</v>
      </c>
      <c r="R243" s="249">
        <f t="shared" si="138"/>
        <v>761245.1234</v>
      </c>
      <c r="S243" s="249">
        <f t="shared" si="29"/>
        <v>-623695.9531</v>
      </c>
      <c r="T243" s="328">
        <f>(P243-P231)/P231</f>
        <v>-0.05655656394</v>
      </c>
      <c r="U243" s="252">
        <f t="shared" si="18"/>
        <v>2.131493014</v>
      </c>
      <c r="V243" s="249">
        <f t="shared" si="19"/>
        <v>1128506.229</v>
      </c>
      <c r="W243" s="249">
        <f t="shared" si="20"/>
        <v>504810.2759</v>
      </c>
      <c r="X243" s="249">
        <f t="shared" si="21"/>
        <v>1967120.919</v>
      </c>
      <c r="Y243" s="253">
        <f t="shared" si="22"/>
        <v>1.967120919</v>
      </c>
      <c r="Z243" s="323">
        <f t="shared" si="23"/>
        <v>1343424.966</v>
      </c>
      <c r="AA243" s="253">
        <f t="shared" si="24"/>
        <v>1.343424966</v>
      </c>
      <c r="AB243" s="309"/>
      <c r="AC243" s="294"/>
      <c r="AD243" s="294"/>
      <c r="AE243" s="294"/>
      <c r="AF243" s="294"/>
      <c r="AG243" s="294"/>
      <c r="AH243" s="294"/>
      <c r="AI243" s="294"/>
      <c r="AJ243" s="294"/>
      <c r="AK243" s="294"/>
      <c r="AL243" s="294"/>
      <c r="AM243" s="294"/>
      <c r="AN243" s="294"/>
      <c r="AO243" s="294"/>
      <c r="AP243" s="294"/>
      <c r="AQ243" s="294"/>
      <c r="AR243" s="294"/>
      <c r="AS243" s="294"/>
      <c r="AT243" s="294"/>
      <c r="AU243" s="294"/>
    </row>
    <row r="244" ht="19.5" customHeight="1">
      <c r="A244" s="271" t="s">
        <v>334</v>
      </c>
      <c r="B244" s="272">
        <v>150.990005</v>
      </c>
      <c r="C244" s="273">
        <v>168.990005</v>
      </c>
      <c r="D244" s="273">
        <v>149.490005</v>
      </c>
      <c r="E244" s="273">
        <v>168.160004</v>
      </c>
      <c r="F244" s="273">
        <v>162.714554</v>
      </c>
      <c r="G244" s="273">
        <v>9.337065E8</v>
      </c>
      <c r="H244" s="278" t="s">
        <v>334</v>
      </c>
      <c r="I244" s="273">
        <v>16.084999</v>
      </c>
      <c r="J244" s="273">
        <v>19.967501</v>
      </c>
      <c r="K244" s="273">
        <v>15.7425</v>
      </c>
      <c r="L244" s="273">
        <v>19.7925</v>
      </c>
      <c r="M244" s="273">
        <v>19.627283</v>
      </c>
      <c r="N244" s="273">
        <v>1.66696E8</v>
      </c>
      <c r="O244" s="273"/>
      <c r="P244" s="249">
        <f t="shared" si="26"/>
        <v>592039.6238</v>
      </c>
      <c r="Q244" s="249">
        <f>((Q243+R243)/2)*K244/K243</f>
        <v>753701.8058</v>
      </c>
      <c r="R244" s="249">
        <f>(Q243+R243)/2</f>
        <v>699481.2376</v>
      </c>
      <c r="S244" s="249">
        <f t="shared" si="29"/>
        <v>-627961.3529</v>
      </c>
      <c r="T244" s="277"/>
      <c r="U244" s="252">
        <f t="shared" si="18"/>
        <v>2.05668845</v>
      </c>
      <c r="V244" s="249">
        <f t="shared" si="19"/>
        <v>1085929.725</v>
      </c>
      <c r="W244" s="249">
        <f t="shared" si="20"/>
        <v>457968.3718</v>
      </c>
      <c r="X244" s="249">
        <f t="shared" si="21"/>
        <v>2045222.667</v>
      </c>
      <c r="Y244" s="253">
        <f t="shared" si="22"/>
        <v>2.045222667</v>
      </c>
      <c r="Z244" s="323">
        <f t="shared" si="23"/>
        <v>1417261.314</v>
      </c>
      <c r="AA244" s="253">
        <f t="shared" si="24"/>
        <v>1.417261314</v>
      </c>
      <c r="AB244" s="309"/>
      <c r="AC244" s="294"/>
      <c r="AD244" s="294"/>
      <c r="AE244" s="294"/>
      <c r="AF244" s="294"/>
      <c r="AG244" s="294"/>
      <c r="AH244" s="294"/>
      <c r="AI244" s="294"/>
      <c r="AJ244" s="294"/>
      <c r="AK244" s="294"/>
      <c r="AL244" s="294"/>
      <c r="AM244" s="294"/>
      <c r="AN244" s="294"/>
      <c r="AO244" s="294"/>
      <c r="AP244" s="294"/>
      <c r="AQ244" s="294"/>
      <c r="AR244" s="294"/>
      <c r="AS244" s="294"/>
      <c r="AT244" s="294"/>
      <c r="AU244" s="294"/>
    </row>
    <row r="245" ht="19.5" customHeight="1">
      <c r="A245" s="271" t="s">
        <v>335</v>
      </c>
      <c r="B245" s="272">
        <v>167.330002</v>
      </c>
      <c r="C245" s="273">
        <v>174.660004</v>
      </c>
      <c r="D245" s="273">
        <v>166.570007</v>
      </c>
      <c r="E245" s="273">
        <v>173.190002</v>
      </c>
      <c r="F245" s="273">
        <v>167.581696</v>
      </c>
      <c r="G245" s="273">
        <v>5.359641E8</v>
      </c>
      <c r="H245" s="278" t="s">
        <v>335</v>
      </c>
      <c r="I245" s="273">
        <v>19.594999</v>
      </c>
      <c r="J245" s="273">
        <v>21.275</v>
      </c>
      <c r="K245" s="273">
        <v>19.3825</v>
      </c>
      <c r="L245" s="273">
        <v>20.905001</v>
      </c>
      <c r="M245" s="273">
        <v>20.730501</v>
      </c>
      <c r="N245" s="273">
        <v>1.092192E8</v>
      </c>
      <c r="O245" s="273"/>
      <c r="P245" s="249">
        <f t="shared" si="26"/>
        <v>659683.196</v>
      </c>
      <c r="Q245" s="249">
        <f t="shared" ref="Q245:Q255" si="139">Q244*K245/K244</f>
        <v>927973.6542</v>
      </c>
      <c r="R245" s="249">
        <f t="shared" ref="R245:R255" si="140">R244</f>
        <v>699481.2376</v>
      </c>
      <c r="S245" s="249">
        <f t="shared" si="29"/>
        <v>-632244.5252</v>
      </c>
      <c r="T245" s="277"/>
      <c r="U245" s="252">
        <f t="shared" si="18"/>
        <v>2.149744884</v>
      </c>
      <c r="V245" s="249">
        <f t="shared" si="19"/>
        <v>1133280.225</v>
      </c>
      <c r="W245" s="249">
        <f t="shared" si="20"/>
        <v>501035.7001</v>
      </c>
      <c r="X245" s="249">
        <f t="shared" si="21"/>
        <v>2287138.088</v>
      </c>
      <c r="Y245" s="253">
        <f t="shared" si="22"/>
        <v>2.287138088</v>
      </c>
      <c r="Z245" s="323">
        <f t="shared" si="23"/>
        <v>1654893.563</v>
      </c>
      <c r="AA245" s="253">
        <f t="shared" si="24"/>
        <v>1.654893563</v>
      </c>
      <c r="AB245" s="309"/>
      <c r="AC245" s="294"/>
      <c r="AD245" s="294"/>
      <c r="AE245" s="294"/>
      <c r="AF245" s="294"/>
      <c r="AG245" s="294"/>
      <c r="AH245" s="294"/>
      <c r="AI245" s="294"/>
      <c r="AJ245" s="294"/>
      <c r="AK245" s="294"/>
      <c r="AL245" s="294"/>
      <c r="AM245" s="294"/>
      <c r="AN245" s="294"/>
      <c r="AO245" s="294"/>
      <c r="AP245" s="294"/>
      <c r="AQ245" s="294"/>
      <c r="AR245" s="294"/>
      <c r="AS245" s="294"/>
      <c r="AT245" s="294"/>
      <c r="AU245" s="294"/>
    </row>
    <row r="246" ht="19.5" customHeight="1">
      <c r="A246" s="271" t="s">
        <v>336</v>
      </c>
      <c r="B246" s="272">
        <v>174.440002</v>
      </c>
      <c r="C246" s="273">
        <v>182.830002</v>
      </c>
      <c r="D246" s="273">
        <v>169.339996</v>
      </c>
      <c r="E246" s="273">
        <v>179.660004</v>
      </c>
      <c r="F246" s="273">
        <v>173.842194</v>
      </c>
      <c r="G246" s="273">
        <v>7.819727E8</v>
      </c>
      <c r="H246" s="278" t="s">
        <v>336</v>
      </c>
      <c r="I246" s="273">
        <v>21.2075</v>
      </c>
      <c r="J246" s="273">
        <v>23.290001</v>
      </c>
      <c r="K246" s="273">
        <v>19.9625</v>
      </c>
      <c r="L246" s="273">
        <v>22.4825</v>
      </c>
      <c r="M246" s="273">
        <v>22.29483</v>
      </c>
      <c r="N246" s="273">
        <v>1.219928E8</v>
      </c>
      <c r="O246" s="273"/>
      <c r="P246" s="249">
        <f t="shared" si="26"/>
        <v>670653.4495</v>
      </c>
      <c r="Q246" s="249">
        <f t="shared" si="139"/>
        <v>955742.2454</v>
      </c>
      <c r="R246" s="249">
        <f t="shared" si="140"/>
        <v>699481.2376</v>
      </c>
      <c r="S246" s="249">
        <f t="shared" si="29"/>
        <v>-636545.5441</v>
      </c>
      <c r="T246" s="277"/>
      <c r="U246" s="252">
        <f t="shared" si="18"/>
        <v>2.152453505</v>
      </c>
      <c r="V246" s="249">
        <f t="shared" si="19"/>
        <v>1140959.403</v>
      </c>
      <c r="W246" s="249">
        <f t="shared" si="20"/>
        <v>504413.8587</v>
      </c>
      <c r="X246" s="249">
        <f t="shared" si="21"/>
        <v>2325876.933</v>
      </c>
      <c r="Y246" s="253">
        <f t="shared" si="22"/>
        <v>2.325876933</v>
      </c>
      <c r="Z246" s="323">
        <f t="shared" si="23"/>
        <v>1689331.388</v>
      </c>
      <c r="AA246" s="253">
        <f t="shared" si="24"/>
        <v>1.689331388</v>
      </c>
      <c r="AB246" s="309"/>
      <c r="AC246" s="294"/>
      <c r="AD246" s="294"/>
      <c r="AE246" s="294"/>
      <c r="AF246" s="294"/>
      <c r="AG246" s="294"/>
      <c r="AH246" s="294"/>
      <c r="AI246" s="294"/>
      <c r="AJ246" s="294"/>
      <c r="AK246" s="294"/>
      <c r="AL246" s="294"/>
      <c r="AM246" s="294"/>
      <c r="AN246" s="294"/>
      <c r="AO246" s="294"/>
      <c r="AP246" s="294"/>
      <c r="AQ246" s="294"/>
      <c r="AR246" s="294"/>
      <c r="AS246" s="294"/>
      <c r="AT246" s="294"/>
      <c r="AU246" s="294"/>
    </row>
    <row r="247" ht="19.5" customHeight="1">
      <c r="A247" s="271" t="s">
        <v>337</v>
      </c>
      <c r="B247" s="272">
        <v>181.509995</v>
      </c>
      <c r="C247" s="273">
        <v>191.320007</v>
      </c>
      <c r="D247" s="273">
        <v>180.770004</v>
      </c>
      <c r="E247" s="273">
        <v>189.539993</v>
      </c>
      <c r="F247" s="273">
        <v>183.735977</v>
      </c>
      <c r="G247" s="273">
        <v>5.501577E8</v>
      </c>
      <c r="H247" s="278" t="s">
        <v>337</v>
      </c>
      <c r="I247" s="273">
        <v>22.9025</v>
      </c>
      <c r="J247" s="273">
        <v>25.3825</v>
      </c>
      <c r="K247" s="273">
        <v>22.74</v>
      </c>
      <c r="L247" s="273">
        <v>24.92</v>
      </c>
      <c r="M247" s="273">
        <v>24.729399</v>
      </c>
      <c r="N247" s="273">
        <v>8.80632E7</v>
      </c>
      <c r="O247" s="273"/>
      <c r="P247" s="249">
        <f t="shared" si="26"/>
        <v>715920.8079</v>
      </c>
      <c r="Q247" s="249">
        <f t="shared" si="139"/>
        <v>1088720.284</v>
      </c>
      <c r="R247" s="249">
        <f t="shared" si="140"/>
        <v>699481.2376</v>
      </c>
      <c r="S247" s="249">
        <f t="shared" si="29"/>
        <v>-640864.4838</v>
      </c>
      <c r="T247" s="277"/>
      <c r="U247" s="252">
        <f t="shared" si="18"/>
        <v>2.20858244</v>
      </c>
      <c r="V247" s="249">
        <f t="shared" si="19"/>
        <v>1172646.554</v>
      </c>
      <c r="W247" s="249">
        <f t="shared" si="20"/>
        <v>531782.0698</v>
      </c>
      <c r="X247" s="249">
        <f t="shared" si="21"/>
        <v>2504122.329</v>
      </c>
      <c r="Y247" s="253">
        <f t="shared" si="22"/>
        <v>2.504122329</v>
      </c>
      <c r="Z247" s="323">
        <f t="shared" si="23"/>
        <v>1863257.845</v>
      </c>
      <c r="AA247" s="253">
        <f t="shared" si="24"/>
        <v>1.863257845</v>
      </c>
      <c r="AB247" s="309"/>
      <c r="AC247" s="294"/>
      <c r="AD247" s="294"/>
      <c r="AE247" s="294"/>
      <c r="AF247" s="294"/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  <c r="AU247" s="294"/>
    </row>
    <row r="248" ht="19.5" customHeight="1">
      <c r="A248" s="271" t="s">
        <v>338</v>
      </c>
      <c r="B248" s="272">
        <v>190.779999</v>
      </c>
      <c r="C248" s="273">
        <v>191.320007</v>
      </c>
      <c r="D248" s="273">
        <v>173.869995</v>
      </c>
      <c r="E248" s="273">
        <v>173.949997</v>
      </c>
      <c r="F248" s="273">
        <v>168.623383</v>
      </c>
      <c r="G248" s="273">
        <v>9.01554E8</v>
      </c>
      <c r="H248" s="278" t="s">
        <v>338</v>
      </c>
      <c r="I248" s="273">
        <v>25.2325</v>
      </c>
      <c r="J248" s="273">
        <v>25.377501</v>
      </c>
      <c r="K248" s="273">
        <v>20.815001</v>
      </c>
      <c r="L248" s="273">
        <v>20.817499</v>
      </c>
      <c r="M248" s="273">
        <v>20.658276</v>
      </c>
      <c r="N248" s="273">
        <v>1.840024E8</v>
      </c>
      <c r="O248" s="273"/>
      <c r="P248" s="249">
        <f t="shared" si="26"/>
        <v>688594.0396</v>
      </c>
      <c r="Q248" s="249">
        <f t="shared" si="139"/>
        <v>996557.3347</v>
      </c>
      <c r="R248" s="249">
        <f t="shared" si="140"/>
        <v>699481.2376</v>
      </c>
      <c r="S248" s="249">
        <f t="shared" si="29"/>
        <v>-645201.4192</v>
      </c>
      <c r="T248" s="277"/>
      <c r="U248" s="252">
        <f t="shared" si="18"/>
        <v>2.151382864</v>
      </c>
      <c r="V248" s="249">
        <f t="shared" si="19"/>
        <v>1153517.816</v>
      </c>
      <c r="W248" s="249">
        <f t="shared" si="20"/>
        <v>508316.3966</v>
      </c>
      <c r="X248" s="249">
        <f t="shared" si="21"/>
        <v>2384632.612</v>
      </c>
      <c r="Y248" s="253">
        <f t="shared" si="22"/>
        <v>2.384632612</v>
      </c>
      <c r="Z248" s="323">
        <f t="shared" si="23"/>
        <v>1739431.193</v>
      </c>
      <c r="AA248" s="253">
        <f t="shared" si="24"/>
        <v>1.739431193</v>
      </c>
      <c r="AB248" s="309"/>
      <c r="AC248" s="294"/>
      <c r="AD248" s="294"/>
      <c r="AE248" s="294"/>
      <c r="AF248" s="294"/>
      <c r="AG248" s="294"/>
      <c r="AH248" s="294"/>
      <c r="AI248" s="294"/>
      <c r="AJ248" s="294"/>
      <c r="AK248" s="294"/>
      <c r="AL248" s="294"/>
      <c r="AM248" s="294"/>
      <c r="AN248" s="294"/>
      <c r="AO248" s="294"/>
      <c r="AP248" s="294"/>
      <c r="AQ248" s="294"/>
      <c r="AR248" s="294"/>
      <c r="AS248" s="294"/>
      <c r="AT248" s="294"/>
      <c r="AU248" s="294"/>
    </row>
    <row r="249" ht="19.5" customHeight="1">
      <c r="A249" s="271" t="s">
        <v>339</v>
      </c>
      <c r="B249" s="272">
        <v>173.479996</v>
      </c>
      <c r="C249" s="273">
        <v>189.770004</v>
      </c>
      <c r="D249" s="273">
        <v>169.270004</v>
      </c>
      <c r="E249" s="273">
        <v>186.740005</v>
      </c>
      <c r="F249" s="273">
        <v>181.021744</v>
      </c>
      <c r="G249" s="273">
        <v>6.887304E8</v>
      </c>
      <c r="H249" s="278" t="s">
        <v>339</v>
      </c>
      <c r="I249" s="273">
        <v>20.727501</v>
      </c>
      <c r="J249" s="273">
        <v>24.695</v>
      </c>
      <c r="K249" s="273">
        <v>19.709999</v>
      </c>
      <c r="L249" s="273">
        <v>24.002501</v>
      </c>
      <c r="M249" s="273">
        <v>23.818918</v>
      </c>
      <c r="N249" s="273">
        <v>1.21086E8</v>
      </c>
      <c r="O249" s="273"/>
      <c r="P249" s="249">
        <f t="shared" si="26"/>
        <v>670376.2535</v>
      </c>
      <c r="Q249" s="249">
        <f t="shared" si="139"/>
        <v>943653.285</v>
      </c>
      <c r="R249" s="249">
        <f t="shared" si="140"/>
        <v>699481.2376</v>
      </c>
      <c r="S249" s="249">
        <f t="shared" si="29"/>
        <v>-649556.4251</v>
      </c>
      <c r="T249" s="277"/>
      <c r="U249" s="252">
        <f t="shared" si="18"/>
        <v>2.108912233</v>
      </c>
      <c r="V249" s="249">
        <f t="shared" si="19"/>
        <v>1140765.366</v>
      </c>
      <c r="W249" s="249">
        <f t="shared" si="20"/>
        <v>491208.9404</v>
      </c>
      <c r="X249" s="249">
        <f t="shared" si="21"/>
        <v>2313510.776</v>
      </c>
      <c r="Y249" s="253">
        <f t="shared" si="22"/>
        <v>2.313510776</v>
      </c>
      <c r="Z249" s="323">
        <f t="shared" si="23"/>
        <v>1663954.351</v>
      </c>
      <c r="AA249" s="253">
        <f t="shared" si="24"/>
        <v>1.663954351</v>
      </c>
      <c r="AB249" s="309"/>
      <c r="AC249" s="294"/>
      <c r="AD249" s="294"/>
      <c r="AE249" s="294"/>
      <c r="AF249" s="294"/>
      <c r="AG249" s="294"/>
      <c r="AH249" s="294"/>
      <c r="AI249" s="294"/>
      <c r="AJ249" s="294"/>
      <c r="AK249" s="294"/>
      <c r="AL249" s="294"/>
      <c r="AM249" s="294"/>
      <c r="AN249" s="294"/>
      <c r="AO249" s="294"/>
      <c r="AP249" s="294"/>
      <c r="AQ249" s="294"/>
      <c r="AR249" s="294"/>
      <c r="AS249" s="294"/>
      <c r="AT249" s="294"/>
      <c r="AU249" s="294"/>
    </row>
    <row r="250" ht="19.5" customHeight="1">
      <c r="A250" s="271" t="s">
        <v>340</v>
      </c>
      <c r="B250" s="272">
        <v>190.320007</v>
      </c>
      <c r="C250" s="273">
        <v>195.550003</v>
      </c>
      <c r="D250" s="273">
        <v>188.380005</v>
      </c>
      <c r="E250" s="273">
        <v>191.100006</v>
      </c>
      <c r="F250" s="273">
        <v>185.657791</v>
      </c>
      <c r="G250" s="273">
        <v>4.940255E8</v>
      </c>
      <c r="H250" s="278" t="s">
        <v>340</v>
      </c>
      <c r="I250" s="273">
        <v>24.897499</v>
      </c>
      <c r="J250" s="273">
        <v>26.200001</v>
      </c>
      <c r="K250" s="273">
        <v>24.4025</v>
      </c>
      <c r="L250" s="273">
        <v>25.0375</v>
      </c>
      <c r="M250" s="273">
        <v>24.856449</v>
      </c>
      <c r="N250" s="273">
        <v>7.85968E7</v>
      </c>
      <c r="O250" s="273"/>
      <c r="P250" s="249">
        <f t="shared" si="26"/>
        <v>746059.4257</v>
      </c>
      <c r="Q250" s="249">
        <f t="shared" si="139"/>
        <v>1168315.599</v>
      </c>
      <c r="R250" s="249">
        <f t="shared" si="140"/>
        <v>699481.2376</v>
      </c>
      <c r="S250" s="249">
        <f t="shared" si="29"/>
        <v>-653929.5769</v>
      </c>
      <c r="T250" s="277"/>
      <c r="U250" s="252">
        <f t="shared" si="18"/>
        <v>2.210544858</v>
      </c>
      <c r="V250" s="249">
        <f t="shared" si="19"/>
        <v>1193743.586</v>
      </c>
      <c r="W250" s="249">
        <f t="shared" si="20"/>
        <v>539814.0093</v>
      </c>
      <c r="X250" s="249">
        <f t="shared" si="21"/>
        <v>2613856.262</v>
      </c>
      <c r="Y250" s="253">
        <f t="shared" si="22"/>
        <v>2.613856262</v>
      </c>
      <c r="Z250" s="323">
        <f t="shared" si="23"/>
        <v>1959926.685</v>
      </c>
      <c r="AA250" s="253">
        <f t="shared" si="24"/>
        <v>1.959926685</v>
      </c>
      <c r="AB250" s="309"/>
      <c r="AC250" s="294"/>
      <c r="AD250" s="294"/>
      <c r="AE250" s="294"/>
      <c r="AF250" s="294"/>
      <c r="AG250" s="294"/>
      <c r="AH250" s="294"/>
      <c r="AI250" s="294"/>
      <c r="AJ250" s="294"/>
      <c r="AK250" s="294"/>
      <c r="AL250" s="294"/>
      <c r="AM250" s="294"/>
      <c r="AN250" s="294"/>
      <c r="AO250" s="294"/>
      <c r="AP250" s="294"/>
      <c r="AQ250" s="294"/>
      <c r="AR250" s="294"/>
      <c r="AS250" s="294"/>
      <c r="AT250" s="294"/>
      <c r="AU250" s="294"/>
    </row>
    <row r="251" ht="19.5" customHeight="1">
      <c r="A251" s="271" t="s">
        <v>341</v>
      </c>
      <c r="B251" s="272">
        <v>191.429993</v>
      </c>
      <c r="C251" s="273">
        <v>194.979996</v>
      </c>
      <c r="D251" s="273">
        <v>179.199997</v>
      </c>
      <c r="E251" s="273">
        <v>187.470001</v>
      </c>
      <c r="F251" s="273">
        <v>182.131195</v>
      </c>
      <c r="G251" s="273">
        <v>8.142865E8</v>
      </c>
      <c r="H251" s="278" t="s">
        <v>341</v>
      </c>
      <c r="I251" s="273">
        <v>25.1075</v>
      </c>
      <c r="J251" s="273">
        <v>26.012501</v>
      </c>
      <c r="K251" s="273">
        <v>21.9275</v>
      </c>
      <c r="L251" s="273">
        <v>23.8575</v>
      </c>
      <c r="M251" s="273">
        <v>23.684978</v>
      </c>
      <c r="N251" s="273">
        <v>1.474268E8</v>
      </c>
      <c r="O251" s="273"/>
      <c r="P251" s="249">
        <f t="shared" si="26"/>
        <v>709702.9584</v>
      </c>
      <c r="Q251" s="249">
        <f t="shared" si="139"/>
        <v>1049820.317</v>
      </c>
      <c r="R251" s="249">
        <f t="shared" si="140"/>
        <v>699481.2376</v>
      </c>
      <c r="S251" s="249">
        <f t="shared" si="29"/>
        <v>-658320.9501</v>
      </c>
      <c r="T251" s="277"/>
      <c r="U251" s="252">
        <f t="shared" si="18"/>
        <v>2.14057322</v>
      </c>
      <c r="V251" s="249">
        <f t="shared" si="19"/>
        <v>1168294.059</v>
      </c>
      <c r="W251" s="249">
        <f t="shared" si="20"/>
        <v>509973.1089</v>
      </c>
      <c r="X251" s="249">
        <f t="shared" si="21"/>
        <v>2459004.513</v>
      </c>
      <c r="Y251" s="253">
        <f t="shared" si="22"/>
        <v>2.459004513</v>
      </c>
      <c r="Z251" s="323">
        <f t="shared" si="23"/>
        <v>1800683.563</v>
      </c>
      <c r="AA251" s="253">
        <f t="shared" si="24"/>
        <v>1.800683563</v>
      </c>
      <c r="AB251" s="309"/>
      <c r="AC251" s="294"/>
      <c r="AD251" s="294"/>
      <c r="AE251" s="294"/>
      <c r="AF251" s="294"/>
      <c r="AG251" s="294"/>
      <c r="AH251" s="294"/>
      <c r="AI251" s="294"/>
      <c r="AJ251" s="294"/>
      <c r="AK251" s="294"/>
      <c r="AL251" s="294"/>
      <c r="AM251" s="294"/>
      <c r="AN251" s="294"/>
      <c r="AO251" s="294"/>
      <c r="AP251" s="294"/>
      <c r="AQ251" s="294"/>
      <c r="AR251" s="294"/>
      <c r="AS251" s="294"/>
      <c r="AT251" s="294"/>
      <c r="AU251" s="294"/>
    </row>
    <row r="252" ht="19.5" customHeight="1">
      <c r="A252" s="271" t="s">
        <v>342</v>
      </c>
      <c r="B252" s="272">
        <v>186.220001</v>
      </c>
      <c r="C252" s="273">
        <v>194.710007</v>
      </c>
      <c r="D252" s="273">
        <v>185.029999</v>
      </c>
      <c r="E252" s="273">
        <v>188.809998</v>
      </c>
      <c r="F252" s="273">
        <v>183.433029</v>
      </c>
      <c r="G252" s="273">
        <v>5.506502E8</v>
      </c>
      <c r="H252" s="278" t="s">
        <v>342</v>
      </c>
      <c r="I252" s="273">
        <v>23.540001</v>
      </c>
      <c r="J252" s="273">
        <v>25.674999</v>
      </c>
      <c r="K252" s="273">
        <v>23.225</v>
      </c>
      <c r="L252" s="273">
        <v>24.182501</v>
      </c>
      <c r="M252" s="273">
        <v>24.007629</v>
      </c>
      <c r="N252" s="273">
        <v>7.9662E7</v>
      </c>
      <c r="O252" s="273"/>
      <c r="P252" s="249">
        <f t="shared" si="26"/>
        <v>732792.0752</v>
      </c>
      <c r="Q252" s="249">
        <f t="shared" si="139"/>
        <v>1111940.571</v>
      </c>
      <c r="R252" s="249">
        <f t="shared" si="140"/>
        <v>699481.2376</v>
      </c>
      <c r="S252" s="249">
        <f t="shared" si="29"/>
        <v>-662730.6207</v>
      </c>
      <c r="T252" s="277"/>
      <c r="U252" s="252">
        <f t="shared" si="18"/>
        <v>2.161169664</v>
      </c>
      <c r="V252" s="249">
        <f t="shared" si="19"/>
        <v>1184456.441</v>
      </c>
      <c r="W252" s="249">
        <f t="shared" si="20"/>
        <v>521725.8201</v>
      </c>
      <c r="X252" s="249">
        <f t="shared" si="21"/>
        <v>2544213.884</v>
      </c>
      <c r="Y252" s="253">
        <f t="shared" si="22"/>
        <v>2.544213884</v>
      </c>
      <c r="Z252" s="323">
        <f t="shared" si="23"/>
        <v>1881483.263</v>
      </c>
      <c r="AA252" s="253">
        <f t="shared" si="24"/>
        <v>1.881483263</v>
      </c>
      <c r="AB252" s="309"/>
      <c r="AC252" s="294"/>
      <c r="AD252" s="294"/>
      <c r="AE252" s="294"/>
      <c r="AF252" s="294"/>
      <c r="AG252" s="294"/>
      <c r="AH252" s="294"/>
      <c r="AI252" s="294"/>
      <c r="AJ252" s="294"/>
      <c r="AK252" s="294"/>
      <c r="AL252" s="294"/>
      <c r="AM252" s="294"/>
      <c r="AN252" s="294"/>
      <c r="AO252" s="294"/>
      <c r="AP252" s="294"/>
      <c r="AQ252" s="294"/>
      <c r="AR252" s="294"/>
      <c r="AS252" s="294"/>
      <c r="AT252" s="294"/>
      <c r="AU252" s="294"/>
    </row>
    <row r="253" ht="19.5" customHeight="1">
      <c r="A253" s="271" t="s">
        <v>343</v>
      </c>
      <c r="B253" s="272">
        <v>189.5</v>
      </c>
      <c r="C253" s="273">
        <v>197.830002</v>
      </c>
      <c r="D253" s="273">
        <v>181.820007</v>
      </c>
      <c r="E253" s="273">
        <v>197.080002</v>
      </c>
      <c r="F253" s="273">
        <v>191.853638</v>
      </c>
      <c r="G253" s="273">
        <v>5.769834E8</v>
      </c>
      <c r="H253" s="278" t="s">
        <v>343</v>
      </c>
      <c r="I253" s="273">
        <v>24.360001</v>
      </c>
      <c r="J253" s="273">
        <v>26.442499</v>
      </c>
      <c r="K253" s="273">
        <v>22.4125</v>
      </c>
      <c r="L253" s="273">
        <v>26.2225</v>
      </c>
      <c r="M253" s="273">
        <v>26.032879</v>
      </c>
      <c r="N253" s="273">
        <v>8.57292E7</v>
      </c>
      <c r="O253" s="273"/>
      <c r="P253" s="249">
        <f t="shared" si="26"/>
        <v>720079.2356</v>
      </c>
      <c r="Q253" s="249">
        <f t="shared" si="139"/>
        <v>1073040.605</v>
      </c>
      <c r="R253" s="249">
        <f t="shared" si="140"/>
        <v>699481.2376</v>
      </c>
      <c r="S253" s="249">
        <f t="shared" si="29"/>
        <v>-667158.665</v>
      </c>
      <c r="T253" s="277"/>
      <c r="U253" s="252">
        <f t="shared" si="18"/>
        <v>2.127770421</v>
      </c>
      <c r="V253" s="249">
        <f t="shared" si="19"/>
        <v>1175557.453</v>
      </c>
      <c r="W253" s="249">
        <f t="shared" si="20"/>
        <v>508398.7881</v>
      </c>
      <c r="X253" s="249">
        <f t="shared" si="21"/>
        <v>2492601.078</v>
      </c>
      <c r="Y253" s="253">
        <f t="shared" si="22"/>
        <v>2.492601078</v>
      </c>
      <c r="Z253" s="323">
        <f t="shared" si="23"/>
        <v>1825442.413</v>
      </c>
      <c r="AA253" s="253">
        <f t="shared" si="24"/>
        <v>1.825442413</v>
      </c>
      <c r="AB253" s="309"/>
      <c r="AC253" s="294"/>
      <c r="AD253" s="294"/>
      <c r="AE253" s="294"/>
      <c r="AF253" s="294"/>
      <c r="AG253" s="294"/>
      <c r="AH253" s="294"/>
      <c r="AI253" s="294"/>
      <c r="AJ253" s="294"/>
      <c r="AK253" s="294"/>
      <c r="AL253" s="294"/>
      <c r="AM253" s="294"/>
      <c r="AN253" s="294"/>
      <c r="AO253" s="294"/>
      <c r="AP253" s="294"/>
      <c r="AQ253" s="294"/>
      <c r="AR253" s="294"/>
      <c r="AS253" s="294"/>
      <c r="AT253" s="294"/>
      <c r="AU253" s="294"/>
    </row>
    <row r="254" ht="19.5" customHeight="1">
      <c r="A254" s="271" t="s">
        <v>344</v>
      </c>
      <c r="B254" s="272">
        <v>197.929993</v>
      </c>
      <c r="C254" s="273">
        <v>206.050003</v>
      </c>
      <c r="D254" s="273">
        <v>197.630005</v>
      </c>
      <c r="E254" s="273">
        <v>205.100006</v>
      </c>
      <c r="F254" s="273">
        <v>199.66095</v>
      </c>
      <c r="G254" s="273">
        <v>3.514297E8</v>
      </c>
      <c r="H254" s="278" t="s">
        <v>344</v>
      </c>
      <c r="I254" s="273">
        <v>26.455</v>
      </c>
      <c r="J254" s="273">
        <v>28.6</v>
      </c>
      <c r="K254" s="273">
        <v>26.377501</v>
      </c>
      <c r="L254" s="273">
        <v>28.33</v>
      </c>
      <c r="M254" s="273">
        <v>28.125137</v>
      </c>
      <c r="N254" s="273">
        <v>5.32656E7</v>
      </c>
      <c r="O254" s="273"/>
      <c r="P254" s="249">
        <f t="shared" si="26"/>
        <v>782693.0891</v>
      </c>
      <c r="Q254" s="249">
        <f t="shared" si="139"/>
        <v>1262872.488</v>
      </c>
      <c r="R254" s="249">
        <f t="shared" si="140"/>
        <v>699481.2376</v>
      </c>
      <c r="S254" s="249">
        <f t="shared" si="29"/>
        <v>-671605.1594</v>
      </c>
      <c r="T254" s="277"/>
      <c r="U254" s="252">
        <f t="shared" si="18"/>
        <v>2.206913252</v>
      </c>
      <c r="V254" s="249">
        <f t="shared" si="19"/>
        <v>1219387.15</v>
      </c>
      <c r="W254" s="249">
        <f t="shared" si="20"/>
        <v>547781.9911</v>
      </c>
      <c r="X254" s="249">
        <f t="shared" si="21"/>
        <v>2745046.814</v>
      </c>
      <c r="Y254" s="253">
        <f t="shared" si="22"/>
        <v>2.745046814</v>
      </c>
      <c r="Z254" s="323">
        <f t="shared" si="23"/>
        <v>2073441.655</v>
      </c>
      <c r="AA254" s="253">
        <f t="shared" si="24"/>
        <v>2.073441655</v>
      </c>
      <c r="AB254" s="309"/>
      <c r="AC254" s="294"/>
      <c r="AD254" s="294"/>
      <c r="AE254" s="294"/>
      <c r="AF254" s="294"/>
      <c r="AG254" s="294"/>
      <c r="AH254" s="294"/>
      <c r="AI254" s="294"/>
      <c r="AJ254" s="294"/>
      <c r="AK254" s="294"/>
      <c r="AL254" s="294"/>
      <c r="AM254" s="294"/>
      <c r="AN254" s="294"/>
      <c r="AO254" s="294"/>
      <c r="AP254" s="294"/>
      <c r="AQ254" s="294"/>
      <c r="AR254" s="294"/>
      <c r="AS254" s="294"/>
      <c r="AT254" s="294"/>
      <c r="AU254" s="294"/>
    </row>
    <row r="255" ht="19.5" customHeight="1">
      <c r="A255" s="271" t="s">
        <v>345</v>
      </c>
      <c r="B255" s="326">
        <v>205.110001</v>
      </c>
      <c r="C255" s="327">
        <v>214.559998</v>
      </c>
      <c r="D255" s="327">
        <v>199.229996</v>
      </c>
      <c r="E255" s="327">
        <v>212.610001</v>
      </c>
      <c r="F255" s="327">
        <v>206.971786</v>
      </c>
      <c r="G255" s="327">
        <v>4.299511E8</v>
      </c>
      <c r="H255" s="329" t="s">
        <v>345</v>
      </c>
      <c r="I255" s="327">
        <v>28.3375</v>
      </c>
      <c r="J255" s="327">
        <v>31.047501</v>
      </c>
      <c r="K255" s="327">
        <v>26.717501</v>
      </c>
      <c r="L255" s="327">
        <v>30.4725</v>
      </c>
      <c r="M255" s="327">
        <v>30.252146</v>
      </c>
      <c r="N255" s="327">
        <v>7.42756E7</v>
      </c>
      <c r="O255" s="327"/>
      <c r="P255" s="249">
        <f t="shared" si="26"/>
        <v>789029.6871</v>
      </c>
      <c r="Q255" s="249">
        <f t="shared" si="139"/>
        <v>1279150.627</v>
      </c>
      <c r="R255" s="249">
        <f t="shared" si="140"/>
        <v>699481.2376</v>
      </c>
      <c r="S255" s="249">
        <f t="shared" si="29"/>
        <v>-676070.1809</v>
      </c>
      <c r="T255" s="328">
        <f>(P255-P243)/P243</f>
        <v>0.3887493816</v>
      </c>
      <c r="U255" s="252">
        <f t="shared" si="18"/>
        <v>2.201710661</v>
      </c>
      <c r="V255" s="249">
        <f t="shared" si="19"/>
        <v>1223822.769</v>
      </c>
      <c r="W255" s="249">
        <f t="shared" si="20"/>
        <v>547752.5882</v>
      </c>
      <c r="X255" s="249">
        <f t="shared" si="21"/>
        <v>2767661.552</v>
      </c>
      <c r="Y255" s="253">
        <f t="shared" si="22"/>
        <v>2.767661552</v>
      </c>
      <c r="Z255" s="323">
        <f t="shared" si="23"/>
        <v>2091591.371</v>
      </c>
      <c r="AA255" s="253">
        <f t="shared" si="24"/>
        <v>2.091591371</v>
      </c>
      <c r="AB255" s="309"/>
      <c r="AC255" s="294"/>
      <c r="AD255" s="294"/>
      <c r="AE255" s="294"/>
      <c r="AF255" s="294"/>
      <c r="AG255" s="294"/>
      <c r="AH255" s="294"/>
      <c r="AI255" s="294"/>
      <c r="AJ255" s="294"/>
      <c r="AK255" s="294"/>
      <c r="AL255" s="294"/>
      <c r="AM255" s="294"/>
      <c r="AN255" s="294"/>
      <c r="AO255" s="294"/>
      <c r="AP255" s="294"/>
      <c r="AQ255" s="294"/>
      <c r="AR255" s="294"/>
      <c r="AS255" s="294"/>
      <c r="AT255" s="294"/>
      <c r="AU255" s="294"/>
    </row>
    <row r="256" ht="19.5" customHeight="1">
      <c r="A256" s="271" t="s">
        <v>346</v>
      </c>
      <c r="B256" s="272">
        <v>214.399994</v>
      </c>
      <c r="C256" s="273">
        <v>225.880005</v>
      </c>
      <c r="D256" s="273">
        <v>212.240005</v>
      </c>
      <c r="E256" s="273">
        <v>219.070007</v>
      </c>
      <c r="F256" s="273">
        <v>213.722824</v>
      </c>
      <c r="G256" s="273">
        <v>5.85493E8</v>
      </c>
      <c r="H256" s="278" t="s">
        <v>346</v>
      </c>
      <c r="I256" s="273">
        <v>30.977501</v>
      </c>
      <c r="J256" s="273">
        <v>34.299999</v>
      </c>
      <c r="K256" s="273">
        <v>30.3375</v>
      </c>
      <c r="L256" s="273">
        <v>32.185001</v>
      </c>
      <c r="M256" s="273">
        <v>31.965462</v>
      </c>
      <c r="N256" s="273">
        <v>8.53928E7</v>
      </c>
      <c r="O256" s="273"/>
      <c r="P256" s="249">
        <f t="shared" si="26"/>
        <v>840554.4752</v>
      </c>
      <c r="Q256" s="249">
        <f>((Q255+R255)/2)*K256/K255</f>
        <v>1123360.007</v>
      </c>
      <c r="R256" s="249">
        <f>(Q255+R255)/2</f>
        <v>989315.9325</v>
      </c>
      <c r="S256" s="249">
        <f t="shared" si="29"/>
        <v>-680553.8067</v>
      </c>
      <c r="T256" s="277"/>
      <c r="U256" s="252">
        <f t="shared" si="18"/>
        <v>2.68879608</v>
      </c>
      <c r="V256" s="249">
        <f t="shared" si="19"/>
        <v>1538131.428</v>
      </c>
      <c r="W256" s="249">
        <f t="shared" si="20"/>
        <v>857577.6212</v>
      </c>
      <c r="X256" s="249">
        <f t="shared" si="21"/>
        <v>2953230.414</v>
      </c>
      <c r="Y256" s="253">
        <f t="shared" si="22"/>
        <v>2.953230414</v>
      </c>
      <c r="Z256" s="323">
        <f t="shared" si="23"/>
        <v>2272676.608</v>
      </c>
      <c r="AA256" s="253">
        <f t="shared" si="24"/>
        <v>2.272676608</v>
      </c>
      <c r="AB256" s="309"/>
      <c r="AC256" s="294"/>
      <c r="AD256" s="294"/>
      <c r="AE256" s="294"/>
      <c r="AF256" s="294"/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  <c r="AU256" s="294"/>
    </row>
    <row r="257" ht="19.5" customHeight="1">
      <c r="A257" s="271" t="s">
        <v>347</v>
      </c>
      <c r="B257" s="272">
        <v>220.139999</v>
      </c>
      <c r="C257" s="273">
        <v>237.470001</v>
      </c>
      <c r="D257" s="273">
        <v>198.169998</v>
      </c>
      <c r="E257" s="273">
        <v>205.800003</v>
      </c>
      <c r="F257" s="273">
        <v>200.776718</v>
      </c>
      <c r="G257" s="273">
        <v>9.523923E8</v>
      </c>
      <c r="H257" s="278" t="s">
        <v>347</v>
      </c>
      <c r="I257" s="273">
        <v>32.509998</v>
      </c>
      <c r="J257" s="273">
        <v>37.759998</v>
      </c>
      <c r="K257" s="273">
        <v>26.0875</v>
      </c>
      <c r="L257" s="273">
        <v>28.395</v>
      </c>
      <c r="M257" s="273">
        <v>28.201315</v>
      </c>
      <c r="N257" s="273">
        <v>1.529848E8</v>
      </c>
      <c r="O257" s="273"/>
      <c r="P257" s="249">
        <f t="shared" si="26"/>
        <v>784831.6752</v>
      </c>
      <c r="Q257" s="249">
        <f t="shared" ref="Q257:Q267" si="141">Q256*K257/K256</f>
        <v>965987.7766</v>
      </c>
      <c r="R257" s="249">
        <f t="shared" ref="R257:R267" si="142">R256</f>
        <v>989315.9325</v>
      </c>
      <c r="S257" s="249">
        <f t="shared" si="29"/>
        <v>-685056.1142</v>
      </c>
      <c r="T257" s="277"/>
      <c r="U257" s="252">
        <f t="shared" si="18"/>
        <v>2.589784356</v>
      </c>
      <c r="V257" s="249">
        <f t="shared" si="19"/>
        <v>1499125.468</v>
      </c>
      <c r="W257" s="249">
        <f t="shared" si="20"/>
        <v>814069.3536</v>
      </c>
      <c r="X257" s="249">
        <f t="shared" si="21"/>
        <v>2740135.384</v>
      </c>
      <c r="Y257" s="253">
        <f t="shared" si="22"/>
        <v>2.740135384</v>
      </c>
      <c r="Z257" s="323">
        <f t="shared" si="23"/>
        <v>2055079.27</v>
      </c>
      <c r="AA257" s="253">
        <f t="shared" si="24"/>
        <v>2.05507927</v>
      </c>
      <c r="AB257" s="309"/>
      <c r="AC257" s="294"/>
      <c r="AD257" s="294"/>
      <c r="AE257" s="294"/>
      <c r="AF257" s="294"/>
      <c r="AG257" s="294"/>
      <c r="AH257" s="294"/>
      <c r="AI257" s="294"/>
      <c r="AJ257" s="294"/>
      <c r="AK257" s="294"/>
      <c r="AL257" s="294"/>
      <c r="AM257" s="294"/>
      <c r="AN257" s="294"/>
      <c r="AO257" s="294"/>
      <c r="AP257" s="294"/>
      <c r="AQ257" s="294"/>
      <c r="AR257" s="294"/>
      <c r="AS257" s="294"/>
      <c r="AT257" s="294"/>
      <c r="AU257" s="294"/>
    </row>
    <row r="258" ht="19.5" customHeight="1">
      <c r="A258" s="271" t="s">
        <v>348</v>
      </c>
      <c r="B258" s="272">
        <v>208.880005</v>
      </c>
      <c r="C258" s="273">
        <v>219.610001</v>
      </c>
      <c r="D258" s="273">
        <v>164.929993</v>
      </c>
      <c r="E258" s="273">
        <v>190.399994</v>
      </c>
      <c r="F258" s="273">
        <v>185.752625</v>
      </c>
      <c r="G258" s="273">
        <v>2.1917757E9</v>
      </c>
      <c r="H258" s="278" t="s">
        <v>348</v>
      </c>
      <c r="I258" s="273">
        <v>28.9925</v>
      </c>
      <c r="J258" s="273">
        <v>31.9825</v>
      </c>
      <c r="K258" s="273">
        <v>17.0075</v>
      </c>
      <c r="L258" s="273">
        <v>22.395</v>
      </c>
      <c r="M258" s="273">
        <v>22.242237</v>
      </c>
      <c r="N258" s="273">
        <v>3.038252E8</v>
      </c>
      <c r="O258" s="273"/>
      <c r="P258" s="249">
        <f t="shared" si="26"/>
        <v>653188.0911</v>
      </c>
      <c r="Q258" s="249">
        <f t="shared" si="141"/>
        <v>629766.6358</v>
      </c>
      <c r="R258" s="249">
        <f t="shared" si="142"/>
        <v>989315.9325</v>
      </c>
      <c r="S258" s="249">
        <f t="shared" si="29"/>
        <v>-689577.1813</v>
      </c>
      <c r="T258" s="277"/>
      <c r="U258" s="252">
        <f t="shared" si="18"/>
        <v>2.381900196</v>
      </c>
      <c r="V258" s="249">
        <f t="shared" si="19"/>
        <v>1406974.959</v>
      </c>
      <c r="W258" s="249">
        <f t="shared" si="20"/>
        <v>717397.7776</v>
      </c>
      <c r="X258" s="249">
        <f t="shared" si="21"/>
        <v>2272270.659</v>
      </c>
      <c r="Y258" s="253">
        <f t="shared" si="22"/>
        <v>2.272270659</v>
      </c>
      <c r="Z258" s="323">
        <f t="shared" si="23"/>
        <v>1582693.478</v>
      </c>
      <c r="AA258" s="253">
        <f t="shared" si="24"/>
        <v>1.582693478</v>
      </c>
      <c r="AB258" s="309"/>
      <c r="AC258" s="294"/>
      <c r="AD258" s="294"/>
      <c r="AE258" s="294"/>
      <c r="AF258" s="294"/>
      <c r="AG258" s="294"/>
      <c r="AH258" s="294"/>
      <c r="AI258" s="294"/>
      <c r="AJ258" s="294"/>
      <c r="AK258" s="294"/>
      <c r="AL258" s="294"/>
      <c r="AM258" s="294"/>
      <c r="AN258" s="294"/>
      <c r="AO258" s="294"/>
      <c r="AP258" s="294"/>
      <c r="AQ258" s="294"/>
      <c r="AR258" s="294"/>
      <c r="AS258" s="294"/>
      <c r="AT258" s="294"/>
      <c r="AU258" s="294"/>
    </row>
    <row r="259" ht="19.5" customHeight="1">
      <c r="A259" s="271" t="s">
        <v>349</v>
      </c>
      <c r="B259" s="272">
        <v>184.770004</v>
      </c>
      <c r="C259" s="273">
        <v>220.039993</v>
      </c>
      <c r="D259" s="273">
        <v>180.860001</v>
      </c>
      <c r="E259" s="273">
        <v>218.910004</v>
      </c>
      <c r="F259" s="273">
        <v>214.021866</v>
      </c>
      <c r="G259" s="273">
        <v>1.0920712E9</v>
      </c>
      <c r="H259" s="278" t="s">
        <v>349</v>
      </c>
      <c r="I259" s="273">
        <v>21.105</v>
      </c>
      <c r="J259" s="273">
        <v>29.4625</v>
      </c>
      <c r="K259" s="273">
        <v>20.1875</v>
      </c>
      <c r="L259" s="273">
        <v>29.245001</v>
      </c>
      <c r="M259" s="273">
        <v>29.048622</v>
      </c>
      <c r="N259" s="273">
        <v>1.815044E8</v>
      </c>
      <c r="O259" s="273"/>
      <c r="P259" s="249">
        <f t="shared" si="26"/>
        <v>716277.2317</v>
      </c>
      <c r="Q259" s="249">
        <f t="shared" si="141"/>
        <v>747518.0926</v>
      </c>
      <c r="R259" s="249">
        <f t="shared" si="142"/>
        <v>989315.9325</v>
      </c>
      <c r="S259" s="249">
        <f t="shared" si="29"/>
        <v>-694117.0863</v>
      </c>
      <c r="T259" s="277"/>
      <c r="U259" s="252">
        <f t="shared" si="18"/>
        <v>2.457212476</v>
      </c>
      <c r="V259" s="249">
        <f t="shared" si="19"/>
        <v>1451137.357</v>
      </c>
      <c r="W259" s="249">
        <f t="shared" si="20"/>
        <v>757020.2711</v>
      </c>
      <c r="X259" s="249">
        <f t="shared" si="21"/>
        <v>2453111.257</v>
      </c>
      <c r="Y259" s="253">
        <f t="shared" si="22"/>
        <v>2.453111257</v>
      </c>
      <c r="Z259" s="323">
        <f t="shared" si="23"/>
        <v>1758994.17</v>
      </c>
      <c r="AA259" s="253">
        <f t="shared" si="24"/>
        <v>1.75899417</v>
      </c>
      <c r="AB259" s="309"/>
      <c r="AC259" s="294"/>
      <c r="AD259" s="294"/>
      <c r="AE259" s="294"/>
      <c r="AF259" s="294"/>
      <c r="AG259" s="294"/>
      <c r="AH259" s="294"/>
      <c r="AI259" s="294"/>
      <c r="AJ259" s="294"/>
      <c r="AK259" s="294"/>
      <c r="AL259" s="294"/>
      <c r="AM259" s="294"/>
      <c r="AN259" s="294"/>
      <c r="AO259" s="294"/>
      <c r="AP259" s="294"/>
      <c r="AQ259" s="294"/>
      <c r="AR259" s="294"/>
      <c r="AS259" s="294"/>
      <c r="AT259" s="294"/>
      <c r="AU259" s="294"/>
    </row>
    <row r="260" ht="19.5" customHeight="1">
      <c r="A260" s="271" t="s">
        <v>350</v>
      </c>
      <c r="B260" s="272">
        <v>214.5</v>
      </c>
      <c r="C260" s="273">
        <v>233.600006</v>
      </c>
      <c r="D260" s="273">
        <v>211.119995</v>
      </c>
      <c r="E260" s="273">
        <v>233.360001</v>
      </c>
      <c r="F260" s="273">
        <v>228.149216</v>
      </c>
      <c r="G260" s="273">
        <v>8.46592E8</v>
      </c>
      <c r="H260" s="278" t="s">
        <v>350</v>
      </c>
      <c r="I260" s="273">
        <v>27.985001</v>
      </c>
      <c r="J260" s="273">
        <v>33.047501</v>
      </c>
      <c r="K260" s="273">
        <v>27.09</v>
      </c>
      <c r="L260" s="273">
        <v>32.8675</v>
      </c>
      <c r="M260" s="273">
        <v>32.646797</v>
      </c>
      <c r="N260" s="273">
        <v>1.388456E8</v>
      </c>
      <c r="O260" s="273"/>
      <c r="P260" s="249">
        <f t="shared" si="26"/>
        <v>836118.7921</v>
      </c>
      <c r="Q260" s="249">
        <f t="shared" si="141"/>
        <v>1003109.109</v>
      </c>
      <c r="R260" s="249">
        <f t="shared" si="142"/>
        <v>989315.9325</v>
      </c>
      <c r="S260" s="249">
        <f t="shared" si="29"/>
        <v>-698675.9075</v>
      </c>
      <c r="T260" s="277"/>
      <c r="U260" s="252">
        <f t="shared" si="18"/>
        <v>2.612705984</v>
      </c>
      <c r="V260" s="249">
        <f t="shared" si="19"/>
        <v>1535026.45</v>
      </c>
      <c r="W260" s="249">
        <f t="shared" si="20"/>
        <v>836350.5422</v>
      </c>
      <c r="X260" s="249">
        <f t="shared" si="21"/>
        <v>2828543.833</v>
      </c>
      <c r="Y260" s="253">
        <f t="shared" si="22"/>
        <v>2.828543833</v>
      </c>
      <c r="Z260" s="323">
        <f t="shared" si="23"/>
        <v>2129867.926</v>
      </c>
      <c r="AA260" s="253">
        <f t="shared" si="24"/>
        <v>2.129867926</v>
      </c>
      <c r="AB260" s="309"/>
      <c r="AC260" s="294"/>
      <c r="AD260" s="294"/>
      <c r="AE260" s="294"/>
      <c r="AF260" s="294"/>
      <c r="AG260" s="294"/>
      <c r="AH260" s="294"/>
      <c r="AI260" s="294"/>
      <c r="AJ260" s="294"/>
      <c r="AK260" s="294"/>
      <c r="AL260" s="294"/>
      <c r="AM260" s="294"/>
      <c r="AN260" s="294"/>
      <c r="AO260" s="294"/>
      <c r="AP260" s="294"/>
      <c r="AQ260" s="294"/>
      <c r="AR260" s="294"/>
      <c r="AS260" s="294"/>
      <c r="AT260" s="294"/>
      <c r="AU260" s="294"/>
    </row>
    <row r="261" ht="19.5" customHeight="1">
      <c r="A261" s="271" t="s">
        <v>351</v>
      </c>
      <c r="B261" s="272">
        <v>232.460007</v>
      </c>
      <c r="C261" s="273">
        <v>251.149994</v>
      </c>
      <c r="D261" s="273">
        <v>231.470001</v>
      </c>
      <c r="E261" s="273">
        <v>247.600006</v>
      </c>
      <c r="F261" s="273">
        <v>242.071228</v>
      </c>
      <c r="G261" s="273">
        <v>9.283604E8</v>
      </c>
      <c r="H261" s="278" t="s">
        <v>351</v>
      </c>
      <c r="I261" s="273">
        <v>32.709999</v>
      </c>
      <c r="J261" s="273">
        <v>38.130001</v>
      </c>
      <c r="K261" s="273">
        <v>32.307499</v>
      </c>
      <c r="L261" s="273">
        <v>36.922501</v>
      </c>
      <c r="M261" s="273">
        <v>36.674572</v>
      </c>
      <c r="N261" s="273">
        <v>1.447896E8</v>
      </c>
      <c r="O261" s="273"/>
      <c r="P261" s="249">
        <f t="shared" si="26"/>
        <v>916712.8752</v>
      </c>
      <c r="Q261" s="249">
        <f t="shared" si="141"/>
        <v>1196306.627</v>
      </c>
      <c r="R261" s="249">
        <f t="shared" si="142"/>
        <v>989315.9325</v>
      </c>
      <c r="S261" s="249">
        <f t="shared" si="29"/>
        <v>-703253.7237</v>
      </c>
      <c r="T261" s="277"/>
      <c r="U261" s="252">
        <f t="shared" si="18"/>
        <v>2.710300342</v>
      </c>
      <c r="V261" s="249">
        <f t="shared" si="19"/>
        <v>1591442.308</v>
      </c>
      <c r="W261" s="249">
        <f t="shared" si="20"/>
        <v>888188.5841</v>
      </c>
      <c r="X261" s="249">
        <f t="shared" si="21"/>
        <v>3102335.435</v>
      </c>
      <c r="Y261" s="253">
        <f t="shared" si="22"/>
        <v>3.102335435</v>
      </c>
      <c r="Z261" s="323">
        <f t="shared" si="23"/>
        <v>2399081.711</v>
      </c>
      <c r="AA261" s="253">
        <f t="shared" si="24"/>
        <v>2.399081711</v>
      </c>
      <c r="AB261" s="309"/>
      <c r="AC261" s="294"/>
      <c r="AD261" s="294"/>
      <c r="AE261" s="294"/>
      <c r="AF261" s="294"/>
      <c r="AG261" s="294"/>
      <c r="AH261" s="294"/>
      <c r="AI261" s="294"/>
      <c r="AJ261" s="294"/>
      <c r="AK261" s="294"/>
      <c r="AL261" s="294"/>
      <c r="AM261" s="294"/>
      <c r="AN261" s="294"/>
      <c r="AO261" s="294"/>
      <c r="AP261" s="294"/>
      <c r="AQ261" s="294"/>
      <c r="AR261" s="294"/>
      <c r="AS261" s="294"/>
      <c r="AT261" s="294"/>
      <c r="AU261" s="294"/>
    </row>
    <row r="262" ht="19.5" customHeight="1">
      <c r="A262" s="271" t="s">
        <v>352</v>
      </c>
      <c r="B262" s="272">
        <v>247.639999</v>
      </c>
      <c r="C262" s="273">
        <v>269.790009</v>
      </c>
      <c r="D262" s="273">
        <v>247.080002</v>
      </c>
      <c r="E262" s="273">
        <v>265.790009</v>
      </c>
      <c r="F262" s="273">
        <v>260.306946</v>
      </c>
      <c r="G262" s="273">
        <v>9.249351E8</v>
      </c>
      <c r="H262" s="278" t="s">
        <v>352</v>
      </c>
      <c r="I262" s="273">
        <v>37.009998</v>
      </c>
      <c r="J262" s="273">
        <v>43.845001</v>
      </c>
      <c r="K262" s="273">
        <v>36.849998</v>
      </c>
      <c r="L262" s="273">
        <v>42.419998</v>
      </c>
      <c r="M262" s="273">
        <v>42.135147</v>
      </c>
      <c r="N262" s="273">
        <v>1.221412E8</v>
      </c>
      <c r="O262" s="273"/>
      <c r="P262" s="249">
        <f t="shared" si="26"/>
        <v>978534.6614</v>
      </c>
      <c r="Q262" s="249">
        <f t="shared" si="141"/>
        <v>1364509.732</v>
      </c>
      <c r="R262" s="249">
        <f t="shared" si="142"/>
        <v>989315.9325</v>
      </c>
      <c r="S262" s="249">
        <f t="shared" si="29"/>
        <v>-707850.6142</v>
      </c>
      <c r="T262" s="277"/>
      <c r="U262" s="252">
        <f t="shared" si="18"/>
        <v>2.78003657</v>
      </c>
      <c r="V262" s="249">
        <f t="shared" si="19"/>
        <v>1634717.558</v>
      </c>
      <c r="W262" s="249">
        <f t="shared" si="20"/>
        <v>926866.9439</v>
      </c>
      <c r="X262" s="249">
        <f t="shared" si="21"/>
        <v>3332360.326</v>
      </c>
      <c r="Y262" s="253">
        <f t="shared" si="22"/>
        <v>3.332360326</v>
      </c>
      <c r="Z262" s="323">
        <f t="shared" si="23"/>
        <v>2624509.712</v>
      </c>
      <c r="AA262" s="253">
        <f t="shared" si="24"/>
        <v>2.624509712</v>
      </c>
      <c r="AB262" s="309"/>
      <c r="AC262" s="294"/>
      <c r="AD262" s="294"/>
      <c r="AE262" s="294"/>
      <c r="AF262" s="294"/>
      <c r="AG262" s="294"/>
      <c r="AH262" s="294"/>
      <c r="AI262" s="294"/>
      <c r="AJ262" s="294"/>
      <c r="AK262" s="294"/>
      <c r="AL262" s="294"/>
      <c r="AM262" s="294"/>
      <c r="AN262" s="294"/>
      <c r="AO262" s="294"/>
      <c r="AP262" s="294"/>
      <c r="AQ262" s="294"/>
      <c r="AR262" s="294"/>
      <c r="AS262" s="294"/>
      <c r="AT262" s="294"/>
      <c r="AU262" s="294"/>
    </row>
    <row r="263" ht="19.5" customHeight="1">
      <c r="A263" s="271" t="s">
        <v>353</v>
      </c>
      <c r="B263" s="272">
        <v>268.0</v>
      </c>
      <c r="C263" s="273">
        <v>296.75</v>
      </c>
      <c r="D263" s="273">
        <v>264.630005</v>
      </c>
      <c r="E263" s="273">
        <v>294.880005</v>
      </c>
      <c r="F263" s="273">
        <v>288.796844</v>
      </c>
      <c r="G263" s="273">
        <v>7.014146E8</v>
      </c>
      <c r="H263" s="278" t="s">
        <v>353</v>
      </c>
      <c r="I263" s="273">
        <v>43.137501</v>
      </c>
      <c r="J263" s="273">
        <v>52.674999</v>
      </c>
      <c r="K263" s="273">
        <v>41.987499</v>
      </c>
      <c r="L263" s="273">
        <v>52.080002</v>
      </c>
      <c r="M263" s="273">
        <v>51.730289</v>
      </c>
      <c r="N263" s="273">
        <v>7.4779E7</v>
      </c>
      <c r="O263" s="273"/>
      <c r="P263" s="249">
        <f t="shared" si="26"/>
        <v>1048039.624</v>
      </c>
      <c r="Q263" s="249">
        <f t="shared" si="141"/>
        <v>1554745.024</v>
      </c>
      <c r="R263" s="249">
        <f t="shared" si="142"/>
        <v>989315.9325</v>
      </c>
      <c r="S263" s="249">
        <f t="shared" si="29"/>
        <v>-712466.6585</v>
      </c>
      <c r="T263" s="277"/>
      <c r="U263" s="252">
        <f t="shared" si="18"/>
        <v>2.859580209</v>
      </c>
      <c r="V263" s="249">
        <f t="shared" si="19"/>
        <v>1683371.032</v>
      </c>
      <c r="W263" s="249">
        <f t="shared" si="20"/>
        <v>970904.3733</v>
      </c>
      <c r="X263" s="249">
        <f t="shared" si="21"/>
        <v>3592100.58</v>
      </c>
      <c r="Y263" s="253">
        <f t="shared" si="22"/>
        <v>3.59210058</v>
      </c>
      <c r="Z263" s="323">
        <f t="shared" si="23"/>
        <v>2879633.921</v>
      </c>
      <c r="AA263" s="253">
        <f t="shared" si="24"/>
        <v>2.879633921</v>
      </c>
      <c r="AB263" s="309"/>
      <c r="AC263" s="294"/>
      <c r="AD263" s="294"/>
      <c r="AE263" s="294"/>
      <c r="AF263" s="294"/>
      <c r="AG263" s="294"/>
      <c r="AH263" s="294"/>
      <c r="AI263" s="294"/>
      <c r="AJ263" s="294"/>
      <c r="AK263" s="294"/>
      <c r="AL263" s="294"/>
      <c r="AM263" s="294"/>
      <c r="AN263" s="294"/>
      <c r="AO263" s="294"/>
      <c r="AP263" s="294"/>
      <c r="AQ263" s="294"/>
      <c r="AR263" s="294"/>
      <c r="AS263" s="294"/>
      <c r="AT263" s="294"/>
      <c r="AU263" s="294"/>
    </row>
    <row r="264" ht="19.5" customHeight="1">
      <c r="A264" s="271" t="s">
        <v>354</v>
      </c>
      <c r="B264" s="272">
        <v>297.619995</v>
      </c>
      <c r="C264" s="273">
        <v>303.5</v>
      </c>
      <c r="D264" s="273">
        <v>260.109985</v>
      </c>
      <c r="E264" s="273">
        <v>277.839996</v>
      </c>
      <c r="F264" s="273">
        <v>272.108307</v>
      </c>
      <c r="G264" s="273">
        <v>1.3253743E9</v>
      </c>
      <c r="H264" s="278" t="s">
        <v>354</v>
      </c>
      <c r="I264" s="273">
        <v>52.994999</v>
      </c>
      <c r="J264" s="273">
        <v>55.014999</v>
      </c>
      <c r="K264" s="273">
        <v>40.189999</v>
      </c>
      <c r="L264" s="273">
        <v>45.825001</v>
      </c>
      <c r="M264" s="273">
        <v>45.517292</v>
      </c>
      <c r="N264" s="273">
        <v>1.356276E8</v>
      </c>
      <c r="O264" s="273"/>
      <c r="P264" s="249">
        <f t="shared" si="26"/>
        <v>1030138.554</v>
      </c>
      <c r="Q264" s="249">
        <f t="shared" si="141"/>
        <v>1488185.828</v>
      </c>
      <c r="R264" s="249">
        <f t="shared" si="142"/>
        <v>989315.9325</v>
      </c>
      <c r="S264" s="249">
        <f t="shared" si="29"/>
        <v>-717101.9362</v>
      </c>
      <c r="T264" s="277"/>
      <c r="U264" s="252">
        <f t="shared" si="18"/>
        <v>2.816133084</v>
      </c>
      <c r="V264" s="249">
        <f t="shared" si="19"/>
        <v>1670840.283</v>
      </c>
      <c r="W264" s="249">
        <f t="shared" si="20"/>
        <v>953738.3471</v>
      </c>
      <c r="X264" s="249">
        <f t="shared" si="21"/>
        <v>3507640.315</v>
      </c>
      <c r="Y264" s="253">
        <f t="shared" si="22"/>
        <v>3.507640315</v>
      </c>
      <c r="Z264" s="323">
        <f t="shared" si="23"/>
        <v>2790538.378</v>
      </c>
      <c r="AA264" s="253">
        <f t="shared" si="24"/>
        <v>2.790538378</v>
      </c>
      <c r="AB264" s="309"/>
      <c r="AC264" s="294"/>
      <c r="AD264" s="294"/>
      <c r="AE264" s="294"/>
      <c r="AF264" s="294"/>
      <c r="AG264" s="294"/>
      <c r="AH264" s="294"/>
      <c r="AI264" s="294"/>
      <c r="AJ264" s="294"/>
      <c r="AK264" s="294"/>
      <c r="AL264" s="294"/>
      <c r="AM264" s="294"/>
      <c r="AN264" s="294"/>
      <c r="AO264" s="294"/>
      <c r="AP264" s="294"/>
      <c r="AQ264" s="294"/>
      <c r="AR264" s="294"/>
      <c r="AS264" s="294"/>
      <c r="AT264" s="294"/>
      <c r="AU264" s="294"/>
    </row>
    <row r="265" ht="19.5" customHeight="1">
      <c r="A265" s="271" t="s">
        <v>355</v>
      </c>
      <c r="B265" s="272">
        <v>281.790009</v>
      </c>
      <c r="C265" s="273">
        <v>297.459991</v>
      </c>
      <c r="D265" s="273">
        <v>267.070007</v>
      </c>
      <c r="E265" s="273">
        <v>269.380005</v>
      </c>
      <c r="F265" s="273">
        <v>263.822876</v>
      </c>
      <c r="G265" s="273">
        <v>9.368265E8</v>
      </c>
      <c r="H265" s="278" t="s">
        <v>355</v>
      </c>
      <c r="I265" s="273">
        <v>47.055</v>
      </c>
      <c r="J265" s="273">
        <v>52.200001</v>
      </c>
      <c r="K265" s="273">
        <v>41.904999</v>
      </c>
      <c r="L265" s="273">
        <v>42.75</v>
      </c>
      <c r="M265" s="273">
        <v>42.462936</v>
      </c>
      <c r="N265" s="273">
        <v>1.13851E8</v>
      </c>
      <c r="O265" s="273"/>
      <c r="P265" s="249">
        <f t="shared" si="26"/>
        <v>1057702.998</v>
      </c>
      <c r="Q265" s="249">
        <f t="shared" si="141"/>
        <v>1551690.151</v>
      </c>
      <c r="R265" s="249">
        <f t="shared" si="142"/>
        <v>989315.9325</v>
      </c>
      <c r="S265" s="249">
        <f t="shared" si="29"/>
        <v>-721756.5276</v>
      </c>
      <c r="T265" s="277"/>
      <c r="U265" s="252">
        <f t="shared" si="18"/>
        <v>2.836162684</v>
      </c>
      <c r="V265" s="249">
        <f t="shared" si="19"/>
        <v>1690135.394</v>
      </c>
      <c r="W265" s="249">
        <f t="shared" si="20"/>
        <v>968378.8662</v>
      </c>
      <c r="X265" s="249">
        <f t="shared" si="21"/>
        <v>3598709.081</v>
      </c>
      <c r="Y265" s="253">
        <f t="shared" si="22"/>
        <v>3.598709081</v>
      </c>
      <c r="Z265" s="323">
        <f t="shared" si="23"/>
        <v>2876952.554</v>
      </c>
      <c r="AA265" s="253">
        <f t="shared" si="24"/>
        <v>2.876952554</v>
      </c>
      <c r="AB265" s="309"/>
      <c r="AC265" s="294"/>
      <c r="AD265" s="294"/>
      <c r="AE265" s="294"/>
      <c r="AF265" s="294"/>
      <c r="AG265" s="294"/>
      <c r="AH265" s="294"/>
      <c r="AI265" s="294"/>
      <c r="AJ265" s="294"/>
      <c r="AK265" s="294"/>
      <c r="AL265" s="294"/>
      <c r="AM265" s="294"/>
      <c r="AN265" s="294"/>
      <c r="AO265" s="294"/>
      <c r="AP265" s="294"/>
      <c r="AQ265" s="294"/>
      <c r="AR265" s="294"/>
      <c r="AS265" s="294"/>
      <c r="AT265" s="294"/>
      <c r="AU265" s="294"/>
    </row>
    <row r="266" ht="19.5" customHeight="1">
      <c r="A266" s="271" t="s">
        <v>356</v>
      </c>
      <c r="B266" s="272">
        <v>271.850006</v>
      </c>
      <c r="C266" s="273">
        <v>300.170013</v>
      </c>
      <c r="D266" s="273">
        <v>266.970001</v>
      </c>
      <c r="E266" s="273">
        <v>299.619995</v>
      </c>
      <c r="F266" s="273">
        <v>293.438995</v>
      </c>
      <c r="G266" s="273">
        <v>7.516458E8</v>
      </c>
      <c r="H266" s="278" t="s">
        <v>356</v>
      </c>
      <c r="I266" s="273">
        <v>43.400002</v>
      </c>
      <c r="J266" s="273">
        <v>52.66</v>
      </c>
      <c r="K266" s="273">
        <v>41.900002</v>
      </c>
      <c r="L266" s="273">
        <v>52.404999</v>
      </c>
      <c r="M266" s="273">
        <v>52.053104</v>
      </c>
      <c r="N266" s="273">
        <v>7.03196E7</v>
      </c>
      <c r="O266" s="273"/>
      <c r="P266" s="249">
        <f t="shared" si="26"/>
        <v>1057306.935</v>
      </c>
      <c r="Q266" s="249">
        <f t="shared" si="141"/>
        <v>1551505.118</v>
      </c>
      <c r="R266" s="249">
        <f t="shared" si="142"/>
        <v>989315.9325</v>
      </c>
      <c r="S266" s="249">
        <f t="shared" si="29"/>
        <v>-726430.5131</v>
      </c>
      <c r="T266" s="277"/>
      <c r="U266" s="252">
        <f t="shared" si="18"/>
        <v>2.817369081</v>
      </c>
      <c r="V266" s="249">
        <f t="shared" si="19"/>
        <v>1689858.149</v>
      </c>
      <c r="W266" s="249">
        <f t="shared" si="20"/>
        <v>963427.6363</v>
      </c>
      <c r="X266" s="249">
        <f t="shared" si="21"/>
        <v>3598127.985</v>
      </c>
      <c r="Y266" s="253">
        <f t="shared" si="22"/>
        <v>3.598127985</v>
      </c>
      <c r="Z266" s="323">
        <f t="shared" si="23"/>
        <v>2871697.472</v>
      </c>
      <c r="AA266" s="253">
        <f t="shared" si="24"/>
        <v>2.871697472</v>
      </c>
      <c r="AB266" s="309"/>
      <c r="AC266" s="294"/>
      <c r="AD266" s="294"/>
      <c r="AE266" s="294"/>
      <c r="AF266" s="294"/>
      <c r="AG266" s="294"/>
      <c r="AH266" s="294"/>
      <c r="AI266" s="294"/>
      <c r="AJ266" s="294"/>
      <c r="AK266" s="294"/>
      <c r="AL266" s="294"/>
      <c r="AM266" s="294"/>
      <c r="AN266" s="294"/>
      <c r="AO266" s="294"/>
      <c r="AP266" s="294"/>
      <c r="AQ266" s="294"/>
      <c r="AR266" s="294"/>
      <c r="AS266" s="294"/>
      <c r="AT266" s="294"/>
      <c r="AU266" s="294"/>
    </row>
    <row r="267" ht="19.5" customHeight="1">
      <c r="A267" s="271" t="s">
        <v>357</v>
      </c>
      <c r="B267" s="326">
        <v>301.970001</v>
      </c>
      <c r="C267" s="327">
        <v>314.690002</v>
      </c>
      <c r="D267" s="327">
        <v>298.089996</v>
      </c>
      <c r="E267" s="327">
        <v>313.73999</v>
      </c>
      <c r="F267" s="327">
        <v>307.267731</v>
      </c>
      <c r="G267" s="327">
        <v>5.698706E8</v>
      </c>
      <c r="H267" s="329" t="s">
        <v>357</v>
      </c>
      <c r="I267" s="327">
        <v>53.255001</v>
      </c>
      <c r="J267" s="327">
        <v>57.959999</v>
      </c>
      <c r="K267" s="327">
        <v>51.880001</v>
      </c>
      <c r="L267" s="327">
        <v>57.555</v>
      </c>
      <c r="M267" s="327">
        <v>57.168526</v>
      </c>
      <c r="N267" s="327">
        <v>5.61828E7</v>
      </c>
      <c r="O267" s="327"/>
      <c r="P267" s="249">
        <f t="shared" si="26"/>
        <v>1180554.44</v>
      </c>
      <c r="Q267" s="249">
        <f t="shared" si="141"/>
        <v>1921052.106</v>
      </c>
      <c r="R267" s="249">
        <f t="shared" si="142"/>
        <v>989315.9325</v>
      </c>
      <c r="S267" s="249">
        <f t="shared" si="29"/>
        <v>-731123.9736</v>
      </c>
      <c r="T267" s="328">
        <f>(P267-P255)/P255</f>
        <v>0.49621042</v>
      </c>
      <c r="U267" s="252">
        <f t="shared" si="18"/>
        <v>2.96785559</v>
      </c>
      <c r="V267" s="249">
        <f t="shared" si="19"/>
        <v>1776131.403</v>
      </c>
      <c r="W267" s="249">
        <f t="shared" si="20"/>
        <v>1045007.429</v>
      </c>
      <c r="X267" s="249">
        <f t="shared" si="21"/>
        <v>4090922.478</v>
      </c>
      <c r="Y267" s="253">
        <f t="shared" si="22"/>
        <v>4.090922478</v>
      </c>
      <c r="Z267" s="323">
        <f t="shared" si="23"/>
        <v>3359798.505</v>
      </c>
      <c r="AA267" s="253">
        <f t="shared" si="24"/>
        <v>3.359798505</v>
      </c>
      <c r="AB267" s="309"/>
      <c r="AC267" s="294"/>
      <c r="AD267" s="294"/>
      <c r="AE267" s="294"/>
      <c r="AF267" s="294"/>
      <c r="AG267" s="294"/>
      <c r="AH267" s="294"/>
      <c r="AI267" s="294"/>
      <c r="AJ267" s="294"/>
      <c r="AK267" s="294"/>
      <c r="AL267" s="294"/>
      <c r="AM267" s="294"/>
      <c r="AN267" s="294"/>
      <c r="AO267" s="294"/>
      <c r="AP267" s="294"/>
      <c r="AQ267" s="294"/>
      <c r="AR267" s="294"/>
      <c r="AS267" s="294"/>
      <c r="AT267" s="294"/>
      <c r="AU267" s="294"/>
    </row>
    <row r="268" ht="19.5" customHeight="1">
      <c r="A268" s="271" t="s">
        <v>358</v>
      </c>
      <c r="B268" s="272">
        <v>315.109985</v>
      </c>
      <c r="C268" s="273">
        <v>330.320007</v>
      </c>
      <c r="D268" s="273">
        <v>305.179993</v>
      </c>
      <c r="E268" s="273">
        <v>314.559998</v>
      </c>
      <c r="F268" s="273">
        <v>308.629242</v>
      </c>
      <c r="G268" s="273">
        <v>6.55263E8</v>
      </c>
      <c r="H268" s="278" t="s">
        <v>358</v>
      </c>
      <c r="I268" s="273">
        <v>58.110001</v>
      </c>
      <c r="J268" s="273">
        <v>63.605</v>
      </c>
      <c r="K268" s="273">
        <v>54.48</v>
      </c>
      <c r="L268" s="273">
        <v>57.685001</v>
      </c>
      <c r="M268" s="273">
        <v>57.297649</v>
      </c>
      <c r="N268" s="273">
        <v>7.81004E7</v>
      </c>
      <c r="O268" s="273"/>
      <c r="P268" s="249">
        <f t="shared" si="26"/>
        <v>1208633.636</v>
      </c>
      <c r="Q268" s="249">
        <f>((Q267+R267)/2)*K268/K267</f>
        <v>1528111.485</v>
      </c>
      <c r="R268" s="249">
        <f>(Q267+R267)/2</f>
        <v>1455184.019</v>
      </c>
      <c r="S268" s="249">
        <f t="shared" si="29"/>
        <v>-735836.9902</v>
      </c>
      <c r="T268" s="277"/>
      <c r="U268" s="252">
        <f t="shared" si="18"/>
        <v>3.620119253</v>
      </c>
      <c r="V268" s="249">
        <f t="shared" si="19"/>
        <v>2243020.203</v>
      </c>
      <c r="W268" s="249">
        <f t="shared" si="20"/>
        <v>1507183.213</v>
      </c>
      <c r="X268" s="249">
        <f t="shared" si="21"/>
        <v>4191929.14</v>
      </c>
      <c r="Y268" s="253">
        <f t="shared" si="22"/>
        <v>4.19192914</v>
      </c>
      <c r="Z268" s="323">
        <f t="shared" si="23"/>
        <v>3456092.15</v>
      </c>
      <c r="AA268" s="253">
        <f t="shared" si="24"/>
        <v>3.45609215</v>
      </c>
      <c r="AB268" s="309"/>
      <c r="AC268" s="294"/>
      <c r="AD268" s="294"/>
      <c r="AE268" s="294"/>
      <c r="AF268" s="294"/>
      <c r="AG268" s="294"/>
      <c r="AH268" s="294"/>
      <c r="AI268" s="294"/>
      <c r="AJ268" s="294"/>
      <c r="AK268" s="294"/>
      <c r="AL268" s="294"/>
      <c r="AM268" s="294"/>
      <c r="AN268" s="294"/>
      <c r="AO268" s="294"/>
      <c r="AP268" s="294"/>
      <c r="AQ268" s="294"/>
      <c r="AR268" s="294"/>
      <c r="AS268" s="294"/>
      <c r="AT268" s="294"/>
      <c r="AU268" s="294"/>
    </row>
    <row r="269" ht="19.5" customHeight="1">
      <c r="A269" s="271" t="s">
        <v>359</v>
      </c>
      <c r="B269" s="272">
        <v>318.109985</v>
      </c>
      <c r="C269" s="273">
        <v>338.190002</v>
      </c>
      <c r="D269" s="273">
        <v>310.880005</v>
      </c>
      <c r="E269" s="273">
        <v>314.140015</v>
      </c>
      <c r="F269" s="273">
        <v>308.217194</v>
      </c>
      <c r="G269" s="273">
        <v>7.954686E8</v>
      </c>
      <c r="H269" s="278" t="s">
        <v>359</v>
      </c>
      <c r="I269" s="273">
        <v>58.939999</v>
      </c>
      <c r="J269" s="273">
        <v>66.480003</v>
      </c>
      <c r="K269" s="273">
        <v>56.044998</v>
      </c>
      <c r="L269" s="273">
        <v>57.27</v>
      </c>
      <c r="M269" s="273">
        <v>56.885437</v>
      </c>
      <c r="N269" s="273">
        <v>7.47164E7</v>
      </c>
      <c r="O269" s="273"/>
      <c r="P269" s="249">
        <f t="shared" si="26"/>
        <v>1231207.941</v>
      </c>
      <c r="Q269" s="249">
        <f t="shared" ref="Q269:Q279" si="143">Q268*K269/K268</f>
        <v>1572008.17</v>
      </c>
      <c r="R269" s="249">
        <f t="shared" ref="R269:R279" si="144">R268</f>
        <v>1455184.019</v>
      </c>
      <c r="S269" s="249">
        <f t="shared" si="29"/>
        <v>-740569.6443</v>
      </c>
      <c r="T269" s="277"/>
      <c r="U269" s="252">
        <f t="shared" si="18"/>
        <v>3.627467019</v>
      </c>
      <c r="V269" s="249">
        <f t="shared" si="19"/>
        <v>2258822.217</v>
      </c>
      <c r="W269" s="249">
        <f t="shared" si="20"/>
        <v>1518252.573</v>
      </c>
      <c r="X269" s="249">
        <f t="shared" si="21"/>
        <v>4258400.13</v>
      </c>
      <c r="Y269" s="253">
        <f t="shared" si="22"/>
        <v>4.25840013</v>
      </c>
      <c r="Z269" s="323">
        <f t="shared" si="23"/>
        <v>3517830.486</v>
      </c>
      <c r="AA269" s="253">
        <f t="shared" si="24"/>
        <v>3.517830486</v>
      </c>
      <c r="AB269" s="309"/>
      <c r="AC269" s="294"/>
      <c r="AD269" s="294"/>
      <c r="AE269" s="294"/>
      <c r="AF269" s="294"/>
      <c r="AG269" s="294"/>
      <c r="AH269" s="294"/>
      <c r="AI269" s="294"/>
      <c r="AJ269" s="294"/>
      <c r="AK269" s="294"/>
      <c r="AL269" s="294"/>
      <c r="AM269" s="294"/>
      <c r="AN269" s="294"/>
      <c r="AO269" s="294"/>
      <c r="AP269" s="294"/>
      <c r="AQ269" s="294"/>
      <c r="AR269" s="294"/>
      <c r="AS269" s="294"/>
      <c r="AT269" s="294"/>
      <c r="AU269" s="294"/>
    </row>
    <row r="270" ht="19.5" customHeight="1">
      <c r="A270" s="271" t="s">
        <v>360</v>
      </c>
      <c r="B270" s="272">
        <v>319.269989</v>
      </c>
      <c r="C270" s="273">
        <v>324.329987</v>
      </c>
      <c r="D270" s="273">
        <v>297.450012</v>
      </c>
      <c r="E270" s="273">
        <v>319.130005</v>
      </c>
      <c r="F270" s="273">
        <v>313.113098</v>
      </c>
      <c r="G270" s="273">
        <v>1.6211736E9</v>
      </c>
      <c r="H270" s="278" t="s">
        <v>360</v>
      </c>
      <c r="I270" s="273">
        <v>59.115002</v>
      </c>
      <c r="J270" s="273">
        <v>60.919998</v>
      </c>
      <c r="K270" s="273">
        <v>51.200001</v>
      </c>
      <c r="L270" s="273">
        <v>58.595001</v>
      </c>
      <c r="M270" s="273">
        <v>58.201542</v>
      </c>
      <c r="N270" s="273">
        <v>1.168626E8</v>
      </c>
      <c r="O270" s="273"/>
      <c r="P270" s="249">
        <f t="shared" si="26"/>
        <v>1178019.85</v>
      </c>
      <c r="Q270" s="249">
        <f t="shared" si="143"/>
        <v>1436110.675</v>
      </c>
      <c r="R270" s="249">
        <f t="shared" si="144"/>
        <v>1455184.019</v>
      </c>
      <c r="S270" s="249">
        <f t="shared" si="29"/>
        <v>-745322.0178</v>
      </c>
      <c r="T270" s="277"/>
      <c r="U270" s="252">
        <f t="shared" si="18"/>
        <v>3.532974749</v>
      </c>
      <c r="V270" s="249">
        <f t="shared" si="19"/>
        <v>2221590.553</v>
      </c>
      <c r="W270" s="249">
        <f t="shared" si="20"/>
        <v>1476268.535</v>
      </c>
      <c r="X270" s="249">
        <f t="shared" si="21"/>
        <v>4069314.544</v>
      </c>
      <c r="Y270" s="253">
        <f t="shared" si="22"/>
        <v>4.069314544</v>
      </c>
      <c r="Z270" s="323">
        <f t="shared" si="23"/>
        <v>3323992.526</v>
      </c>
      <c r="AA270" s="253">
        <f t="shared" si="24"/>
        <v>3.323992526</v>
      </c>
      <c r="AB270" s="309"/>
      <c r="AC270" s="294"/>
      <c r="AD270" s="294"/>
      <c r="AE270" s="294"/>
      <c r="AF270" s="294"/>
      <c r="AG270" s="294"/>
      <c r="AH270" s="294"/>
      <c r="AI270" s="294"/>
      <c r="AJ270" s="294"/>
      <c r="AK270" s="294"/>
      <c r="AL270" s="294"/>
      <c r="AM270" s="294"/>
      <c r="AN270" s="294"/>
      <c r="AO270" s="294"/>
      <c r="AP270" s="294"/>
      <c r="AQ270" s="294"/>
      <c r="AR270" s="294"/>
      <c r="AS270" s="294"/>
      <c r="AT270" s="294"/>
      <c r="AU270" s="294"/>
    </row>
    <row r="271" ht="19.5" customHeight="1">
      <c r="A271" s="271" t="s">
        <v>361</v>
      </c>
      <c r="B271" s="272">
        <v>323.070007</v>
      </c>
      <c r="C271" s="273">
        <v>342.799988</v>
      </c>
      <c r="D271" s="273">
        <v>322.809998</v>
      </c>
      <c r="E271" s="273">
        <v>337.98999</v>
      </c>
      <c r="F271" s="273">
        <v>332.036346</v>
      </c>
      <c r="G271" s="273">
        <v>7.711398E8</v>
      </c>
      <c r="H271" s="278" t="s">
        <v>361</v>
      </c>
      <c r="I271" s="273">
        <v>60.115002</v>
      </c>
      <c r="J271" s="273">
        <v>67.449997</v>
      </c>
      <c r="K271" s="273">
        <v>60.009998</v>
      </c>
      <c r="L271" s="273">
        <v>65.535004</v>
      </c>
      <c r="M271" s="273">
        <v>65.09494</v>
      </c>
      <c r="N271" s="273">
        <v>5.64114E7</v>
      </c>
      <c r="O271" s="273"/>
      <c r="P271" s="249">
        <f t="shared" si="26"/>
        <v>1278455.438</v>
      </c>
      <c r="Q271" s="249">
        <f t="shared" si="143"/>
        <v>1683222.598</v>
      </c>
      <c r="R271" s="249">
        <f t="shared" si="144"/>
        <v>1455184.019</v>
      </c>
      <c r="S271" s="249">
        <f t="shared" si="29"/>
        <v>-750094.1929</v>
      </c>
      <c r="T271" s="277"/>
      <c r="U271" s="252">
        <f t="shared" si="18"/>
        <v>3.644394908</v>
      </c>
      <c r="V271" s="249">
        <f t="shared" si="19"/>
        <v>2291895.465</v>
      </c>
      <c r="W271" s="249">
        <f t="shared" si="20"/>
        <v>1541801.272</v>
      </c>
      <c r="X271" s="249">
        <f t="shared" si="21"/>
        <v>4416862.055</v>
      </c>
      <c r="Y271" s="253">
        <f t="shared" si="22"/>
        <v>4.416862055</v>
      </c>
      <c r="Z271" s="323">
        <f t="shared" si="23"/>
        <v>3666767.862</v>
      </c>
      <c r="AA271" s="253">
        <f t="shared" si="24"/>
        <v>3.666767862</v>
      </c>
      <c r="AB271" s="309"/>
      <c r="AC271" s="294"/>
      <c r="AD271" s="294"/>
      <c r="AE271" s="294"/>
      <c r="AF271" s="294"/>
      <c r="AG271" s="294"/>
      <c r="AH271" s="294"/>
      <c r="AI271" s="294"/>
      <c r="AJ271" s="294"/>
      <c r="AK271" s="294"/>
      <c r="AL271" s="294"/>
      <c r="AM271" s="294"/>
      <c r="AN271" s="294"/>
      <c r="AO271" s="294"/>
      <c r="AP271" s="294"/>
      <c r="AQ271" s="294"/>
      <c r="AR271" s="294"/>
      <c r="AS271" s="294"/>
      <c r="AT271" s="294"/>
      <c r="AU271" s="294"/>
    </row>
    <row r="272" ht="19.5" customHeight="1">
      <c r="A272" s="271" t="s">
        <v>362</v>
      </c>
      <c r="B272" s="272">
        <v>339.230011</v>
      </c>
      <c r="C272" s="273">
        <v>340.0</v>
      </c>
      <c r="D272" s="273">
        <v>316.0</v>
      </c>
      <c r="E272" s="273">
        <v>333.929993</v>
      </c>
      <c r="F272" s="273">
        <v>328.047821</v>
      </c>
      <c r="G272" s="273">
        <v>9.654108E8</v>
      </c>
      <c r="H272" s="278" t="s">
        <v>362</v>
      </c>
      <c r="I272" s="273">
        <v>66.040001</v>
      </c>
      <c r="J272" s="273">
        <v>66.334999</v>
      </c>
      <c r="K272" s="273">
        <v>57.189999</v>
      </c>
      <c r="L272" s="273">
        <v>63.689999</v>
      </c>
      <c r="M272" s="273">
        <v>63.262321</v>
      </c>
      <c r="N272" s="273">
        <v>7.58614E7</v>
      </c>
      <c r="O272" s="273"/>
      <c r="P272" s="249">
        <f t="shared" si="26"/>
        <v>1251485.149</v>
      </c>
      <c r="Q272" s="249">
        <f t="shared" si="143"/>
        <v>1604124.345</v>
      </c>
      <c r="R272" s="249">
        <f t="shared" si="144"/>
        <v>1455184.019</v>
      </c>
      <c r="S272" s="249">
        <f t="shared" si="29"/>
        <v>-754886.252</v>
      </c>
      <c r="T272" s="277"/>
      <c r="U272" s="252">
        <f t="shared" si="18"/>
        <v>3.58553247</v>
      </c>
      <c r="V272" s="249">
        <f t="shared" si="19"/>
        <v>2273016.262</v>
      </c>
      <c r="W272" s="249">
        <f t="shared" si="20"/>
        <v>1518130.01</v>
      </c>
      <c r="X272" s="249">
        <f t="shared" si="21"/>
        <v>4310793.513</v>
      </c>
      <c r="Y272" s="253">
        <f t="shared" si="22"/>
        <v>4.310793513</v>
      </c>
      <c r="Z272" s="323">
        <f t="shared" si="23"/>
        <v>3555907.26</v>
      </c>
      <c r="AA272" s="253">
        <f t="shared" si="24"/>
        <v>3.55590726</v>
      </c>
      <c r="AB272" s="309"/>
      <c r="AC272" s="294"/>
      <c r="AD272" s="294"/>
      <c r="AE272" s="294"/>
      <c r="AF272" s="294"/>
      <c r="AG272" s="294"/>
      <c r="AH272" s="294"/>
      <c r="AI272" s="294"/>
      <c r="AJ272" s="294"/>
      <c r="AK272" s="294"/>
      <c r="AL272" s="294"/>
      <c r="AM272" s="294"/>
      <c r="AN272" s="294"/>
      <c r="AO272" s="294"/>
      <c r="AP272" s="294"/>
      <c r="AQ272" s="294"/>
      <c r="AR272" s="294"/>
      <c r="AS272" s="294"/>
      <c r="AT272" s="294"/>
      <c r="AU272" s="294"/>
    </row>
    <row r="273" ht="19.5" customHeight="1">
      <c r="A273" s="271" t="s">
        <v>363</v>
      </c>
      <c r="B273" s="272">
        <v>335.299988</v>
      </c>
      <c r="C273" s="273">
        <v>355.230011</v>
      </c>
      <c r="D273" s="273">
        <v>328.279999</v>
      </c>
      <c r="E273" s="273">
        <v>354.429993</v>
      </c>
      <c r="F273" s="273">
        <v>348.186798</v>
      </c>
      <c r="G273" s="273">
        <v>7.512885E8</v>
      </c>
      <c r="H273" s="278" t="s">
        <v>363</v>
      </c>
      <c r="I273" s="273">
        <v>64.260002</v>
      </c>
      <c r="J273" s="273">
        <v>72.120003</v>
      </c>
      <c r="K273" s="273">
        <v>61.57</v>
      </c>
      <c r="L273" s="273">
        <v>71.809998</v>
      </c>
      <c r="M273" s="273">
        <v>71.327797</v>
      </c>
      <c r="N273" s="273">
        <v>4.58176E7</v>
      </c>
      <c r="O273" s="273"/>
      <c r="P273" s="249">
        <f t="shared" si="26"/>
        <v>1300118.808</v>
      </c>
      <c r="Q273" s="249">
        <f t="shared" si="143"/>
        <v>1726979.151</v>
      </c>
      <c r="R273" s="249">
        <f t="shared" si="144"/>
        <v>1455184.019</v>
      </c>
      <c r="S273" s="249">
        <f t="shared" si="29"/>
        <v>-759698.2781</v>
      </c>
      <c r="T273" s="277"/>
      <c r="U273" s="252">
        <f t="shared" si="18"/>
        <v>3.626838321</v>
      </c>
      <c r="V273" s="249">
        <f t="shared" si="19"/>
        <v>2307059.824</v>
      </c>
      <c r="W273" s="249">
        <f t="shared" si="20"/>
        <v>1547361.546</v>
      </c>
      <c r="X273" s="249">
        <f t="shared" si="21"/>
        <v>4482281.978</v>
      </c>
      <c r="Y273" s="253">
        <f t="shared" si="22"/>
        <v>4.482281978</v>
      </c>
      <c r="Z273" s="323">
        <f t="shared" si="23"/>
        <v>3722583.7</v>
      </c>
      <c r="AA273" s="253">
        <f t="shared" si="24"/>
        <v>3.7225837</v>
      </c>
      <c r="AB273" s="309"/>
      <c r="AC273" s="294"/>
      <c r="AD273" s="294"/>
      <c r="AE273" s="294"/>
      <c r="AF273" s="294"/>
      <c r="AG273" s="294"/>
      <c r="AH273" s="294"/>
      <c r="AI273" s="294"/>
      <c r="AJ273" s="294"/>
      <c r="AK273" s="294"/>
      <c r="AL273" s="294"/>
      <c r="AM273" s="294"/>
      <c r="AN273" s="294"/>
      <c r="AO273" s="294"/>
      <c r="AP273" s="294"/>
      <c r="AQ273" s="294"/>
      <c r="AR273" s="294"/>
      <c r="AS273" s="294"/>
      <c r="AT273" s="294"/>
      <c r="AU273" s="294"/>
    </row>
    <row r="274" ht="19.5" customHeight="1">
      <c r="A274" s="271" t="s">
        <v>364</v>
      </c>
      <c r="B274" s="272">
        <v>354.070007</v>
      </c>
      <c r="C274" s="273">
        <v>368.890015</v>
      </c>
      <c r="D274" s="273">
        <v>352.040009</v>
      </c>
      <c r="E274" s="273">
        <v>364.570007</v>
      </c>
      <c r="F274" s="273">
        <v>358.563568</v>
      </c>
      <c r="G274" s="273">
        <v>8.132857E8</v>
      </c>
      <c r="H274" s="278" t="s">
        <v>364</v>
      </c>
      <c r="I274" s="273">
        <v>71.639999</v>
      </c>
      <c r="J274" s="273">
        <v>77.639999</v>
      </c>
      <c r="K274" s="273">
        <v>70.730003</v>
      </c>
      <c r="L274" s="273">
        <v>75.800003</v>
      </c>
      <c r="M274" s="273">
        <v>75.291016</v>
      </c>
      <c r="N274" s="273">
        <v>5.52846E7</v>
      </c>
      <c r="O274" s="273"/>
      <c r="P274" s="249">
        <f t="shared" si="26"/>
        <v>1394217.857</v>
      </c>
      <c r="Q274" s="249">
        <f t="shared" si="143"/>
        <v>1983908.405</v>
      </c>
      <c r="R274" s="249">
        <f t="shared" si="144"/>
        <v>1455184.019</v>
      </c>
      <c r="S274" s="249">
        <f t="shared" si="29"/>
        <v>-764530.3542</v>
      </c>
      <c r="T274" s="277"/>
      <c r="U274" s="252">
        <f t="shared" si="18"/>
        <v>3.726996398</v>
      </c>
      <c r="V274" s="249">
        <f t="shared" si="19"/>
        <v>2372929.159</v>
      </c>
      <c r="W274" s="249">
        <f t="shared" si="20"/>
        <v>1608398.804</v>
      </c>
      <c r="X274" s="249">
        <f t="shared" si="21"/>
        <v>4833310.282</v>
      </c>
      <c r="Y274" s="253">
        <f t="shared" si="22"/>
        <v>4.833310282</v>
      </c>
      <c r="Z274" s="323">
        <f t="shared" si="23"/>
        <v>4068779.928</v>
      </c>
      <c r="AA274" s="253">
        <f t="shared" si="24"/>
        <v>4.068779928</v>
      </c>
      <c r="AB274" s="309"/>
      <c r="AC274" s="294"/>
      <c r="AD274" s="294"/>
      <c r="AE274" s="294"/>
      <c r="AF274" s="294"/>
      <c r="AG274" s="294"/>
      <c r="AH274" s="294"/>
      <c r="AI274" s="294"/>
      <c r="AJ274" s="294"/>
      <c r="AK274" s="294"/>
      <c r="AL274" s="294"/>
      <c r="AM274" s="294"/>
      <c r="AN274" s="294"/>
      <c r="AO274" s="294"/>
      <c r="AP274" s="294"/>
      <c r="AQ274" s="294"/>
      <c r="AR274" s="294"/>
      <c r="AS274" s="294"/>
      <c r="AT274" s="294"/>
      <c r="AU274" s="294"/>
    </row>
    <row r="275" ht="19.5" customHeight="1">
      <c r="A275" s="271" t="s">
        <v>365</v>
      </c>
      <c r="B275" s="272">
        <v>366.279999</v>
      </c>
      <c r="C275" s="273">
        <v>380.76001</v>
      </c>
      <c r="D275" s="273">
        <v>359.959991</v>
      </c>
      <c r="E275" s="273">
        <v>379.950012</v>
      </c>
      <c r="F275" s="273">
        <v>373.690186</v>
      </c>
      <c r="G275" s="273">
        <v>6.834665E8</v>
      </c>
      <c r="H275" s="278" t="s">
        <v>365</v>
      </c>
      <c r="I275" s="273">
        <v>76.510002</v>
      </c>
      <c r="J275" s="273">
        <v>82.510002</v>
      </c>
      <c r="K275" s="273">
        <v>73.800003</v>
      </c>
      <c r="L275" s="273">
        <v>82.160004</v>
      </c>
      <c r="M275" s="273">
        <v>81.608299</v>
      </c>
      <c r="N275" s="273">
        <v>4.73665E7</v>
      </c>
      <c r="O275" s="273"/>
      <c r="P275" s="249">
        <f t="shared" si="26"/>
        <v>1425584.123</v>
      </c>
      <c r="Q275" s="249">
        <f t="shared" si="143"/>
        <v>2070018.946</v>
      </c>
      <c r="R275" s="249">
        <f t="shared" si="144"/>
        <v>1455184.019</v>
      </c>
      <c r="S275" s="249">
        <f t="shared" si="29"/>
        <v>-769382.5641</v>
      </c>
      <c r="T275" s="277"/>
      <c r="U275" s="252">
        <f t="shared" si="18"/>
        <v>3.744259718</v>
      </c>
      <c r="V275" s="249">
        <f t="shared" si="19"/>
        <v>2394885.544</v>
      </c>
      <c r="W275" s="249">
        <f t="shared" si="20"/>
        <v>1625502.98</v>
      </c>
      <c r="X275" s="249">
        <f t="shared" si="21"/>
        <v>4950787.088</v>
      </c>
      <c r="Y275" s="253">
        <f t="shared" si="22"/>
        <v>4.950787088</v>
      </c>
      <c r="Z275" s="323">
        <f t="shared" si="23"/>
        <v>4181404.524</v>
      </c>
      <c r="AA275" s="253">
        <f t="shared" si="24"/>
        <v>4.181404524</v>
      </c>
      <c r="AB275" s="309"/>
      <c r="AC275" s="294"/>
      <c r="AD275" s="294"/>
      <c r="AE275" s="294"/>
      <c r="AF275" s="294"/>
      <c r="AG275" s="294"/>
      <c r="AH275" s="294"/>
      <c r="AI275" s="294"/>
      <c r="AJ275" s="294"/>
      <c r="AK275" s="294"/>
      <c r="AL275" s="294"/>
      <c r="AM275" s="294"/>
      <c r="AN275" s="294"/>
      <c r="AO275" s="294"/>
      <c r="AP275" s="294"/>
      <c r="AQ275" s="294"/>
      <c r="AR275" s="294"/>
      <c r="AS275" s="294"/>
      <c r="AT275" s="294"/>
      <c r="AU275" s="294"/>
    </row>
    <row r="276" ht="19.5" customHeight="1">
      <c r="A276" s="271" t="s">
        <v>366</v>
      </c>
      <c r="B276" s="272">
        <v>381.040009</v>
      </c>
      <c r="C276" s="273">
        <v>382.779999</v>
      </c>
      <c r="D276" s="273">
        <v>357.100006</v>
      </c>
      <c r="E276" s="273">
        <v>357.959991</v>
      </c>
      <c r="F276" s="273">
        <v>352.0625</v>
      </c>
      <c r="G276" s="273">
        <v>9.318499E8</v>
      </c>
      <c r="H276" s="278" t="s">
        <v>366</v>
      </c>
      <c r="I276" s="273">
        <v>82.639999</v>
      </c>
      <c r="J276" s="273">
        <v>83.370003</v>
      </c>
      <c r="K276" s="273">
        <v>72.730003</v>
      </c>
      <c r="L276" s="273">
        <v>72.769997</v>
      </c>
      <c r="M276" s="273">
        <v>72.281357</v>
      </c>
      <c r="N276" s="273">
        <v>6.29031E7</v>
      </c>
      <c r="O276" s="273"/>
      <c r="P276" s="249">
        <f t="shared" si="26"/>
        <v>1414257.45</v>
      </c>
      <c r="Q276" s="249">
        <f t="shared" si="143"/>
        <v>2040006.477</v>
      </c>
      <c r="R276" s="249">
        <f t="shared" si="144"/>
        <v>1455184.019</v>
      </c>
      <c r="S276" s="249">
        <f t="shared" si="29"/>
        <v>-774254.9914</v>
      </c>
      <c r="T276" s="277"/>
      <c r="U276" s="252">
        <f t="shared" si="18"/>
        <v>3.706067769</v>
      </c>
      <c r="V276" s="249">
        <f t="shared" si="19"/>
        <v>2386956.873</v>
      </c>
      <c r="W276" s="249">
        <f t="shared" si="20"/>
        <v>1612701.882</v>
      </c>
      <c r="X276" s="249">
        <f t="shared" si="21"/>
        <v>4909447.946</v>
      </c>
      <c r="Y276" s="253">
        <f t="shared" si="22"/>
        <v>4.909447946</v>
      </c>
      <c r="Z276" s="323">
        <f t="shared" si="23"/>
        <v>4135192.955</v>
      </c>
      <c r="AA276" s="253">
        <f t="shared" si="24"/>
        <v>4.135192955</v>
      </c>
      <c r="AB276" s="309"/>
      <c r="AC276" s="294"/>
      <c r="AD276" s="294"/>
      <c r="AE276" s="294"/>
      <c r="AF276" s="294"/>
      <c r="AG276" s="294"/>
      <c r="AH276" s="294"/>
      <c r="AI276" s="294"/>
      <c r="AJ276" s="294"/>
      <c r="AK276" s="294"/>
      <c r="AL276" s="294"/>
      <c r="AM276" s="294"/>
      <c r="AN276" s="294"/>
      <c r="AO276" s="294"/>
      <c r="AP276" s="294"/>
      <c r="AQ276" s="294"/>
      <c r="AR276" s="294"/>
      <c r="AS276" s="294"/>
      <c r="AT276" s="294"/>
      <c r="AU276" s="294"/>
    </row>
    <row r="277" ht="19.5" customHeight="1">
      <c r="A277" s="271" t="s">
        <v>367</v>
      </c>
      <c r="B277" s="272">
        <v>358.600006</v>
      </c>
      <c r="C277" s="273">
        <v>386.279999</v>
      </c>
      <c r="D277" s="273">
        <v>350.320007</v>
      </c>
      <c r="E277" s="273">
        <v>386.109985</v>
      </c>
      <c r="F277" s="273">
        <v>380.169678</v>
      </c>
      <c r="G277" s="273">
        <v>8.787479E8</v>
      </c>
      <c r="H277" s="278" t="s">
        <v>367</v>
      </c>
      <c r="I277" s="273">
        <v>73.089996</v>
      </c>
      <c r="J277" s="273">
        <v>84.599998</v>
      </c>
      <c r="K277" s="273">
        <v>69.730003</v>
      </c>
      <c r="L277" s="273">
        <v>84.540001</v>
      </c>
      <c r="M277" s="273">
        <v>83.972328</v>
      </c>
      <c r="N277" s="273">
        <v>5.71178E7</v>
      </c>
      <c r="O277" s="273"/>
      <c r="P277" s="249">
        <f t="shared" si="26"/>
        <v>1387405.968</v>
      </c>
      <c r="Q277" s="249">
        <f t="shared" si="143"/>
        <v>1955859.369</v>
      </c>
      <c r="R277" s="249">
        <f t="shared" si="144"/>
        <v>1455184.019</v>
      </c>
      <c r="S277" s="249">
        <f t="shared" si="29"/>
        <v>-779147.7205</v>
      </c>
      <c r="T277" s="277"/>
      <c r="U277" s="252">
        <f t="shared" si="18"/>
        <v>3.648332547</v>
      </c>
      <c r="V277" s="249">
        <f t="shared" si="19"/>
        <v>2368160.836</v>
      </c>
      <c r="W277" s="249">
        <f t="shared" si="20"/>
        <v>1589013.116</v>
      </c>
      <c r="X277" s="249">
        <f t="shared" si="21"/>
        <v>4798449.357</v>
      </c>
      <c r="Y277" s="253">
        <f t="shared" si="22"/>
        <v>4.798449357</v>
      </c>
      <c r="Z277" s="323">
        <f t="shared" si="23"/>
        <v>4019301.636</v>
      </c>
      <c r="AA277" s="253">
        <f t="shared" si="24"/>
        <v>4.019301636</v>
      </c>
      <c r="AB277" s="309"/>
      <c r="AC277" s="294"/>
      <c r="AD277" s="294"/>
      <c r="AE277" s="294"/>
      <c r="AF277" s="294"/>
      <c r="AG277" s="294"/>
      <c r="AH277" s="294"/>
      <c r="AI277" s="294"/>
      <c r="AJ277" s="294"/>
      <c r="AK277" s="294"/>
      <c r="AL277" s="294"/>
      <c r="AM277" s="294"/>
      <c r="AN277" s="294"/>
      <c r="AO277" s="294"/>
      <c r="AP277" s="294"/>
      <c r="AQ277" s="294"/>
      <c r="AR277" s="294"/>
      <c r="AS277" s="294"/>
      <c r="AT277" s="294"/>
      <c r="AU277" s="294"/>
    </row>
    <row r="278" ht="19.5" customHeight="1">
      <c r="A278" s="271" t="s">
        <v>368</v>
      </c>
      <c r="B278" s="272">
        <v>386.559998</v>
      </c>
      <c r="C278" s="273">
        <v>408.709991</v>
      </c>
      <c r="D278" s="273">
        <v>384.420013</v>
      </c>
      <c r="E278" s="273">
        <v>393.820007</v>
      </c>
      <c r="F278" s="273">
        <v>387.761139</v>
      </c>
      <c r="G278" s="273">
        <v>9.222445E8</v>
      </c>
      <c r="H278" s="278" t="s">
        <v>368</v>
      </c>
      <c r="I278" s="273">
        <v>84.739998</v>
      </c>
      <c r="J278" s="273">
        <v>94.540001</v>
      </c>
      <c r="K278" s="273">
        <v>83.790001</v>
      </c>
      <c r="L278" s="273">
        <v>87.610001</v>
      </c>
      <c r="M278" s="273">
        <v>87.021706</v>
      </c>
      <c r="N278" s="273">
        <v>6.23369E7</v>
      </c>
      <c r="O278" s="273"/>
      <c r="P278" s="249">
        <f t="shared" si="26"/>
        <v>1522455.497</v>
      </c>
      <c r="Q278" s="249">
        <f t="shared" si="143"/>
        <v>2350228.76</v>
      </c>
      <c r="R278" s="249">
        <f t="shared" si="144"/>
        <v>1455184.019</v>
      </c>
      <c r="S278" s="249">
        <f t="shared" si="29"/>
        <v>-784060.836</v>
      </c>
      <c r="T278" s="277"/>
      <c r="U278" s="252">
        <f t="shared" si="18"/>
        <v>3.797714896</v>
      </c>
      <c r="V278" s="249">
        <f t="shared" si="19"/>
        <v>2462695.506</v>
      </c>
      <c r="W278" s="249">
        <f t="shared" si="20"/>
        <v>1678634.67</v>
      </c>
      <c r="X278" s="249">
        <f t="shared" si="21"/>
        <v>5327868.277</v>
      </c>
      <c r="Y278" s="253">
        <f t="shared" si="22"/>
        <v>5.327868277</v>
      </c>
      <c r="Z278" s="323">
        <f t="shared" si="23"/>
        <v>4543807.441</v>
      </c>
      <c r="AA278" s="253">
        <f t="shared" si="24"/>
        <v>4.543807441</v>
      </c>
      <c r="AB278" s="309"/>
      <c r="AC278" s="294"/>
      <c r="AD278" s="294"/>
      <c r="AE278" s="294"/>
      <c r="AF278" s="294"/>
      <c r="AG278" s="294"/>
      <c r="AH278" s="294"/>
      <c r="AI278" s="294"/>
      <c r="AJ278" s="294"/>
      <c r="AK278" s="294"/>
      <c r="AL278" s="294"/>
      <c r="AM278" s="294"/>
      <c r="AN278" s="294"/>
      <c r="AO278" s="294"/>
      <c r="AP278" s="294"/>
      <c r="AQ278" s="294"/>
      <c r="AR278" s="294"/>
      <c r="AS278" s="294"/>
      <c r="AT278" s="294"/>
      <c r="AU278" s="294"/>
    </row>
    <row r="279" ht="19.5" customHeight="1">
      <c r="A279" s="271" t="s">
        <v>369</v>
      </c>
      <c r="B279" s="326">
        <v>398.279999</v>
      </c>
      <c r="C279" s="327">
        <v>404.579987</v>
      </c>
      <c r="D279" s="327">
        <v>377.470001</v>
      </c>
      <c r="E279" s="327">
        <v>397.850006</v>
      </c>
      <c r="F279" s="327">
        <v>391.729095</v>
      </c>
      <c r="G279" s="327">
        <v>1.2328172E9</v>
      </c>
      <c r="H279" s="329" t="s">
        <v>369</v>
      </c>
      <c r="I279" s="327">
        <v>89.650002</v>
      </c>
      <c r="J279" s="327">
        <v>92.25</v>
      </c>
      <c r="K279" s="327">
        <v>80.330002</v>
      </c>
      <c r="L279" s="327">
        <v>89.019997</v>
      </c>
      <c r="M279" s="327">
        <v>88.422226</v>
      </c>
      <c r="N279" s="327">
        <v>1.017614E8</v>
      </c>
      <c r="O279" s="327"/>
      <c r="P279" s="249">
        <f t="shared" si="26"/>
        <v>1494930.697</v>
      </c>
      <c r="Q279" s="249">
        <f t="shared" si="143"/>
        <v>2253179.123</v>
      </c>
      <c r="R279" s="249">
        <f t="shared" si="144"/>
        <v>1455184.019</v>
      </c>
      <c r="S279" s="249">
        <f t="shared" si="29"/>
        <v>-788994.4229</v>
      </c>
      <c r="T279" s="328">
        <f>(P279-P267)/P267</f>
        <v>0.2662954345</v>
      </c>
      <c r="U279" s="252">
        <f t="shared" si="18"/>
        <v>3.739081837</v>
      </c>
      <c r="V279" s="249">
        <f t="shared" si="19"/>
        <v>2443428.146</v>
      </c>
      <c r="W279" s="249">
        <f t="shared" si="20"/>
        <v>1654433.724</v>
      </c>
      <c r="X279" s="249">
        <f t="shared" si="21"/>
        <v>5203293.84</v>
      </c>
      <c r="Y279" s="253">
        <f t="shared" si="22"/>
        <v>5.20329384</v>
      </c>
      <c r="Z279" s="323">
        <f t="shared" si="23"/>
        <v>4414299.417</v>
      </c>
      <c r="AA279" s="253">
        <f t="shared" si="24"/>
        <v>4.414299417</v>
      </c>
      <c r="AB279" s="309"/>
      <c r="AC279" s="294"/>
      <c r="AD279" s="294"/>
      <c r="AE279" s="294"/>
      <c r="AF279" s="294"/>
      <c r="AG279" s="294"/>
      <c r="AH279" s="294"/>
      <c r="AI279" s="294"/>
      <c r="AJ279" s="294"/>
      <c r="AK279" s="294"/>
      <c r="AL279" s="294"/>
      <c r="AM279" s="294"/>
      <c r="AN279" s="294"/>
      <c r="AO279" s="294"/>
      <c r="AP279" s="294"/>
      <c r="AQ279" s="294"/>
      <c r="AR279" s="294"/>
      <c r="AS279" s="294"/>
      <c r="AT279" s="294"/>
      <c r="AU279" s="294"/>
    </row>
    <row r="280" ht="19.5" customHeight="1">
      <c r="A280" s="271" t="s">
        <v>370</v>
      </c>
      <c r="B280" s="272">
        <v>399.049988</v>
      </c>
      <c r="C280" s="273">
        <v>402.279999</v>
      </c>
      <c r="D280" s="273">
        <v>334.149994</v>
      </c>
      <c r="E280" s="273">
        <v>363.049988</v>
      </c>
      <c r="F280" s="273">
        <v>357.921021</v>
      </c>
      <c r="G280" s="273">
        <v>1.847203E9</v>
      </c>
      <c r="H280" s="278" t="s">
        <v>370</v>
      </c>
      <c r="I280" s="273">
        <v>89.650002</v>
      </c>
      <c r="J280" s="273">
        <v>91.099998</v>
      </c>
      <c r="K280" s="273">
        <v>62.369999</v>
      </c>
      <c r="L280" s="273">
        <v>73.709999</v>
      </c>
      <c r="M280" s="273">
        <v>73.21505</v>
      </c>
      <c r="N280" s="273">
        <v>2.354233E8</v>
      </c>
      <c r="O280" s="273"/>
      <c r="P280" s="249">
        <f t="shared" si="26"/>
        <v>1323366.313</v>
      </c>
      <c r="Q280" s="249">
        <f>((Q279+R279)/2)*K280/K279</f>
        <v>1439627.784</v>
      </c>
      <c r="R280" s="249">
        <f>(Q279+R279)/2</f>
        <v>1854181.571</v>
      </c>
      <c r="S280" s="249">
        <f t="shared" si="29"/>
        <v>-793948.5663</v>
      </c>
      <c r="T280" s="277"/>
      <c r="U280" s="252">
        <f t="shared" si="18"/>
        <v>4.002208731</v>
      </c>
      <c r="V280" s="249">
        <f t="shared" si="19"/>
        <v>2706370.728</v>
      </c>
      <c r="W280" s="249">
        <f t="shared" si="20"/>
        <v>1912422.161</v>
      </c>
      <c r="X280" s="249">
        <f t="shared" si="21"/>
        <v>4617175.668</v>
      </c>
      <c r="Y280" s="253">
        <f t="shared" si="22"/>
        <v>4.617175668</v>
      </c>
      <c r="Z280" s="323">
        <f t="shared" si="23"/>
        <v>3823227.102</v>
      </c>
      <c r="AA280" s="253">
        <f t="shared" si="24"/>
        <v>3.823227102</v>
      </c>
      <c r="AB280" s="309"/>
      <c r="AC280" s="294"/>
      <c r="AD280" s="294"/>
      <c r="AE280" s="294"/>
      <c r="AF280" s="294"/>
      <c r="AG280" s="294"/>
      <c r="AH280" s="294"/>
      <c r="AI280" s="294"/>
      <c r="AJ280" s="294"/>
      <c r="AK280" s="294"/>
      <c r="AL280" s="294"/>
      <c r="AM280" s="294"/>
      <c r="AN280" s="294"/>
      <c r="AO280" s="294"/>
      <c r="AP280" s="294"/>
      <c r="AQ280" s="294"/>
      <c r="AR280" s="294"/>
      <c r="AS280" s="294"/>
      <c r="AT280" s="294"/>
      <c r="AU280" s="294"/>
    </row>
    <row r="281" ht="19.5" customHeight="1">
      <c r="A281" s="271" t="s">
        <v>371</v>
      </c>
      <c r="B281" s="272">
        <v>364.429993</v>
      </c>
      <c r="C281" s="273">
        <v>370.100006</v>
      </c>
      <c r="D281" s="273">
        <v>318.26001</v>
      </c>
      <c r="E281" s="273">
        <v>346.799988</v>
      </c>
      <c r="F281" s="273">
        <v>341.900604</v>
      </c>
      <c r="G281" s="273">
        <v>1.5229236E9</v>
      </c>
      <c r="H281" s="278" t="s">
        <v>371</v>
      </c>
      <c r="I281" s="273">
        <v>74.139999</v>
      </c>
      <c r="J281" s="273">
        <v>76.449997</v>
      </c>
      <c r="K281" s="273">
        <v>56.119999</v>
      </c>
      <c r="L281" s="273">
        <v>66.669998</v>
      </c>
      <c r="M281" s="273">
        <v>66.222313</v>
      </c>
      <c r="N281" s="273">
        <v>1.590101E8</v>
      </c>
      <c r="O281" s="273"/>
      <c r="P281" s="249">
        <f t="shared" si="26"/>
        <v>1260435.683</v>
      </c>
      <c r="Q281" s="249">
        <f t="shared" ref="Q281:Q291" si="145">Q280*K281/K280</f>
        <v>1295364.936</v>
      </c>
      <c r="R281" s="249">
        <f t="shared" ref="R281:R291" si="146">R280</f>
        <v>1854181.571</v>
      </c>
      <c r="S281" s="249">
        <f t="shared" si="29"/>
        <v>-798923.352</v>
      </c>
      <c r="T281" s="277"/>
      <c r="U281" s="252">
        <f t="shared" si="18"/>
        <v>3.898518233</v>
      </c>
      <c r="V281" s="249">
        <f t="shared" si="19"/>
        <v>2662319.287</v>
      </c>
      <c r="W281" s="249">
        <f t="shared" si="20"/>
        <v>1863395.935</v>
      </c>
      <c r="X281" s="249">
        <f t="shared" si="21"/>
        <v>4409982.191</v>
      </c>
      <c r="Y281" s="253">
        <f t="shared" si="22"/>
        <v>4.409982191</v>
      </c>
      <c r="Z281" s="323">
        <f t="shared" si="23"/>
        <v>3611058.839</v>
      </c>
      <c r="AA281" s="253">
        <f t="shared" si="24"/>
        <v>3.611058839</v>
      </c>
      <c r="AB281" s="309"/>
      <c r="AC281" s="294"/>
      <c r="AD281" s="294"/>
      <c r="AE281" s="294"/>
      <c r="AF281" s="294"/>
      <c r="AG281" s="294"/>
      <c r="AH281" s="294"/>
      <c r="AI281" s="294"/>
      <c r="AJ281" s="294"/>
      <c r="AK281" s="294"/>
      <c r="AL281" s="294"/>
      <c r="AM281" s="294"/>
      <c r="AN281" s="294"/>
      <c r="AO281" s="294"/>
      <c r="AP281" s="294"/>
      <c r="AQ281" s="294"/>
      <c r="AR281" s="294"/>
      <c r="AS281" s="294"/>
      <c r="AT281" s="294"/>
      <c r="AU281" s="294"/>
    </row>
    <row r="282" ht="19.5" customHeight="1">
      <c r="A282" s="271" t="s">
        <v>372</v>
      </c>
      <c r="B282" s="272">
        <v>345.75</v>
      </c>
      <c r="C282" s="273">
        <v>371.829987</v>
      </c>
      <c r="D282" s="273">
        <v>317.450012</v>
      </c>
      <c r="E282" s="273">
        <v>362.540009</v>
      </c>
      <c r="F282" s="273">
        <v>357.418304</v>
      </c>
      <c r="G282" s="273">
        <v>1.6867928E9</v>
      </c>
      <c r="H282" s="278" t="s">
        <v>372</v>
      </c>
      <c r="I282" s="273">
        <v>66.120003</v>
      </c>
      <c r="J282" s="273">
        <v>75.860001</v>
      </c>
      <c r="K282" s="273">
        <v>55.43</v>
      </c>
      <c r="L282" s="273">
        <v>71.919998</v>
      </c>
      <c r="M282" s="273">
        <v>71.437057</v>
      </c>
      <c r="N282" s="273">
        <v>1.740802E8</v>
      </c>
      <c r="O282" s="273"/>
      <c r="P282" s="249">
        <f t="shared" si="26"/>
        <v>1257227.77</v>
      </c>
      <c r="Q282" s="249">
        <f t="shared" si="145"/>
        <v>1279438.341</v>
      </c>
      <c r="R282" s="249">
        <f t="shared" si="146"/>
        <v>1854181.571</v>
      </c>
      <c r="S282" s="249">
        <f t="shared" si="29"/>
        <v>-803918.8659</v>
      </c>
      <c r="T282" s="277"/>
      <c r="U282" s="252">
        <f t="shared" si="18"/>
        <v>3.87030268</v>
      </c>
      <c r="V282" s="249">
        <f t="shared" si="19"/>
        <v>2660073.748</v>
      </c>
      <c r="W282" s="249">
        <f t="shared" si="20"/>
        <v>1856154.882</v>
      </c>
      <c r="X282" s="249">
        <f t="shared" si="21"/>
        <v>4390847.683</v>
      </c>
      <c r="Y282" s="253">
        <f t="shared" si="22"/>
        <v>4.390847683</v>
      </c>
      <c r="Z282" s="323">
        <f t="shared" si="23"/>
        <v>3586928.817</v>
      </c>
      <c r="AA282" s="253">
        <f t="shared" si="24"/>
        <v>3.586928817</v>
      </c>
      <c r="AB282" s="309"/>
      <c r="AC282" s="294"/>
      <c r="AD282" s="294"/>
      <c r="AE282" s="294"/>
      <c r="AF282" s="294"/>
      <c r="AG282" s="294"/>
      <c r="AH282" s="294"/>
      <c r="AI282" s="294"/>
      <c r="AJ282" s="294"/>
      <c r="AK282" s="294"/>
      <c r="AL282" s="294"/>
      <c r="AM282" s="294"/>
      <c r="AN282" s="294"/>
      <c r="AO282" s="294"/>
      <c r="AP282" s="294"/>
      <c r="AQ282" s="294"/>
      <c r="AR282" s="294"/>
      <c r="AS282" s="294"/>
      <c r="AT282" s="294"/>
      <c r="AU282" s="294"/>
    </row>
    <row r="283" ht="19.5" customHeight="1">
      <c r="A283" s="271" t="s">
        <v>373</v>
      </c>
      <c r="B283" s="272">
        <v>362.809998</v>
      </c>
      <c r="C283" s="273">
        <v>369.309998</v>
      </c>
      <c r="D283" s="273">
        <v>312.600006</v>
      </c>
      <c r="E283" s="273">
        <v>313.25</v>
      </c>
      <c r="F283" s="273">
        <v>309.20636</v>
      </c>
      <c r="G283" s="273">
        <v>1.5019591E9</v>
      </c>
      <c r="H283" s="278" t="s">
        <v>373</v>
      </c>
      <c r="I283" s="273">
        <v>72.220001</v>
      </c>
      <c r="J283" s="273">
        <v>74.769997</v>
      </c>
      <c r="K283" s="273">
        <v>53.009998</v>
      </c>
      <c r="L283" s="273">
        <v>53.200001</v>
      </c>
      <c r="M283" s="273">
        <v>52.842766</v>
      </c>
      <c r="N283" s="273">
        <v>1.590007E8</v>
      </c>
      <c r="O283" s="273"/>
      <c r="P283" s="249">
        <f t="shared" si="26"/>
        <v>1238019.826</v>
      </c>
      <c r="Q283" s="249">
        <f t="shared" si="145"/>
        <v>1223579.72</v>
      </c>
      <c r="R283" s="249">
        <f t="shared" si="146"/>
        <v>1854181.571</v>
      </c>
      <c r="S283" s="249">
        <f t="shared" si="29"/>
        <v>-808935.1945</v>
      </c>
      <c r="T283" s="277"/>
      <c r="U283" s="252">
        <f t="shared" si="18"/>
        <v>3.822557626</v>
      </c>
      <c r="V283" s="249">
        <f t="shared" si="19"/>
        <v>2646628.187</v>
      </c>
      <c r="W283" s="249">
        <f t="shared" si="20"/>
        <v>1837692.992</v>
      </c>
      <c r="X283" s="249">
        <f t="shared" si="21"/>
        <v>4315781.118</v>
      </c>
      <c r="Y283" s="253">
        <f t="shared" si="22"/>
        <v>4.315781118</v>
      </c>
      <c r="Z283" s="323">
        <f t="shared" si="23"/>
        <v>3506845.923</v>
      </c>
      <c r="AA283" s="253">
        <f t="shared" si="24"/>
        <v>3.506845923</v>
      </c>
      <c r="AB283" s="309"/>
      <c r="AC283" s="294"/>
      <c r="AD283" s="294"/>
      <c r="AE283" s="294"/>
      <c r="AF283" s="294"/>
      <c r="AG283" s="294"/>
      <c r="AH283" s="294"/>
      <c r="AI283" s="294"/>
      <c r="AJ283" s="294"/>
      <c r="AK283" s="294"/>
      <c r="AL283" s="294"/>
      <c r="AM283" s="294"/>
      <c r="AN283" s="294"/>
      <c r="AO283" s="294"/>
      <c r="AP283" s="294"/>
      <c r="AQ283" s="294"/>
      <c r="AR283" s="294"/>
      <c r="AS283" s="294"/>
      <c r="AT283" s="294"/>
      <c r="AU283" s="294"/>
    </row>
    <row r="284" ht="19.5" customHeight="1">
      <c r="A284" s="271" t="s">
        <v>374</v>
      </c>
      <c r="B284" s="272">
        <v>312.829987</v>
      </c>
      <c r="C284" s="273">
        <v>330.290009</v>
      </c>
      <c r="D284" s="273">
        <v>280.209991</v>
      </c>
      <c r="E284" s="273">
        <v>308.279999</v>
      </c>
      <c r="F284" s="273">
        <v>304.300568</v>
      </c>
      <c r="G284" s="273">
        <v>1.9511625E9</v>
      </c>
      <c r="H284" s="278" t="s">
        <v>374</v>
      </c>
      <c r="I284" s="273">
        <v>53.060001</v>
      </c>
      <c r="J284" s="273">
        <v>59.060001</v>
      </c>
      <c r="K284" s="273">
        <v>41.959999</v>
      </c>
      <c r="L284" s="273">
        <v>50.669998</v>
      </c>
      <c r="M284" s="273">
        <v>50.329754</v>
      </c>
      <c r="N284" s="273">
        <v>1.978816E8</v>
      </c>
      <c r="O284" s="273"/>
      <c r="P284" s="249">
        <f t="shared" si="26"/>
        <v>1109742.539</v>
      </c>
      <c r="Q284" s="249">
        <f t="shared" si="145"/>
        <v>968523.0293</v>
      </c>
      <c r="R284" s="249">
        <f t="shared" si="146"/>
        <v>1854181.571</v>
      </c>
      <c r="S284" s="249">
        <f t="shared" si="29"/>
        <v>-813972.4245</v>
      </c>
      <c r="T284" s="277"/>
      <c r="U284" s="252">
        <f t="shared" si="18"/>
        <v>3.641307765</v>
      </c>
      <c r="V284" s="249">
        <f t="shared" si="19"/>
        <v>2556834.086</v>
      </c>
      <c r="W284" s="249">
        <f t="shared" si="20"/>
        <v>1742861.661</v>
      </c>
      <c r="X284" s="249">
        <f t="shared" si="21"/>
        <v>3932447.139</v>
      </c>
      <c r="Y284" s="253">
        <f t="shared" si="22"/>
        <v>3.932447139</v>
      </c>
      <c r="Z284" s="323">
        <f t="shared" si="23"/>
        <v>3118474.715</v>
      </c>
      <c r="AA284" s="253">
        <f t="shared" si="24"/>
        <v>3.118474715</v>
      </c>
      <c r="AB284" s="309"/>
      <c r="AC284" s="294"/>
      <c r="AD284" s="294"/>
      <c r="AE284" s="294"/>
      <c r="AF284" s="294"/>
      <c r="AG284" s="294"/>
      <c r="AH284" s="294"/>
      <c r="AI284" s="294"/>
      <c r="AJ284" s="294"/>
      <c r="AK284" s="294"/>
      <c r="AL284" s="294"/>
      <c r="AM284" s="294"/>
      <c r="AN284" s="294"/>
      <c r="AO284" s="294"/>
      <c r="AP284" s="294"/>
      <c r="AQ284" s="294"/>
      <c r="AR284" s="294"/>
      <c r="AS284" s="294"/>
      <c r="AT284" s="294"/>
      <c r="AU284" s="294"/>
    </row>
    <row r="285" ht="19.5" customHeight="1">
      <c r="A285" s="271" t="s">
        <v>375</v>
      </c>
      <c r="B285" s="272">
        <v>310.470001</v>
      </c>
      <c r="C285" s="273">
        <v>314.559998</v>
      </c>
      <c r="D285" s="273">
        <v>269.279999</v>
      </c>
      <c r="E285" s="273">
        <v>280.279999</v>
      </c>
      <c r="F285" s="273">
        <v>276.661987</v>
      </c>
      <c r="G285" s="273">
        <v>1.359608E9</v>
      </c>
      <c r="H285" s="278" t="s">
        <v>375</v>
      </c>
      <c r="I285" s="273">
        <v>51.41</v>
      </c>
      <c r="J285" s="273">
        <v>52.700001</v>
      </c>
      <c r="K285" s="273">
        <v>38.240002</v>
      </c>
      <c r="L285" s="273">
        <v>41.41</v>
      </c>
      <c r="M285" s="273">
        <v>41.131935</v>
      </c>
      <c r="N285" s="273">
        <v>1.292261E8</v>
      </c>
      <c r="O285" s="273"/>
      <c r="P285" s="249">
        <f t="shared" si="26"/>
        <v>1066455.442</v>
      </c>
      <c r="Q285" s="249">
        <f t="shared" si="145"/>
        <v>882657.8518</v>
      </c>
      <c r="R285" s="249">
        <f t="shared" si="146"/>
        <v>1854181.571</v>
      </c>
      <c r="S285" s="249">
        <f t="shared" si="29"/>
        <v>-819030.643</v>
      </c>
      <c r="T285" s="277"/>
      <c r="U285" s="252">
        <f t="shared" si="18"/>
        <v>3.565967938</v>
      </c>
      <c r="V285" s="249">
        <f t="shared" si="19"/>
        <v>2526533.118</v>
      </c>
      <c r="W285" s="249">
        <f t="shared" si="20"/>
        <v>1707502.475</v>
      </c>
      <c r="X285" s="249">
        <f t="shared" si="21"/>
        <v>3803294.865</v>
      </c>
      <c r="Y285" s="253">
        <f t="shared" si="22"/>
        <v>3.803294865</v>
      </c>
      <c r="Z285" s="323">
        <f t="shared" si="23"/>
        <v>2984264.222</v>
      </c>
      <c r="AA285" s="253">
        <f t="shared" si="24"/>
        <v>2.984264222</v>
      </c>
      <c r="AB285" s="309"/>
      <c r="AC285" s="294"/>
      <c r="AD285" s="294"/>
      <c r="AE285" s="294"/>
      <c r="AF285" s="294"/>
      <c r="AG285" s="294"/>
      <c r="AH285" s="294"/>
      <c r="AI285" s="294"/>
      <c r="AJ285" s="294"/>
      <c r="AK285" s="294"/>
      <c r="AL285" s="294"/>
      <c r="AM285" s="294"/>
      <c r="AN285" s="294"/>
      <c r="AO285" s="294"/>
      <c r="AP285" s="294"/>
      <c r="AQ285" s="294"/>
      <c r="AR285" s="294"/>
      <c r="AS285" s="294"/>
      <c r="AT285" s="294"/>
      <c r="AU285" s="294"/>
    </row>
    <row r="286" ht="19.5" customHeight="1">
      <c r="A286" s="271" t="s">
        <v>376</v>
      </c>
      <c r="B286" s="272">
        <v>278.950012</v>
      </c>
      <c r="C286" s="273">
        <v>316.390015</v>
      </c>
      <c r="D286" s="273">
        <v>276.75</v>
      </c>
      <c r="E286" s="273">
        <v>315.459991</v>
      </c>
      <c r="F286" s="273">
        <v>311.98645</v>
      </c>
      <c r="G286" s="273">
        <v>1.1780255E9</v>
      </c>
      <c r="H286" s="278" t="s">
        <v>376</v>
      </c>
      <c r="I286" s="273">
        <v>40.98</v>
      </c>
      <c r="J286" s="273">
        <v>52.299999</v>
      </c>
      <c r="K286" s="273">
        <v>40.34</v>
      </c>
      <c r="L286" s="273">
        <v>52.02</v>
      </c>
      <c r="M286" s="273">
        <v>51.670692</v>
      </c>
      <c r="N286" s="273">
        <v>8.72705E7</v>
      </c>
      <c r="O286" s="273"/>
      <c r="P286" s="249">
        <f t="shared" si="26"/>
        <v>1096039.604</v>
      </c>
      <c r="Q286" s="249">
        <f t="shared" si="145"/>
        <v>931130.1223</v>
      </c>
      <c r="R286" s="249">
        <f t="shared" si="146"/>
        <v>1854181.571</v>
      </c>
      <c r="S286" s="249">
        <f t="shared" si="29"/>
        <v>-824109.9373</v>
      </c>
      <c r="T286" s="277"/>
      <c r="U286" s="252">
        <f t="shared" si="18"/>
        <v>3.579887879</v>
      </c>
      <c r="V286" s="249">
        <f t="shared" si="19"/>
        <v>2547242.031</v>
      </c>
      <c r="W286" s="249">
        <f t="shared" si="20"/>
        <v>1723132.094</v>
      </c>
      <c r="X286" s="249">
        <f t="shared" si="21"/>
        <v>3881351.298</v>
      </c>
      <c r="Y286" s="253">
        <f t="shared" si="22"/>
        <v>3.881351298</v>
      </c>
      <c r="Z286" s="323">
        <f t="shared" si="23"/>
        <v>3057241.36</v>
      </c>
      <c r="AA286" s="253">
        <f t="shared" si="24"/>
        <v>3.05724136</v>
      </c>
      <c r="AB286" s="309"/>
      <c r="AC286" s="294"/>
      <c r="AD286" s="294"/>
      <c r="AE286" s="294"/>
      <c r="AF286" s="294"/>
      <c r="AG286" s="294"/>
      <c r="AH286" s="294"/>
      <c r="AI286" s="294"/>
      <c r="AJ286" s="294"/>
      <c r="AK286" s="294"/>
      <c r="AL286" s="294"/>
      <c r="AM286" s="294"/>
      <c r="AN286" s="294"/>
      <c r="AO286" s="294"/>
      <c r="AP286" s="294"/>
      <c r="AQ286" s="294"/>
      <c r="AR286" s="294"/>
      <c r="AS286" s="294"/>
      <c r="AT286" s="294"/>
      <c r="AU286" s="294"/>
    </row>
    <row r="287" ht="19.5" customHeight="1">
      <c r="A287" s="271" t="s">
        <v>377</v>
      </c>
      <c r="B287" s="272">
        <v>313.649994</v>
      </c>
      <c r="C287" s="273">
        <v>334.420013</v>
      </c>
      <c r="D287" s="273">
        <v>298.440002</v>
      </c>
      <c r="E287" s="273">
        <v>299.269989</v>
      </c>
      <c r="F287" s="273">
        <v>295.974701</v>
      </c>
      <c r="G287" s="273">
        <v>1.0699201E9</v>
      </c>
      <c r="H287" s="278" t="s">
        <v>377</v>
      </c>
      <c r="I287" s="273">
        <v>51.419998</v>
      </c>
      <c r="J287" s="273">
        <v>58.220001</v>
      </c>
      <c r="K287" s="273">
        <v>46.099998</v>
      </c>
      <c r="L287" s="273">
        <v>46.369999</v>
      </c>
      <c r="M287" s="273">
        <v>46.058628</v>
      </c>
      <c r="N287" s="273">
        <v>9.09502E7</v>
      </c>
      <c r="O287" s="273"/>
      <c r="P287" s="249">
        <f t="shared" si="26"/>
        <v>1181940.602</v>
      </c>
      <c r="Q287" s="249">
        <f t="shared" si="145"/>
        <v>1064082.716</v>
      </c>
      <c r="R287" s="249">
        <f t="shared" si="146"/>
        <v>1854181.571</v>
      </c>
      <c r="S287" s="249">
        <f t="shared" si="29"/>
        <v>-829210.3954</v>
      </c>
      <c r="T287" s="277"/>
      <c r="U287" s="252">
        <f t="shared" si="18"/>
        <v>3.661461784</v>
      </c>
      <c r="V287" s="249">
        <f t="shared" si="19"/>
        <v>2607372.73</v>
      </c>
      <c r="W287" s="249">
        <f t="shared" si="20"/>
        <v>1778162.335</v>
      </c>
      <c r="X287" s="249">
        <f t="shared" si="21"/>
        <v>4100204.89</v>
      </c>
      <c r="Y287" s="253">
        <f t="shared" si="22"/>
        <v>4.10020489</v>
      </c>
      <c r="Z287" s="323">
        <f t="shared" si="23"/>
        <v>3270994.494</v>
      </c>
      <c r="AA287" s="253">
        <f t="shared" si="24"/>
        <v>3.270994494</v>
      </c>
      <c r="AB287" s="309"/>
      <c r="AC287" s="294"/>
      <c r="AD287" s="294"/>
      <c r="AE287" s="294"/>
      <c r="AF287" s="294"/>
      <c r="AG287" s="294"/>
      <c r="AH287" s="294"/>
      <c r="AI287" s="294"/>
      <c r="AJ287" s="294"/>
      <c r="AK287" s="294"/>
      <c r="AL287" s="294"/>
      <c r="AM287" s="294"/>
      <c r="AN287" s="294"/>
      <c r="AO287" s="294"/>
      <c r="AP287" s="294"/>
      <c r="AQ287" s="294"/>
      <c r="AR287" s="294"/>
      <c r="AS287" s="294"/>
      <c r="AT287" s="294"/>
      <c r="AU287" s="294"/>
    </row>
    <row r="288" ht="19.5" customHeight="1">
      <c r="A288" s="271" t="s">
        <v>378</v>
      </c>
      <c r="B288" s="272">
        <v>296.720001</v>
      </c>
      <c r="C288" s="273">
        <v>311.079987</v>
      </c>
      <c r="D288" s="273">
        <v>267.100006</v>
      </c>
      <c r="E288" s="273">
        <v>267.26001</v>
      </c>
      <c r="F288" s="273">
        <v>264.3172</v>
      </c>
      <c r="G288" s="273">
        <v>1.3709887E9</v>
      </c>
      <c r="H288" s="278" t="s">
        <v>378</v>
      </c>
      <c r="I288" s="273">
        <v>45.549999</v>
      </c>
      <c r="J288" s="273">
        <v>49.959999</v>
      </c>
      <c r="K288" s="273">
        <v>36.630001</v>
      </c>
      <c r="L288" s="273">
        <v>36.66</v>
      </c>
      <c r="M288" s="273">
        <v>36.413834</v>
      </c>
      <c r="N288" s="273">
        <v>1.142396E8</v>
      </c>
      <c r="O288" s="273"/>
      <c r="P288" s="249">
        <f t="shared" si="26"/>
        <v>1057821.806</v>
      </c>
      <c r="Q288" s="249">
        <f t="shared" si="145"/>
        <v>845495.7192</v>
      </c>
      <c r="R288" s="249">
        <f t="shared" si="146"/>
        <v>1854181.571</v>
      </c>
      <c r="S288" s="249">
        <f t="shared" si="29"/>
        <v>-834332.1054</v>
      </c>
      <c r="T288" s="277"/>
      <c r="U288" s="252">
        <f t="shared" si="18"/>
        <v>3.490220931</v>
      </c>
      <c r="V288" s="249">
        <f t="shared" si="19"/>
        <v>2520489.573</v>
      </c>
      <c r="W288" s="249">
        <f t="shared" si="20"/>
        <v>1686157.467</v>
      </c>
      <c r="X288" s="249">
        <f t="shared" si="21"/>
        <v>3757499.097</v>
      </c>
      <c r="Y288" s="253">
        <f t="shared" si="22"/>
        <v>3.757499097</v>
      </c>
      <c r="Z288" s="323">
        <f t="shared" si="23"/>
        <v>2923166.991</v>
      </c>
      <c r="AA288" s="253">
        <f t="shared" si="24"/>
        <v>2.923166991</v>
      </c>
      <c r="AB288" s="309"/>
      <c r="AC288" s="294"/>
      <c r="AD288" s="294"/>
      <c r="AE288" s="294"/>
      <c r="AF288" s="294"/>
      <c r="AG288" s="294"/>
      <c r="AH288" s="294"/>
      <c r="AI288" s="294"/>
      <c r="AJ288" s="294"/>
      <c r="AK288" s="294"/>
      <c r="AL288" s="294"/>
      <c r="AM288" s="294"/>
      <c r="AN288" s="294"/>
      <c r="AO288" s="294"/>
      <c r="AP288" s="294"/>
      <c r="AQ288" s="294"/>
      <c r="AR288" s="294"/>
      <c r="AS288" s="294"/>
      <c r="AT288" s="294"/>
      <c r="AU288" s="294"/>
    </row>
    <row r="289" ht="19.5" customHeight="1">
      <c r="A289" s="271" t="s">
        <v>379</v>
      </c>
      <c r="B289" s="272">
        <v>269.070007</v>
      </c>
      <c r="C289" s="273">
        <v>284.600006</v>
      </c>
      <c r="D289" s="273">
        <v>254.259995</v>
      </c>
      <c r="E289" s="273">
        <v>277.950012</v>
      </c>
      <c r="F289" s="273">
        <v>275.383514</v>
      </c>
      <c r="G289" s="273">
        <v>1.356809E9</v>
      </c>
      <c r="H289" s="278" t="s">
        <v>379</v>
      </c>
      <c r="I289" s="273">
        <v>37.139999</v>
      </c>
      <c r="J289" s="273">
        <v>41.349998</v>
      </c>
      <c r="K289" s="273">
        <v>32.98</v>
      </c>
      <c r="L289" s="273">
        <v>39.080002</v>
      </c>
      <c r="M289" s="273">
        <v>38.817581</v>
      </c>
      <c r="N289" s="273">
        <v>1.28472E8</v>
      </c>
      <c r="O289" s="273"/>
      <c r="P289" s="249">
        <f t="shared" si="26"/>
        <v>1006970.277</v>
      </c>
      <c r="Q289" s="249">
        <f t="shared" si="145"/>
        <v>761246.1932</v>
      </c>
      <c r="R289" s="249">
        <f t="shared" si="146"/>
        <v>1854181.571</v>
      </c>
      <c r="S289" s="249">
        <f t="shared" si="29"/>
        <v>-839475.1558</v>
      </c>
      <c r="T289" s="277"/>
      <c r="U289" s="252">
        <f t="shared" si="18"/>
        <v>3.408262685</v>
      </c>
      <c r="V289" s="249">
        <f t="shared" si="19"/>
        <v>2484893.503</v>
      </c>
      <c r="W289" s="249">
        <f t="shared" si="20"/>
        <v>1645418.347</v>
      </c>
      <c r="X289" s="249">
        <f t="shared" si="21"/>
        <v>3622398.042</v>
      </c>
      <c r="Y289" s="253">
        <f t="shared" si="22"/>
        <v>3.622398042</v>
      </c>
      <c r="Z289" s="323">
        <f t="shared" si="23"/>
        <v>2782922.886</v>
      </c>
      <c r="AA289" s="253">
        <f t="shared" si="24"/>
        <v>2.782922886</v>
      </c>
      <c r="AB289" s="309"/>
      <c r="AC289" s="294"/>
      <c r="AD289" s="294"/>
      <c r="AE289" s="294"/>
      <c r="AF289" s="294"/>
      <c r="AG289" s="294"/>
      <c r="AH289" s="294"/>
      <c r="AI289" s="294"/>
      <c r="AJ289" s="294"/>
      <c r="AK289" s="294"/>
      <c r="AL289" s="294"/>
      <c r="AM289" s="294"/>
      <c r="AN289" s="294"/>
      <c r="AO289" s="294"/>
      <c r="AP289" s="294"/>
      <c r="AQ289" s="294"/>
      <c r="AR289" s="294"/>
      <c r="AS289" s="294"/>
      <c r="AT289" s="294"/>
      <c r="AU289" s="294"/>
    </row>
    <row r="290" ht="19.5" customHeight="1">
      <c r="A290" s="271" t="s">
        <v>380</v>
      </c>
      <c r="B290" s="272">
        <v>281.5</v>
      </c>
      <c r="C290" s="273">
        <v>293.470001</v>
      </c>
      <c r="D290" s="273">
        <v>259.079987</v>
      </c>
      <c r="E290" s="273">
        <v>293.359985</v>
      </c>
      <c r="F290" s="273">
        <v>290.651154</v>
      </c>
      <c r="G290" s="273">
        <v>1.1957628E9</v>
      </c>
      <c r="H290" s="278" t="s">
        <v>380</v>
      </c>
      <c r="I290" s="273">
        <v>40.110001</v>
      </c>
      <c r="J290" s="273">
        <v>43.049999</v>
      </c>
      <c r="K290" s="273">
        <v>33.900002</v>
      </c>
      <c r="L290" s="273">
        <v>42.900002</v>
      </c>
      <c r="M290" s="273">
        <v>42.611935</v>
      </c>
      <c r="N290" s="273">
        <v>1.058583E8</v>
      </c>
      <c r="O290" s="273"/>
      <c r="P290" s="249">
        <f t="shared" si="26"/>
        <v>1026059.354</v>
      </c>
      <c r="Q290" s="249">
        <f t="shared" si="145"/>
        <v>782481.7305</v>
      </c>
      <c r="R290" s="249">
        <f t="shared" si="146"/>
        <v>1854181.571</v>
      </c>
      <c r="S290" s="249">
        <f t="shared" si="29"/>
        <v>-844639.6356</v>
      </c>
      <c r="T290" s="277"/>
      <c r="U290" s="252">
        <f t="shared" si="18"/>
        <v>3.410023405</v>
      </c>
      <c r="V290" s="249">
        <f t="shared" si="19"/>
        <v>2498255.857</v>
      </c>
      <c r="W290" s="249">
        <f t="shared" si="20"/>
        <v>1653616.221</v>
      </c>
      <c r="X290" s="249">
        <f t="shared" si="21"/>
        <v>3662722.656</v>
      </c>
      <c r="Y290" s="253">
        <f t="shared" si="22"/>
        <v>3.662722656</v>
      </c>
      <c r="Z290" s="323">
        <f t="shared" si="23"/>
        <v>2818083.021</v>
      </c>
      <c r="AA290" s="253">
        <f t="shared" si="24"/>
        <v>2.818083021</v>
      </c>
      <c r="AB290" s="309"/>
      <c r="AC290" s="294"/>
      <c r="AD290" s="294"/>
      <c r="AE290" s="294"/>
      <c r="AF290" s="294"/>
      <c r="AG290" s="294"/>
      <c r="AH290" s="294"/>
      <c r="AI290" s="294"/>
      <c r="AJ290" s="294"/>
      <c r="AK290" s="294"/>
      <c r="AL290" s="294"/>
      <c r="AM290" s="294"/>
      <c r="AN290" s="294"/>
      <c r="AO290" s="294"/>
      <c r="AP290" s="294"/>
      <c r="AQ290" s="294"/>
      <c r="AR290" s="294"/>
      <c r="AS290" s="294"/>
      <c r="AT290" s="294"/>
      <c r="AU290" s="294"/>
    </row>
    <row r="291" ht="19.5" customHeight="1">
      <c r="A291" s="271" t="s">
        <v>381</v>
      </c>
      <c r="B291" s="326">
        <v>293.690002</v>
      </c>
      <c r="C291" s="327">
        <v>296.880005</v>
      </c>
      <c r="D291" s="327">
        <v>259.730011</v>
      </c>
      <c r="E291" s="327">
        <v>266.279999</v>
      </c>
      <c r="F291" s="327">
        <v>263.821228</v>
      </c>
      <c r="G291" s="327">
        <v>1.0570377E9</v>
      </c>
      <c r="H291" s="329" t="s">
        <v>381</v>
      </c>
      <c r="I291" s="327">
        <v>42.970001</v>
      </c>
      <c r="J291" s="327">
        <v>43.720001</v>
      </c>
      <c r="K291" s="327">
        <v>33.380001</v>
      </c>
      <c r="L291" s="327">
        <v>35.040001</v>
      </c>
      <c r="M291" s="327">
        <v>34.80471</v>
      </c>
      <c r="N291" s="327">
        <v>9.87134E7</v>
      </c>
      <c r="O291" s="327"/>
      <c r="P291" s="249">
        <f t="shared" si="26"/>
        <v>1028633.707</v>
      </c>
      <c r="Q291" s="249">
        <f t="shared" si="145"/>
        <v>770479.0385</v>
      </c>
      <c r="R291" s="249">
        <f t="shared" si="146"/>
        <v>1854181.571</v>
      </c>
      <c r="S291" s="249">
        <f t="shared" si="29"/>
        <v>-849825.6341</v>
      </c>
      <c r="T291" s="328">
        <f>(P291-P279)/P279</f>
        <v>-0.3119188007</v>
      </c>
      <c r="U291" s="252">
        <f t="shared" si="18"/>
        <v>3.392243259</v>
      </c>
      <c r="V291" s="249">
        <f t="shared" si="19"/>
        <v>2500057.903</v>
      </c>
      <c r="W291" s="249">
        <f t="shared" si="20"/>
        <v>1650232.269</v>
      </c>
      <c r="X291" s="249">
        <f t="shared" si="21"/>
        <v>3653294.317</v>
      </c>
      <c r="Y291" s="253">
        <f t="shared" si="22"/>
        <v>3.653294317</v>
      </c>
      <c r="Z291" s="323">
        <f t="shared" si="23"/>
        <v>2803468.683</v>
      </c>
      <c r="AA291" s="253">
        <f t="shared" si="24"/>
        <v>2.803468683</v>
      </c>
      <c r="AB291" s="309"/>
      <c r="AC291" s="294"/>
      <c r="AD291" s="294"/>
      <c r="AE291" s="294"/>
      <c r="AF291" s="294"/>
      <c r="AG291" s="294"/>
      <c r="AH291" s="294"/>
      <c r="AI291" s="294"/>
      <c r="AJ291" s="294"/>
      <c r="AK291" s="294"/>
      <c r="AL291" s="294"/>
      <c r="AM291" s="294"/>
      <c r="AN291" s="294"/>
      <c r="AO291" s="294"/>
      <c r="AP291" s="294"/>
      <c r="AQ291" s="294"/>
      <c r="AR291" s="294"/>
      <c r="AS291" s="294"/>
      <c r="AT291" s="294"/>
      <c r="AU291" s="294"/>
    </row>
    <row r="292" ht="19.5" customHeight="1">
      <c r="A292" s="271" t="s">
        <v>382</v>
      </c>
      <c r="B292" s="272">
        <v>268.649994</v>
      </c>
      <c r="C292" s="273">
        <v>298.26001</v>
      </c>
      <c r="D292" s="273">
        <v>260.339996</v>
      </c>
      <c r="E292" s="273">
        <v>294.619995</v>
      </c>
      <c r="F292" s="273">
        <v>292.598358</v>
      </c>
      <c r="G292" s="273">
        <v>9.619273E8</v>
      </c>
      <c r="H292" s="278" t="s">
        <v>382</v>
      </c>
      <c r="I292" s="273">
        <v>35.639999</v>
      </c>
      <c r="J292" s="273">
        <v>43.560001</v>
      </c>
      <c r="K292" s="273">
        <v>33.419998</v>
      </c>
      <c r="L292" s="273">
        <v>42.470001</v>
      </c>
      <c r="M292" s="273">
        <v>42.308758</v>
      </c>
      <c r="N292" s="273">
        <v>9.56641E7</v>
      </c>
      <c r="O292" s="273"/>
      <c r="P292" s="249">
        <f t="shared" si="26"/>
        <v>1031049.489</v>
      </c>
      <c r="Q292" s="249">
        <f>((Q291+R291)/2)*K292/K291</f>
        <v>1313902.782</v>
      </c>
      <c r="R292" s="249">
        <f>(Q291+R291)/2</f>
        <v>1312330.305</v>
      </c>
      <c r="S292" s="249">
        <f t="shared" si="29"/>
        <v>-855033.2409</v>
      </c>
      <c r="T292" s="277"/>
      <c r="U292" s="252">
        <f t="shared" si="18"/>
        <v>2.740688528</v>
      </c>
      <c r="V292" s="249">
        <f t="shared" si="19"/>
        <v>1981571.735</v>
      </c>
      <c r="W292" s="249">
        <f t="shared" si="20"/>
        <v>1126538.494</v>
      </c>
      <c r="X292" s="249">
        <f t="shared" si="21"/>
        <v>3657282.576</v>
      </c>
      <c r="Y292" s="253">
        <f t="shared" si="22"/>
        <v>3.657282576</v>
      </c>
      <c r="Z292" s="323">
        <f t="shared" si="23"/>
        <v>2802249.335</v>
      </c>
      <c r="AA292" s="253">
        <f t="shared" si="24"/>
        <v>2.802249335</v>
      </c>
      <c r="AB292" s="309"/>
      <c r="AC292" s="294"/>
      <c r="AD292" s="294"/>
      <c r="AE292" s="294"/>
      <c r="AF292" s="294"/>
      <c r="AG292" s="294"/>
      <c r="AH292" s="294"/>
      <c r="AI292" s="294"/>
      <c r="AJ292" s="294"/>
      <c r="AK292" s="294"/>
      <c r="AL292" s="294"/>
      <c r="AM292" s="294"/>
      <c r="AN292" s="294"/>
      <c r="AO292" s="294"/>
      <c r="AP292" s="294"/>
      <c r="AQ292" s="294"/>
      <c r="AR292" s="294"/>
      <c r="AS292" s="294"/>
      <c r="AT292" s="294"/>
      <c r="AU292" s="294"/>
    </row>
    <row r="293" ht="19.5" customHeight="1">
      <c r="A293" s="271" t="s">
        <v>383</v>
      </c>
      <c r="B293" s="272">
        <v>294.410004</v>
      </c>
      <c r="C293" s="273">
        <v>313.679993</v>
      </c>
      <c r="D293" s="273">
        <v>290.049988</v>
      </c>
      <c r="E293" s="273">
        <v>293.559998</v>
      </c>
      <c r="F293" s="273">
        <v>291.545685</v>
      </c>
      <c r="G293" s="273">
        <v>1.0944248E9</v>
      </c>
      <c r="H293" s="278" t="s">
        <v>383</v>
      </c>
      <c r="I293" s="273">
        <v>42.400002</v>
      </c>
      <c r="J293" s="273">
        <v>48.009998</v>
      </c>
      <c r="K293" s="273">
        <v>40.75</v>
      </c>
      <c r="L293" s="273">
        <v>41.73</v>
      </c>
      <c r="M293" s="273">
        <v>41.57156</v>
      </c>
      <c r="N293" s="273">
        <v>1.067048E8</v>
      </c>
      <c r="O293" s="273"/>
      <c r="P293" s="249">
        <f t="shared" si="26"/>
        <v>1148712.824</v>
      </c>
      <c r="Q293" s="249">
        <f t="shared" ref="Q293:Q303" si="147">Q292*K293/K292</f>
        <v>1602080.837</v>
      </c>
      <c r="R293" s="249">
        <f t="shared" ref="R293:R303" si="148">R292</f>
        <v>1312330.305</v>
      </c>
      <c r="S293" s="249">
        <f t="shared" si="29"/>
        <v>-860262.5461</v>
      </c>
      <c r="T293" s="277"/>
      <c r="U293" s="252">
        <f t="shared" si="18"/>
        <v>2.860804693</v>
      </c>
      <c r="V293" s="249">
        <f t="shared" si="19"/>
        <v>2063936.069</v>
      </c>
      <c r="W293" s="249">
        <f t="shared" si="20"/>
        <v>1203673.523</v>
      </c>
      <c r="X293" s="249">
        <f t="shared" si="21"/>
        <v>4063123.965</v>
      </c>
      <c r="Y293" s="253">
        <f t="shared" si="22"/>
        <v>4.063123965</v>
      </c>
      <c r="Z293" s="323">
        <f t="shared" si="23"/>
        <v>3202861.419</v>
      </c>
      <c r="AA293" s="253">
        <f t="shared" si="24"/>
        <v>3.202861419</v>
      </c>
      <c r="AB293" s="309"/>
      <c r="AC293" s="294"/>
      <c r="AD293" s="294"/>
      <c r="AE293" s="294"/>
      <c r="AF293" s="294"/>
      <c r="AG293" s="294"/>
      <c r="AH293" s="294"/>
      <c r="AI293" s="294"/>
      <c r="AJ293" s="294"/>
      <c r="AK293" s="294"/>
      <c r="AL293" s="294"/>
      <c r="AM293" s="294"/>
      <c r="AN293" s="294"/>
      <c r="AO293" s="294"/>
      <c r="AP293" s="294"/>
      <c r="AQ293" s="294"/>
      <c r="AR293" s="294"/>
      <c r="AS293" s="294"/>
      <c r="AT293" s="294"/>
      <c r="AU293" s="294"/>
    </row>
    <row r="294" ht="19.5" customHeight="1">
      <c r="A294" s="271" t="s">
        <v>384</v>
      </c>
      <c r="B294" s="272">
        <v>293.26001</v>
      </c>
      <c r="C294" s="273">
        <v>321.170013</v>
      </c>
      <c r="D294" s="273">
        <v>285.190002</v>
      </c>
      <c r="E294" s="273">
        <v>320.929993</v>
      </c>
      <c r="F294" s="273">
        <v>318.727844</v>
      </c>
      <c r="G294" s="273">
        <v>1.5447826E9</v>
      </c>
      <c r="H294" s="278" t="s">
        <v>384</v>
      </c>
      <c r="I294" s="273">
        <v>41.639999</v>
      </c>
      <c r="J294" s="273">
        <v>49.630001</v>
      </c>
      <c r="K294" s="273">
        <v>39.240002</v>
      </c>
      <c r="L294" s="273">
        <v>49.57</v>
      </c>
      <c r="M294" s="273">
        <v>49.381794</v>
      </c>
      <c r="N294" s="273">
        <v>1.41906E8</v>
      </c>
      <c r="O294" s="273"/>
      <c r="P294" s="249">
        <f t="shared" si="26"/>
        <v>1129465.354</v>
      </c>
      <c r="Q294" s="249">
        <f t="shared" si="147"/>
        <v>1542715.466</v>
      </c>
      <c r="R294" s="249">
        <f t="shared" si="148"/>
        <v>1312330.305</v>
      </c>
      <c r="S294" s="249">
        <f t="shared" si="29"/>
        <v>-865513.64</v>
      </c>
      <c r="T294" s="277"/>
      <c r="U294" s="252">
        <f t="shared" si="18"/>
        <v>2.821209911</v>
      </c>
      <c r="V294" s="249">
        <f t="shared" si="19"/>
        <v>2050462.841</v>
      </c>
      <c r="W294" s="249">
        <f t="shared" si="20"/>
        <v>1184949.201</v>
      </c>
      <c r="X294" s="249">
        <f t="shared" si="21"/>
        <v>3984511.125</v>
      </c>
      <c r="Y294" s="253">
        <f t="shared" si="22"/>
        <v>3.984511125</v>
      </c>
      <c r="Z294" s="323">
        <f t="shared" si="23"/>
        <v>3118997.485</v>
      </c>
      <c r="AA294" s="253">
        <f t="shared" si="24"/>
        <v>3.118997485</v>
      </c>
      <c r="AB294" s="309"/>
      <c r="AC294" s="294"/>
      <c r="AD294" s="294"/>
      <c r="AE294" s="294"/>
      <c r="AF294" s="294"/>
      <c r="AG294" s="294"/>
      <c r="AH294" s="294"/>
      <c r="AI294" s="294"/>
      <c r="AJ294" s="294"/>
      <c r="AK294" s="294"/>
      <c r="AL294" s="294"/>
      <c r="AM294" s="294"/>
      <c r="AN294" s="294"/>
      <c r="AO294" s="294"/>
      <c r="AP294" s="294"/>
      <c r="AQ294" s="294"/>
      <c r="AR294" s="294"/>
      <c r="AS294" s="294"/>
      <c r="AT294" s="294"/>
      <c r="AU294" s="294"/>
    </row>
    <row r="295" ht="19.5" customHeight="1">
      <c r="A295" s="271" t="s">
        <v>385</v>
      </c>
      <c r="B295" s="272">
        <v>318.769989</v>
      </c>
      <c r="C295" s="273">
        <v>322.649994</v>
      </c>
      <c r="D295" s="273">
        <v>309.890015</v>
      </c>
      <c r="E295" s="273">
        <v>322.559998</v>
      </c>
      <c r="F295" s="273">
        <v>320.84256</v>
      </c>
      <c r="G295" s="273">
        <v>9.934946E8</v>
      </c>
      <c r="H295" s="278" t="s">
        <v>385</v>
      </c>
      <c r="I295" s="273">
        <v>48.889999</v>
      </c>
      <c r="J295" s="273">
        <v>49.759998</v>
      </c>
      <c r="K295" s="273">
        <v>45.98</v>
      </c>
      <c r="L295" s="273">
        <v>49.740002</v>
      </c>
      <c r="M295" s="273">
        <v>49.551155</v>
      </c>
      <c r="N295" s="273">
        <v>7.41259E7</v>
      </c>
      <c r="O295" s="273"/>
      <c r="P295" s="249">
        <f t="shared" si="26"/>
        <v>1227287.188</v>
      </c>
      <c r="Q295" s="249">
        <f t="shared" si="147"/>
        <v>1807697.592</v>
      </c>
      <c r="R295" s="249">
        <f t="shared" si="148"/>
        <v>1312330.305</v>
      </c>
      <c r="S295" s="249">
        <f t="shared" si="29"/>
        <v>-870786.6135</v>
      </c>
      <c r="T295" s="277"/>
      <c r="U295" s="252">
        <f t="shared" si="18"/>
        <v>2.916463636</v>
      </c>
      <c r="V295" s="249">
        <f t="shared" si="19"/>
        <v>2118938.124</v>
      </c>
      <c r="W295" s="249">
        <f t="shared" si="20"/>
        <v>1248151.511</v>
      </c>
      <c r="X295" s="249">
        <f t="shared" si="21"/>
        <v>4347315.085</v>
      </c>
      <c r="Y295" s="253">
        <f t="shared" si="22"/>
        <v>4.347315085</v>
      </c>
      <c r="Z295" s="323">
        <f t="shared" si="23"/>
        <v>3476528.471</v>
      </c>
      <c r="AA295" s="253">
        <f t="shared" si="24"/>
        <v>3.476528471</v>
      </c>
      <c r="AB295" s="309"/>
      <c r="AC295" s="294"/>
      <c r="AD295" s="294"/>
      <c r="AE295" s="294"/>
      <c r="AF295" s="294"/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  <c r="AU295" s="294"/>
    </row>
    <row r="296" ht="19.5" customHeight="1">
      <c r="A296" s="271" t="s">
        <v>386</v>
      </c>
      <c r="B296" s="272">
        <v>322.089996</v>
      </c>
      <c r="C296" s="273">
        <v>353.929993</v>
      </c>
      <c r="D296" s="273">
        <v>315.119995</v>
      </c>
      <c r="E296" s="273">
        <v>347.98999</v>
      </c>
      <c r="F296" s="273">
        <v>346.137146</v>
      </c>
      <c r="G296" s="273">
        <v>1.1490793E9</v>
      </c>
      <c r="H296" s="278" t="s">
        <v>386</v>
      </c>
      <c r="I296" s="273">
        <v>49.599998</v>
      </c>
      <c r="J296" s="273">
        <v>59.389999</v>
      </c>
      <c r="K296" s="273">
        <v>47.41</v>
      </c>
      <c r="L296" s="273">
        <v>57.32</v>
      </c>
      <c r="M296" s="273">
        <v>57.102371</v>
      </c>
      <c r="N296" s="273">
        <v>8.46147E7</v>
      </c>
      <c r="O296" s="273"/>
      <c r="P296" s="249">
        <f t="shared" si="26"/>
        <v>1247999.98</v>
      </c>
      <c r="Q296" s="249">
        <f t="shared" si="147"/>
        <v>1863917.852</v>
      </c>
      <c r="R296" s="249">
        <f t="shared" si="148"/>
        <v>1312330.305</v>
      </c>
      <c r="S296" s="249">
        <f t="shared" si="29"/>
        <v>-876081.5577</v>
      </c>
      <c r="T296" s="277"/>
      <c r="U296" s="252">
        <f t="shared" si="18"/>
        <v>2.922479377</v>
      </c>
      <c r="V296" s="249">
        <f t="shared" si="19"/>
        <v>2133437.079</v>
      </c>
      <c r="W296" s="249">
        <f t="shared" si="20"/>
        <v>1257355.521</v>
      </c>
      <c r="X296" s="249">
        <f t="shared" si="21"/>
        <v>4424248.137</v>
      </c>
      <c r="Y296" s="253">
        <f t="shared" si="22"/>
        <v>4.424248137</v>
      </c>
      <c r="Z296" s="323">
        <f t="shared" si="23"/>
        <v>3548166.579</v>
      </c>
      <c r="AA296" s="253">
        <f t="shared" si="24"/>
        <v>3.548166579</v>
      </c>
      <c r="AB296" s="309"/>
      <c r="AC296" s="294"/>
      <c r="AD296" s="294"/>
      <c r="AE296" s="294"/>
      <c r="AF296" s="294"/>
      <c r="AG296" s="294"/>
      <c r="AH296" s="294"/>
      <c r="AI296" s="294"/>
      <c r="AJ296" s="294"/>
      <c r="AK296" s="294"/>
      <c r="AL296" s="294"/>
      <c r="AM296" s="294"/>
      <c r="AN296" s="294"/>
      <c r="AO296" s="294"/>
      <c r="AP296" s="294"/>
      <c r="AQ296" s="294"/>
      <c r="AR296" s="294"/>
      <c r="AS296" s="294"/>
      <c r="AT296" s="294"/>
      <c r="AU296" s="294"/>
    </row>
    <row r="297" ht="19.5" customHeight="1">
      <c r="A297" s="271" t="s">
        <v>387</v>
      </c>
      <c r="B297" s="272">
        <v>347.730011</v>
      </c>
      <c r="C297" s="273">
        <v>372.850006</v>
      </c>
      <c r="D297" s="273">
        <v>346.660004</v>
      </c>
      <c r="E297" s="273">
        <v>369.420013</v>
      </c>
      <c r="F297" s="273">
        <v>367.453094</v>
      </c>
      <c r="G297" s="273">
        <v>1.1377103E9</v>
      </c>
      <c r="H297" s="278" t="s">
        <v>387</v>
      </c>
      <c r="I297" s="273">
        <v>57.290001</v>
      </c>
      <c r="J297" s="273">
        <v>65.620003</v>
      </c>
      <c r="K297" s="273">
        <v>56.950001</v>
      </c>
      <c r="L297" s="273">
        <v>64.379997</v>
      </c>
      <c r="M297" s="273">
        <v>64.135559</v>
      </c>
      <c r="N297" s="273">
        <v>7.68441E7</v>
      </c>
      <c r="O297" s="273"/>
      <c r="P297" s="249">
        <f t="shared" si="26"/>
        <v>1372910.907</v>
      </c>
      <c r="Q297" s="249">
        <f t="shared" si="147"/>
        <v>2238981.724</v>
      </c>
      <c r="R297" s="249">
        <f t="shared" si="148"/>
        <v>1312330.305</v>
      </c>
      <c r="S297" s="249">
        <f t="shared" si="29"/>
        <v>-881398.5642</v>
      </c>
      <c r="T297" s="277"/>
      <c r="U297" s="252">
        <f t="shared" si="18"/>
        <v>3.046568625</v>
      </c>
      <c r="V297" s="249">
        <f t="shared" si="19"/>
        <v>2220874.728</v>
      </c>
      <c r="W297" s="249">
        <f t="shared" si="20"/>
        <v>1339476.163</v>
      </c>
      <c r="X297" s="249">
        <f t="shared" si="21"/>
        <v>4924222.936</v>
      </c>
      <c r="Y297" s="253">
        <f t="shared" si="22"/>
        <v>4.924222936</v>
      </c>
      <c r="Z297" s="323">
        <f t="shared" si="23"/>
        <v>4042824.371</v>
      </c>
      <c r="AA297" s="253">
        <f t="shared" si="24"/>
        <v>4.042824371</v>
      </c>
      <c r="AB297" s="309"/>
      <c r="AC297" s="294"/>
      <c r="AD297" s="294"/>
      <c r="AE297" s="294"/>
      <c r="AF297" s="294"/>
      <c r="AG297" s="294"/>
      <c r="AH297" s="294"/>
      <c r="AI297" s="294"/>
      <c r="AJ297" s="294"/>
      <c r="AK297" s="294"/>
      <c r="AL297" s="294"/>
      <c r="AM297" s="294"/>
      <c r="AN297" s="294"/>
      <c r="AO297" s="294"/>
      <c r="AP297" s="294"/>
      <c r="AQ297" s="294"/>
      <c r="AR297" s="294"/>
      <c r="AS297" s="294"/>
      <c r="AT297" s="294"/>
      <c r="AU297" s="294"/>
    </row>
    <row r="298" ht="19.5" customHeight="1">
      <c r="A298" s="271" t="s">
        <v>388</v>
      </c>
      <c r="B298" s="272">
        <v>370.070007</v>
      </c>
      <c r="C298" s="273">
        <v>387.980011</v>
      </c>
      <c r="D298" s="273">
        <v>363.410004</v>
      </c>
      <c r="E298" s="273">
        <v>383.679993</v>
      </c>
      <c r="F298" s="273">
        <v>382.160675</v>
      </c>
      <c r="G298" s="273">
        <v>9.749974E8</v>
      </c>
      <c r="H298" s="278" t="s">
        <v>388</v>
      </c>
      <c r="I298" s="273">
        <v>64.580002</v>
      </c>
      <c r="J298" s="273">
        <v>70.739998</v>
      </c>
      <c r="K298" s="273">
        <v>62.200001</v>
      </c>
      <c r="L298" s="273">
        <v>69.029999</v>
      </c>
      <c r="M298" s="273">
        <v>68.767914</v>
      </c>
      <c r="N298" s="273">
        <v>8.75018E7</v>
      </c>
      <c r="O298" s="273"/>
      <c r="P298" s="249">
        <f t="shared" si="26"/>
        <v>1439247.541</v>
      </c>
      <c r="Q298" s="249">
        <f t="shared" si="147"/>
        <v>2445384.776</v>
      </c>
      <c r="R298" s="249">
        <f t="shared" si="148"/>
        <v>1312330.305</v>
      </c>
      <c r="S298" s="249">
        <f t="shared" si="29"/>
        <v>-886737.7249</v>
      </c>
      <c r="T298" s="277"/>
      <c r="U298" s="252">
        <f t="shared" si="18"/>
        <v>3.103034605</v>
      </c>
      <c r="V298" s="249">
        <f t="shared" si="19"/>
        <v>2267310.371</v>
      </c>
      <c r="W298" s="249">
        <f t="shared" si="20"/>
        <v>1380572.646</v>
      </c>
      <c r="X298" s="249">
        <f t="shared" si="21"/>
        <v>5196962.622</v>
      </c>
      <c r="Y298" s="253">
        <f t="shared" si="22"/>
        <v>5.196962622</v>
      </c>
      <c r="Z298" s="323">
        <f t="shared" si="23"/>
        <v>4310224.897</v>
      </c>
      <c r="AA298" s="253">
        <f t="shared" si="24"/>
        <v>4.310224897</v>
      </c>
      <c r="AB298" s="309"/>
      <c r="AC298" s="294"/>
      <c r="AD298" s="294"/>
      <c r="AE298" s="294"/>
      <c r="AF298" s="294"/>
      <c r="AG298" s="294"/>
      <c r="AH298" s="294"/>
      <c r="AI298" s="294"/>
      <c r="AJ298" s="294"/>
      <c r="AK298" s="294"/>
      <c r="AL298" s="294"/>
      <c r="AM298" s="294"/>
      <c r="AN298" s="294"/>
      <c r="AO298" s="294"/>
      <c r="AP298" s="294"/>
      <c r="AQ298" s="294"/>
      <c r="AR298" s="294"/>
      <c r="AS298" s="294"/>
      <c r="AT298" s="294"/>
      <c r="AU298" s="294"/>
    </row>
    <row r="299" ht="19.5" customHeight="1">
      <c r="A299" s="271" t="s">
        <v>389</v>
      </c>
      <c r="B299" s="272">
        <v>382.309998</v>
      </c>
      <c r="C299" s="273">
        <v>383.559998</v>
      </c>
      <c r="D299" s="273">
        <v>354.709991</v>
      </c>
      <c r="E299" s="273">
        <v>377.98999</v>
      </c>
      <c r="F299" s="273">
        <v>376.493195</v>
      </c>
      <c r="G299" s="273">
        <v>1.2022204E9</v>
      </c>
      <c r="H299" s="278" t="s">
        <v>389</v>
      </c>
      <c r="I299" s="273">
        <v>68.470001</v>
      </c>
      <c r="J299" s="273">
        <v>68.900002</v>
      </c>
      <c r="K299" s="273">
        <v>58.639999</v>
      </c>
      <c r="L299" s="273">
        <v>66.279999</v>
      </c>
      <c r="M299" s="273">
        <v>66.028351</v>
      </c>
      <c r="N299" s="273">
        <v>9.8946E7</v>
      </c>
      <c r="O299" s="273"/>
      <c r="P299" s="249">
        <f t="shared" si="26"/>
        <v>1404792.044</v>
      </c>
      <c r="Q299" s="249">
        <f t="shared" si="147"/>
        <v>2305423.771</v>
      </c>
      <c r="R299" s="249">
        <f t="shared" si="148"/>
        <v>1312330.305</v>
      </c>
      <c r="S299" s="249">
        <f t="shared" si="29"/>
        <v>-892099.1321</v>
      </c>
      <c r="T299" s="277"/>
      <c r="U299" s="252">
        <f t="shared" si="18"/>
        <v>3.045762798</v>
      </c>
      <c r="V299" s="249">
        <f t="shared" si="19"/>
        <v>2243191.523</v>
      </c>
      <c r="W299" s="249">
        <f t="shared" si="20"/>
        <v>1351092.391</v>
      </c>
      <c r="X299" s="249">
        <f t="shared" si="21"/>
        <v>5022546.119</v>
      </c>
      <c r="Y299" s="253">
        <f t="shared" si="22"/>
        <v>5.022546119</v>
      </c>
      <c r="Z299" s="323">
        <f t="shared" si="23"/>
        <v>4130446.987</v>
      </c>
      <c r="AA299" s="253">
        <f t="shared" si="24"/>
        <v>4.130446987</v>
      </c>
      <c r="AB299" s="309"/>
      <c r="AC299" s="294"/>
      <c r="AD299" s="294"/>
      <c r="AE299" s="294"/>
      <c r="AF299" s="294"/>
      <c r="AG299" s="294"/>
      <c r="AH299" s="294"/>
      <c r="AI299" s="294"/>
      <c r="AJ299" s="294"/>
      <c r="AK299" s="294"/>
      <c r="AL299" s="294"/>
      <c r="AM299" s="294"/>
      <c r="AN299" s="294"/>
      <c r="AO299" s="294"/>
      <c r="AP299" s="294"/>
      <c r="AQ299" s="294"/>
      <c r="AR299" s="294"/>
      <c r="AS299" s="294"/>
      <c r="AT299" s="294"/>
      <c r="AU299" s="294"/>
    </row>
    <row r="300" ht="19.5" customHeight="1">
      <c r="A300" s="271" t="s">
        <v>390</v>
      </c>
      <c r="B300" s="272">
        <v>380.399994</v>
      </c>
      <c r="C300" s="273">
        <v>380.829987</v>
      </c>
      <c r="D300" s="273">
        <v>351.359985</v>
      </c>
      <c r="E300" s="273">
        <v>358.269989</v>
      </c>
      <c r="F300" s="273">
        <v>356.851288</v>
      </c>
      <c r="G300" s="273">
        <v>9.597146E8</v>
      </c>
      <c r="H300" s="278" t="s">
        <v>390</v>
      </c>
      <c r="I300" s="273">
        <v>67.169998</v>
      </c>
      <c r="J300" s="273">
        <v>67.290001</v>
      </c>
      <c r="K300" s="273">
        <v>57.099998</v>
      </c>
      <c r="L300" s="273">
        <v>59.349998</v>
      </c>
      <c r="M300" s="273">
        <v>59.124664</v>
      </c>
      <c r="N300" s="273">
        <v>7.61258E7</v>
      </c>
      <c r="O300" s="273"/>
      <c r="P300" s="249">
        <f t="shared" si="26"/>
        <v>1391524.693</v>
      </c>
      <c r="Q300" s="249">
        <f t="shared" si="147"/>
        <v>2244878.836</v>
      </c>
      <c r="R300" s="249">
        <f t="shared" si="148"/>
        <v>1312330.305</v>
      </c>
      <c r="S300" s="249">
        <f t="shared" si="29"/>
        <v>-897482.8785</v>
      </c>
      <c r="T300" s="277"/>
      <c r="U300" s="252">
        <f t="shared" si="18"/>
        <v>3.012709282</v>
      </c>
      <c r="V300" s="249">
        <f t="shared" si="19"/>
        <v>2233904.378</v>
      </c>
      <c r="W300" s="249">
        <f t="shared" si="20"/>
        <v>1336421.499</v>
      </c>
      <c r="X300" s="249">
        <f t="shared" si="21"/>
        <v>4948733.834</v>
      </c>
      <c r="Y300" s="253">
        <f t="shared" si="22"/>
        <v>4.948733834</v>
      </c>
      <c r="Z300" s="323">
        <f t="shared" si="23"/>
        <v>4051250.955</v>
      </c>
      <c r="AA300" s="253">
        <f t="shared" si="24"/>
        <v>4.051250955</v>
      </c>
      <c r="AB300" s="309"/>
      <c r="AC300" s="294"/>
      <c r="AD300" s="294"/>
      <c r="AE300" s="294"/>
      <c r="AF300" s="294"/>
      <c r="AG300" s="294"/>
      <c r="AH300" s="294"/>
      <c r="AI300" s="294"/>
      <c r="AJ300" s="294"/>
      <c r="AK300" s="294"/>
      <c r="AL300" s="294"/>
      <c r="AM300" s="294"/>
      <c r="AN300" s="294"/>
      <c r="AO300" s="294"/>
      <c r="AP300" s="294"/>
      <c r="AQ300" s="294"/>
      <c r="AR300" s="294"/>
      <c r="AS300" s="294"/>
      <c r="AT300" s="294"/>
      <c r="AU300" s="294"/>
    </row>
    <row r="301" ht="19.5" customHeight="1">
      <c r="A301" s="271" t="s">
        <v>391</v>
      </c>
      <c r="B301" s="272">
        <v>358.540009</v>
      </c>
      <c r="C301" s="273">
        <v>373.73999</v>
      </c>
      <c r="D301" s="273">
        <v>342.350006</v>
      </c>
      <c r="E301" s="273">
        <v>350.869995</v>
      </c>
      <c r="F301" s="273">
        <v>349.986481</v>
      </c>
      <c r="G301" s="273">
        <v>1.2384244E9</v>
      </c>
      <c r="H301" s="278" t="s">
        <v>391</v>
      </c>
      <c r="I301" s="273">
        <v>59.389999</v>
      </c>
      <c r="J301" s="273">
        <v>64.260002</v>
      </c>
      <c r="K301" s="273">
        <v>53.720001</v>
      </c>
      <c r="L301" s="273">
        <v>56.419998</v>
      </c>
      <c r="M301" s="273">
        <v>56.362152</v>
      </c>
      <c r="N301" s="273">
        <v>1.272724E8</v>
      </c>
      <c r="O301" s="273"/>
      <c r="P301" s="249">
        <f t="shared" si="26"/>
        <v>1355841.608</v>
      </c>
      <c r="Q301" s="249">
        <f t="shared" si="147"/>
        <v>2111994.703</v>
      </c>
      <c r="R301" s="249">
        <f t="shared" si="148"/>
        <v>1312330.305</v>
      </c>
      <c r="S301" s="249">
        <f t="shared" si="29"/>
        <v>-902889.0571</v>
      </c>
      <c r="T301" s="277"/>
      <c r="U301" s="252">
        <f t="shared" si="18"/>
        <v>2.955149242</v>
      </c>
      <c r="V301" s="249">
        <f t="shared" si="19"/>
        <v>2208926.218</v>
      </c>
      <c r="W301" s="249">
        <f t="shared" si="20"/>
        <v>1306037.161</v>
      </c>
      <c r="X301" s="249">
        <f t="shared" si="21"/>
        <v>4780166.616</v>
      </c>
      <c r="Y301" s="253">
        <f t="shared" si="22"/>
        <v>4.780166616</v>
      </c>
      <c r="Z301" s="323">
        <f t="shared" si="23"/>
        <v>3877277.559</v>
      </c>
      <c r="AA301" s="253">
        <f t="shared" si="24"/>
        <v>3.877277559</v>
      </c>
      <c r="AB301" s="309"/>
      <c r="AC301" s="294"/>
      <c r="AD301" s="294"/>
      <c r="AE301" s="294"/>
      <c r="AF301" s="294"/>
      <c r="AG301" s="294"/>
      <c r="AH301" s="294"/>
      <c r="AI301" s="294"/>
      <c r="AJ301" s="294"/>
      <c r="AK301" s="294"/>
      <c r="AL301" s="294"/>
      <c r="AM301" s="294"/>
      <c r="AN301" s="294"/>
      <c r="AO301" s="294"/>
      <c r="AP301" s="294"/>
      <c r="AQ301" s="294"/>
      <c r="AR301" s="294"/>
      <c r="AS301" s="294"/>
      <c r="AT301" s="294"/>
      <c r="AU301" s="294"/>
    </row>
    <row r="302" ht="19.5" customHeight="1">
      <c r="A302" s="271" t="s">
        <v>392</v>
      </c>
      <c r="B302" s="272">
        <v>351.720001</v>
      </c>
      <c r="C302" s="273">
        <v>394.140015</v>
      </c>
      <c r="D302" s="273">
        <v>351.619995</v>
      </c>
      <c r="E302" s="273">
        <v>388.829987</v>
      </c>
      <c r="F302" s="273">
        <v>387.850891</v>
      </c>
      <c r="G302" s="273">
        <v>9.713191E8</v>
      </c>
      <c r="H302" s="278" t="s">
        <v>392</v>
      </c>
      <c r="I302" s="273">
        <v>56.66</v>
      </c>
      <c r="J302" s="273">
        <v>70.629997</v>
      </c>
      <c r="K302" s="273">
        <v>56.639999</v>
      </c>
      <c r="L302" s="273">
        <v>68.709999</v>
      </c>
      <c r="M302" s="273">
        <v>68.639557</v>
      </c>
      <c r="N302" s="273">
        <v>9.37581E7</v>
      </c>
      <c r="O302" s="273"/>
      <c r="P302" s="249">
        <f t="shared" si="26"/>
        <v>1392554.436</v>
      </c>
      <c r="Q302" s="249">
        <f t="shared" si="147"/>
        <v>2226794.036</v>
      </c>
      <c r="R302" s="249">
        <f t="shared" si="148"/>
        <v>1312330.305</v>
      </c>
      <c r="S302" s="249">
        <f t="shared" si="29"/>
        <v>-908317.7615</v>
      </c>
      <c r="T302" s="277"/>
      <c r="U302" s="252">
        <f t="shared" si="18"/>
        <v>2.977905811</v>
      </c>
      <c r="V302" s="249">
        <f t="shared" si="19"/>
        <v>2234625.198</v>
      </c>
      <c r="W302" s="249">
        <f t="shared" si="20"/>
        <v>1326307.436</v>
      </c>
      <c r="X302" s="249">
        <f t="shared" si="21"/>
        <v>4931678.777</v>
      </c>
      <c r="Y302" s="253">
        <f t="shared" si="22"/>
        <v>4.931678777</v>
      </c>
      <c r="Z302" s="323">
        <f t="shared" si="23"/>
        <v>4023361.015</v>
      </c>
      <c r="AA302" s="253">
        <f t="shared" si="24"/>
        <v>4.023361015</v>
      </c>
      <c r="AB302" s="309"/>
      <c r="AC302" s="294"/>
      <c r="AD302" s="294"/>
      <c r="AE302" s="294"/>
      <c r="AF302" s="294"/>
      <c r="AG302" s="294"/>
      <c r="AH302" s="294"/>
      <c r="AI302" s="294"/>
      <c r="AJ302" s="294"/>
      <c r="AK302" s="294"/>
      <c r="AL302" s="294"/>
      <c r="AM302" s="294"/>
      <c r="AN302" s="294"/>
      <c r="AO302" s="294"/>
      <c r="AP302" s="294"/>
      <c r="AQ302" s="294"/>
      <c r="AR302" s="294"/>
      <c r="AS302" s="294"/>
      <c r="AT302" s="294"/>
      <c r="AU302" s="294"/>
    </row>
    <row r="303" ht="19.5" customHeight="1">
      <c r="A303" s="271" t="s">
        <v>393</v>
      </c>
      <c r="B303" s="326">
        <v>387.75</v>
      </c>
      <c r="C303" s="327">
        <v>412.920013</v>
      </c>
      <c r="D303" s="327">
        <v>382.660004</v>
      </c>
      <c r="E303" s="327">
        <v>409.519989</v>
      </c>
      <c r="F303" s="327">
        <v>408.48877</v>
      </c>
      <c r="G303" s="327">
        <v>8.672359E8</v>
      </c>
      <c r="H303" s="329" t="s">
        <v>393</v>
      </c>
      <c r="I303" s="327">
        <v>68.300003</v>
      </c>
      <c r="J303" s="327">
        <v>77.290001</v>
      </c>
      <c r="K303" s="327">
        <v>66.489998</v>
      </c>
      <c r="L303" s="327">
        <v>76.0</v>
      </c>
      <c r="M303" s="327">
        <v>75.922081</v>
      </c>
      <c r="N303" s="327">
        <v>6.67206E7</v>
      </c>
      <c r="O303" s="327"/>
      <c r="P303" s="249">
        <f t="shared" si="26"/>
        <v>1515485.164</v>
      </c>
      <c r="Q303" s="249">
        <f t="shared" si="147"/>
        <v>2614045.439</v>
      </c>
      <c r="R303" s="249">
        <f t="shared" si="148"/>
        <v>1312330.305</v>
      </c>
      <c r="S303" s="249">
        <f t="shared" si="29"/>
        <v>-913769.0856</v>
      </c>
      <c r="T303" s="328">
        <f>(P303-P291)/P291</f>
        <v>0.4732991483</v>
      </c>
      <c r="U303" s="252">
        <f t="shared" si="18"/>
        <v>3.094671853</v>
      </c>
      <c r="V303" s="249">
        <f t="shared" si="19"/>
        <v>2320676.708</v>
      </c>
      <c r="W303" s="249">
        <f t="shared" si="20"/>
        <v>1406907.622</v>
      </c>
      <c r="X303" s="249">
        <f t="shared" si="21"/>
        <v>5441860.908</v>
      </c>
      <c r="Y303" s="253">
        <f t="shared" si="22"/>
        <v>5.441860908</v>
      </c>
      <c r="Z303" s="323">
        <f t="shared" si="23"/>
        <v>4528091.822</v>
      </c>
      <c r="AA303" s="253">
        <f t="shared" si="24"/>
        <v>4.528091822</v>
      </c>
      <c r="AB303" s="309"/>
      <c r="AC303" s="294"/>
      <c r="AD303" s="294"/>
      <c r="AE303" s="294"/>
      <c r="AF303" s="294"/>
      <c r="AG303" s="294"/>
      <c r="AH303" s="294"/>
      <c r="AI303" s="294"/>
      <c r="AJ303" s="294"/>
      <c r="AK303" s="294"/>
      <c r="AL303" s="294"/>
      <c r="AM303" s="294"/>
      <c r="AN303" s="294"/>
      <c r="AO303" s="294"/>
      <c r="AP303" s="294"/>
      <c r="AQ303" s="294"/>
      <c r="AR303" s="294"/>
      <c r="AS303" s="294"/>
      <c r="AT303" s="294"/>
      <c r="AU303" s="294"/>
    </row>
    <row r="304" ht="19.5" customHeight="1">
      <c r="A304" s="271" t="s">
        <v>394</v>
      </c>
      <c r="B304" s="272">
        <v>405.839996</v>
      </c>
      <c r="C304" s="273">
        <v>411.25</v>
      </c>
      <c r="D304" s="273">
        <v>395.339996</v>
      </c>
      <c r="E304" s="273">
        <v>409.559998</v>
      </c>
      <c r="F304" s="273">
        <v>409.559998</v>
      </c>
      <c r="G304" s="273">
        <v>3.990175E8</v>
      </c>
      <c r="H304" s="278" t="s">
        <v>394</v>
      </c>
      <c r="I304" s="273">
        <v>74.639999</v>
      </c>
      <c r="J304" s="273">
        <v>76.389999</v>
      </c>
      <c r="K304" s="273">
        <v>70.739998</v>
      </c>
      <c r="L304" s="273">
        <v>75.779999</v>
      </c>
      <c r="M304" s="273">
        <v>75.779999</v>
      </c>
      <c r="N304" s="273">
        <v>3.32369E7</v>
      </c>
      <c r="O304" s="273"/>
      <c r="P304" s="249">
        <f t="shared" si="26"/>
        <v>1565702.954</v>
      </c>
      <c r="Q304" s="249">
        <f>((Q303+R303)/2)*K304/K303</f>
        <v>2088673.64</v>
      </c>
      <c r="R304" s="249">
        <f>(Q303+R303)/2</f>
        <v>1963187.872</v>
      </c>
      <c r="S304" s="249">
        <f t="shared" si="29"/>
        <v>-919243.1234</v>
      </c>
      <c r="T304" s="277"/>
      <c r="U304" s="252">
        <f t="shared" si="18"/>
        <v>3.838909138</v>
      </c>
      <c r="V304" s="249">
        <f t="shared" si="19"/>
        <v>2980652.425</v>
      </c>
      <c r="W304" s="249">
        <f t="shared" si="20"/>
        <v>2061409.302</v>
      </c>
      <c r="X304" s="249">
        <f t="shared" si="21"/>
        <v>5617564.466</v>
      </c>
      <c r="Y304" s="253">
        <f t="shared" si="22"/>
        <v>5.617564466</v>
      </c>
      <c r="Z304" s="323">
        <f t="shared" si="23"/>
        <v>4698321.342</v>
      </c>
      <c r="AA304" s="253">
        <f t="shared" si="24"/>
        <v>4.698321342</v>
      </c>
      <c r="AB304" s="309"/>
      <c r="AC304" s="294"/>
      <c r="AD304" s="294"/>
      <c r="AE304" s="294"/>
      <c r="AF304" s="294"/>
      <c r="AG304" s="294"/>
      <c r="AH304" s="294"/>
      <c r="AI304" s="294"/>
      <c r="AJ304" s="294"/>
      <c r="AK304" s="294"/>
      <c r="AL304" s="294"/>
      <c r="AM304" s="294"/>
      <c r="AN304" s="294"/>
      <c r="AO304" s="294"/>
      <c r="AP304" s="294"/>
      <c r="AQ304" s="294"/>
      <c r="AR304" s="294"/>
      <c r="AS304" s="294"/>
      <c r="AT304" s="294"/>
      <c r="AU304" s="294"/>
    </row>
    <row r="305" ht="19.5" customHeight="1">
      <c r="A305" s="271" t="s">
        <v>395</v>
      </c>
      <c r="B305" s="272">
        <v>410.399994</v>
      </c>
      <c r="C305" s="273">
        <v>411.25</v>
      </c>
      <c r="D305" s="273">
        <v>408.149994</v>
      </c>
      <c r="E305" s="273">
        <v>409.559998</v>
      </c>
      <c r="F305" s="273">
        <v>409.559998</v>
      </c>
      <c r="G305" s="273">
        <v>3.5848964E7</v>
      </c>
      <c r="H305" s="278" t="s">
        <v>395</v>
      </c>
      <c r="I305" s="273">
        <v>76.089996</v>
      </c>
      <c r="J305" s="273">
        <v>76.389</v>
      </c>
      <c r="K305" s="273">
        <v>75.254997</v>
      </c>
      <c r="L305" s="273">
        <v>75.779999</v>
      </c>
      <c r="M305" s="273">
        <v>75.779999</v>
      </c>
      <c r="N305" s="273">
        <v>3132173.0</v>
      </c>
      <c r="O305" s="273"/>
      <c r="P305" s="249">
        <f t="shared" si="26"/>
        <v>1616435.62</v>
      </c>
      <c r="Q305" s="249">
        <f>Q304*K305/K304</f>
        <v>2221983.785</v>
      </c>
      <c r="R305" s="249">
        <f>R304</f>
        <v>1963187.872</v>
      </c>
      <c r="S305" s="249">
        <f t="shared" si="29"/>
        <v>-924739.9698</v>
      </c>
      <c r="T305" s="277"/>
      <c r="U305" s="252">
        <f t="shared" si="18"/>
        <v>3.870951412</v>
      </c>
      <c r="V305" s="249">
        <f t="shared" si="19"/>
        <v>3016165.291</v>
      </c>
      <c r="W305" s="249">
        <f t="shared" si="20"/>
        <v>2091425.321</v>
      </c>
      <c r="X305" s="249">
        <f t="shared" si="21"/>
        <v>5801607.276</v>
      </c>
      <c r="Y305" s="253">
        <f t="shared" si="22"/>
        <v>5.801607276</v>
      </c>
      <c r="Z305" s="323">
        <f t="shared" si="23"/>
        <v>4876867.306</v>
      </c>
      <c r="AA305" s="253">
        <f t="shared" si="24"/>
        <v>4.876867306</v>
      </c>
      <c r="AB305" s="309"/>
      <c r="AC305" s="294"/>
      <c r="AD305" s="294"/>
      <c r="AE305" s="294"/>
      <c r="AF305" s="294"/>
      <c r="AG305" s="294"/>
      <c r="AH305" s="294"/>
      <c r="AI305" s="294"/>
      <c r="AJ305" s="294"/>
      <c r="AK305" s="294"/>
      <c r="AL305" s="294"/>
      <c r="AM305" s="294"/>
      <c r="AN305" s="294"/>
      <c r="AO305" s="294"/>
      <c r="AP305" s="294"/>
      <c r="AQ305" s="294"/>
      <c r="AR305" s="294"/>
      <c r="AS305" s="294"/>
      <c r="AT305" s="294"/>
      <c r="AU305" s="294"/>
    </row>
    <row r="306" ht="19.5" customHeight="1">
      <c r="A306" s="286"/>
      <c r="B306" s="287"/>
      <c r="C306" s="287"/>
      <c r="D306" s="287"/>
      <c r="E306" s="287"/>
      <c r="F306" s="287"/>
      <c r="G306" s="287"/>
      <c r="H306" s="287"/>
      <c r="I306" s="287"/>
      <c r="J306" s="287"/>
      <c r="K306" s="287"/>
      <c r="L306" s="287"/>
      <c r="M306" s="287"/>
      <c r="N306" s="287"/>
      <c r="O306" s="287"/>
      <c r="P306" s="287"/>
      <c r="Q306" s="287"/>
      <c r="R306" s="287"/>
      <c r="S306" s="287"/>
      <c r="T306" s="287"/>
      <c r="U306" s="287"/>
      <c r="V306" s="288"/>
      <c r="W306" s="288"/>
      <c r="X306" s="288"/>
      <c r="Y306" s="287"/>
      <c r="Z306" s="287"/>
      <c r="AA306" s="287"/>
      <c r="AB306" s="294"/>
      <c r="AC306" s="294"/>
      <c r="AD306" s="294"/>
      <c r="AE306" s="294"/>
      <c r="AF306" s="294"/>
      <c r="AG306" s="294"/>
      <c r="AH306" s="294"/>
      <c r="AI306" s="294"/>
      <c r="AJ306" s="294"/>
      <c r="AK306" s="294"/>
      <c r="AL306" s="294"/>
      <c r="AM306" s="294"/>
      <c r="AN306" s="294"/>
      <c r="AO306" s="294"/>
      <c r="AP306" s="294"/>
      <c r="AQ306" s="294"/>
      <c r="AR306" s="294"/>
      <c r="AS306" s="294"/>
      <c r="AT306" s="294"/>
      <c r="AU306" s="294"/>
    </row>
    <row r="307" ht="19.5" customHeight="1">
      <c r="A307" s="293"/>
      <c r="B307" s="294"/>
      <c r="C307" s="294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294"/>
      <c r="O307" s="294"/>
      <c r="P307" s="294"/>
      <c r="Q307" s="294"/>
      <c r="R307" s="294"/>
      <c r="S307" s="294"/>
      <c r="T307" s="294"/>
      <c r="U307" s="294"/>
      <c r="V307" s="295"/>
      <c r="W307" s="295"/>
      <c r="X307" s="295"/>
      <c r="Y307" s="294"/>
      <c r="Z307" s="294"/>
      <c r="AA307" s="294"/>
      <c r="AB307" s="294"/>
      <c r="AC307" s="294"/>
      <c r="AD307" s="294"/>
      <c r="AE307" s="294"/>
      <c r="AF307" s="294"/>
      <c r="AG307" s="294"/>
      <c r="AH307" s="294"/>
      <c r="AI307" s="294"/>
      <c r="AJ307" s="294"/>
      <c r="AK307" s="294"/>
      <c r="AL307" s="294"/>
      <c r="AM307" s="294"/>
      <c r="AN307" s="294"/>
      <c r="AO307" s="294"/>
      <c r="AP307" s="294"/>
      <c r="AQ307" s="294"/>
      <c r="AR307" s="294"/>
      <c r="AS307" s="294"/>
      <c r="AT307" s="294"/>
      <c r="AU307" s="294"/>
    </row>
    <row r="308" ht="19.5" customHeight="1">
      <c r="A308" s="293"/>
      <c r="B308" s="294"/>
      <c r="C308" s="294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294"/>
      <c r="O308" s="294"/>
      <c r="P308" s="294"/>
      <c r="Q308" s="294"/>
      <c r="R308" s="294"/>
      <c r="S308" s="294"/>
      <c r="T308" s="294"/>
      <c r="U308" s="294"/>
      <c r="V308" s="295"/>
      <c r="W308" s="295"/>
      <c r="X308" s="295"/>
      <c r="Y308" s="294"/>
      <c r="Z308" s="294"/>
      <c r="AA308" s="294"/>
      <c r="AB308" s="294"/>
      <c r="AC308" s="294"/>
      <c r="AD308" s="294"/>
      <c r="AE308" s="294"/>
      <c r="AF308" s="294"/>
      <c r="AG308" s="294"/>
      <c r="AH308" s="294"/>
      <c r="AI308" s="294"/>
      <c r="AJ308" s="294"/>
      <c r="AK308" s="294"/>
      <c r="AL308" s="294"/>
      <c r="AM308" s="294"/>
      <c r="AN308" s="294"/>
      <c r="AO308" s="294"/>
      <c r="AP308" s="294"/>
      <c r="AQ308" s="294"/>
      <c r="AR308" s="294"/>
      <c r="AS308" s="294"/>
      <c r="AT308" s="294"/>
      <c r="AU308" s="294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4"/>
      <c r="V309" s="295"/>
      <c r="W309" s="295"/>
      <c r="X309" s="295"/>
      <c r="Y309" s="294"/>
      <c r="Z309" s="294"/>
      <c r="AA309" s="294"/>
      <c r="AB309" s="294"/>
      <c r="AC309" s="294"/>
      <c r="AD309" s="294"/>
      <c r="AE309" s="294"/>
      <c r="AF309" s="294"/>
      <c r="AG309" s="294"/>
      <c r="AH309" s="294"/>
      <c r="AI309" s="294"/>
      <c r="AJ309" s="294"/>
      <c r="AK309" s="294"/>
      <c r="AL309" s="294"/>
      <c r="AM309" s="294"/>
      <c r="AN309" s="294"/>
      <c r="AO309" s="294"/>
      <c r="AP309" s="294"/>
      <c r="AQ309" s="294"/>
      <c r="AR309" s="294"/>
      <c r="AS309" s="294"/>
      <c r="AT309" s="294"/>
      <c r="AU309" s="294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4"/>
      <c r="V310" s="295"/>
      <c r="W310" s="295"/>
      <c r="X310" s="295"/>
      <c r="Y310" s="294"/>
      <c r="Z310" s="294"/>
      <c r="AA310" s="294"/>
      <c r="AB310" s="294"/>
      <c r="AC310" s="294"/>
      <c r="AD310" s="294"/>
      <c r="AE310" s="294"/>
      <c r="AF310" s="294"/>
      <c r="AG310" s="294"/>
      <c r="AH310" s="294"/>
      <c r="AI310" s="294"/>
      <c r="AJ310" s="294"/>
      <c r="AK310" s="294"/>
      <c r="AL310" s="294"/>
      <c r="AM310" s="294"/>
      <c r="AN310" s="294"/>
      <c r="AO310" s="294"/>
      <c r="AP310" s="294"/>
      <c r="AQ310" s="294"/>
      <c r="AR310" s="294"/>
      <c r="AS310" s="294"/>
      <c r="AT310" s="294"/>
      <c r="AU310" s="294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4"/>
      <c r="V311" s="295"/>
      <c r="W311" s="295"/>
      <c r="X311" s="295"/>
      <c r="Y311" s="294"/>
      <c r="Z311" s="294"/>
      <c r="AA311" s="294"/>
      <c r="AB311" s="294"/>
      <c r="AC311" s="294"/>
      <c r="AD311" s="294"/>
      <c r="AE311" s="294"/>
      <c r="AF311" s="294"/>
      <c r="AG311" s="294"/>
      <c r="AH311" s="294"/>
      <c r="AI311" s="294"/>
      <c r="AJ311" s="294"/>
      <c r="AK311" s="294"/>
      <c r="AL311" s="294"/>
      <c r="AM311" s="294"/>
      <c r="AN311" s="294"/>
      <c r="AO311" s="294"/>
      <c r="AP311" s="294"/>
      <c r="AQ311" s="294"/>
      <c r="AR311" s="294"/>
      <c r="AS311" s="294"/>
      <c r="AT311" s="294"/>
      <c r="AU311" s="294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4"/>
      <c r="V312" s="295"/>
      <c r="W312" s="295"/>
      <c r="X312" s="295"/>
      <c r="Y312" s="294"/>
      <c r="Z312" s="294"/>
      <c r="AA312" s="294"/>
      <c r="AB312" s="294"/>
      <c r="AC312" s="294"/>
      <c r="AD312" s="294"/>
      <c r="AE312" s="294"/>
      <c r="AF312" s="294"/>
      <c r="AG312" s="294"/>
      <c r="AH312" s="294"/>
      <c r="AI312" s="294"/>
      <c r="AJ312" s="294"/>
      <c r="AK312" s="294"/>
      <c r="AL312" s="294"/>
      <c r="AM312" s="294"/>
      <c r="AN312" s="294"/>
      <c r="AO312" s="294"/>
      <c r="AP312" s="294"/>
      <c r="AQ312" s="294"/>
      <c r="AR312" s="294"/>
      <c r="AS312" s="294"/>
      <c r="AT312" s="294"/>
      <c r="AU312" s="294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4"/>
      <c r="V313" s="295"/>
      <c r="W313" s="295"/>
      <c r="X313" s="295"/>
      <c r="Y313" s="294"/>
      <c r="Z313" s="294"/>
      <c r="AA313" s="294"/>
      <c r="AB313" s="294"/>
      <c r="AC313" s="294"/>
      <c r="AD313" s="294"/>
      <c r="AE313" s="294"/>
      <c r="AF313" s="294"/>
      <c r="AG313" s="294"/>
      <c r="AH313" s="294"/>
      <c r="AI313" s="294"/>
      <c r="AJ313" s="294"/>
      <c r="AK313" s="294"/>
      <c r="AL313" s="294"/>
      <c r="AM313" s="294"/>
      <c r="AN313" s="294"/>
      <c r="AO313" s="294"/>
      <c r="AP313" s="294"/>
      <c r="AQ313" s="294"/>
      <c r="AR313" s="294"/>
      <c r="AS313" s="294"/>
      <c r="AT313" s="294"/>
      <c r="AU313" s="294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4"/>
      <c r="V314" s="295"/>
      <c r="W314" s="295"/>
      <c r="X314" s="295"/>
      <c r="Y314" s="294"/>
      <c r="Z314" s="294"/>
      <c r="AA314" s="294"/>
      <c r="AB314" s="294"/>
      <c r="AC314" s="294"/>
      <c r="AD314" s="294"/>
      <c r="AE314" s="294"/>
      <c r="AF314" s="294"/>
      <c r="AG314" s="294"/>
      <c r="AH314" s="294"/>
      <c r="AI314" s="294"/>
      <c r="AJ314" s="294"/>
      <c r="AK314" s="294"/>
      <c r="AL314" s="294"/>
      <c r="AM314" s="294"/>
      <c r="AN314" s="294"/>
      <c r="AO314" s="294"/>
      <c r="AP314" s="294"/>
      <c r="AQ314" s="294"/>
      <c r="AR314" s="294"/>
      <c r="AS314" s="294"/>
      <c r="AT314" s="294"/>
      <c r="AU314" s="294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4"/>
      <c r="V315" s="295"/>
      <c r="W315" s="295"/>
      <c r="X315" s="295"/>
      <c r="Y315" s="294"/>
      <c r="Z315" s="294"/>
      <c r="AA315" s="294"/>
      <c r="AB315" s="294"/>
      <c r="AC315" s="294"/>
      <c r="AD315" s="294"/>
      <c r="AE315" s="294"/>
      <c r="AF315" s="294"/>
      <c r="AG315" s="294"/>
      <c r="AH315" s="294"/>
      <c r="AI315" s="294"/>
      <c r="AJ315" s="294"/>
      <c r="AK315" s="294"/>
      <c r="AL315" s="294"/>
      <c r="AM315" s="294"/>
      <c r="AN315" s="294"/>
      <c r="AO315" s="294"/>
      <c r="AP315" s="294"/>
      <c r="AQ315" s="294"/>
      <c r="AR315" s="294"/>
      <c r="AS315" s="294"/>
      <c r="AT315" s="294"/>
      <c r="AU315" s="294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4"/>
      <c r="V316" s="295"/>
      <c r="W316" s="295"/>
      <c r="X316" s="295"/>
      <c r="Y316" s="294"/>
      <c r="Z316" s="294"/>
      <c r="AA316" s="294"/>
      <c r="AB316" s="294"/>
      <c r="AC316" s="294"/>
      <c r="AD316" s="294"/>
      <c r="AE316" s="294"/>
      <c r="AF316" s="294"/>
      <c r="AG316" s="294"/>
      <c r="AH316" s="294"/>
      <c r="AI316" s="294"/>
      <c r="AJ316" s="294"/>
      <c r="AK316" s="294"/>
      <c r="AL316" s="294"/>
      <c r="AM316" s="294"/>
      <c r="AN316" s="294"/>
      <c r="AO316" s="294"/>
      <c r="AP316" s="294"/>
      <c r="AQ316" s="294"/>
      <c r="AR316" s="294"/>
      <c r="AS316" s="294"/>
      <c r="AT316" s="294"/>
      <c r="AU316" s="294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4"/>
      <c r="V317" s="295"/>
      <c r="W317" s="295"/>
      <c r="X317" s="295"/>
      <c r="Y317" s="294"/>
      <c r="Z317" s="294"/>
      <c r="AA317" s="294"/>
      <c r="AB317" s="294"/>
      <c r="AC317" s="294"/>
      <c r="AD317" s="294"/>
      <c r="AE317" s="294"/>
      <c r="AF317" s="294"/>
      <c r="AG317" s="294"/>
      <c r="AH317" s="294"/>
      <c r="AI317" s="294"/>
      <c r="AJ317" s="294"/>
      <c r="AK317" s="294"/>
      <c r="AL317" s="294"/>
      <c r="AM317" s="294"/>
      <c r="AN317" s="294"/>
      <c r="AO317" s="294"/>
      <c r="AP317" s="294"/>
      <c r="AQ317" s="294"/>
      <c r="AR317" s="294"/>
      <c r="AS317" s="294"/>
      <c r="AT317" s="294"/>
      <c r="AU317" s="294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4"/>
      <c r="V318" s="295"/>
      <c r="W318" s="295"/>
      <c r="X318" s="295"/>
      <c r="Y318" s="294"/>
      <c r="Z318" s="294"/>
      <c r="AA318" s="294"/>
      <c r="AB318" s="294"/>
      <c r="AC318" s="294"/>
      <c r="AD318" s="294"/>
      <c r="AE318" s="294"/>
      <c r="AF318" s="294"/>
      <c r="AG318" s="294"/>
      <c r="AH318" s="294"/>
      <c r="AI318" s="294"/>
      <c r="AJ318" s="294"/>
      <c r="AK318" s="294"/>
      <c r="AL318" s="294"/>
      <c r="AM318" s="294"/>
      <c r="AN318" s="294"/>
      <c r="AO318" s="294"/>
      <c r="AP318" s="294"/>
      <c r="AQ318" s="294"/>
      <c r="AR318" s="294"/>
      <c r="AS318" s="294"/>
      <c r="AT318" s="294"/>
      <c r="AU318" s="294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4"/>
      <c r="V319" s="295"/>
      <c r="W319" s="295"/>
      <c r="X319" s="295"/>
      <c r="Y319" s="294"/>
      <c r="Z319" s="294"/>
      <c r="AA319" s="294"/>
      <c r="AB319" s="294"/>
      <c r="AC319" s="294"/>
      <c r="AD319" s="294"/>
      <c r="AE319" s="294"/>
      <c r="AF319" s="294"/>
      <c r="AG319" s="294"/>
      <c r="AH319" s="294"/>
      <c r="AI319" s="294"/>
      <c r="AJ319" s="294"/>
      <c r="AK319" s="294"/>
      <c r="AL319" s="294"/>
      <c r="AM319" s="294"/>
      <c r="AN319" s="294"/>
      <c r="AO319" s="294"/>
      <c r="AP319" s="294"/>
      <c r="AQ319" s="294"/>
      <c r="AR319" s="294"/>
      <c r="AS319" s="294"/>
      <c r="AT319" s="294"/>
      <c r="AU319" s="294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4"/>
      <c r="V320" s="295"/>
      <c r="W320" s="295"/>
      <c r="X320" s="295"/>
      <c r="Y320" s="294"/>
      <c r="Z320" s="294"/>
      <c r="AA320" s="294"/>
      <c r="AB320" s="294"/>
      <c r="AC320" s="294"/>
      <c r="AD320" s="294"/>
      <c r="AE320" s="294"/>
      <c r="AF320" s="294"/>
      <c r="AG320" s="294"/>
      <c r="AH320" s="294"/>
      <c r="AI320" s="294"/>
      <c r="AJ320" s="294"/>
      <c r="AK320" s="294"/>
      <c r="AL320" s="294"/>
      <c r="AM320" s="294"/>
      <c r="AN320" s="294"/>
      <c r="AO320" s="294"/>
      <c r="AP320" s="294"/>
      <c r="AQ320" s="294"/>
      <c r="AR320" s="294"/>
      <c r="AS320" s="294"/>
      <c r="AT320" s="294"/>
      <c r="AU320" s="294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4"/>
      <c r="V321" s="295"/>
      <c r="W321" s="295"/>
      <c r="X321" s="295"/>
      <c r="Y321" s="294"/>
      <c r="Z321" s="294"/>
      <c r="AA321" s="294"/>
      <c r="AB321" s="294"/>
      <c r="AC321" s="294"/>
      <c r="AD321" s="294"/>
      <c r="AE321" s="294"/>
      <c r="AF321" s="294"/>
      <c r="AG321" s="294"/>
      <c r="AH321" s="294"/>
      <c r="AI321" s="294"/>
      <c r="AJ321" s="294"/>
      <c r="AK321" s="294"/>
      <c r="AL321" s="294"/>
      <c r="AM321" s="294"/>
      <c r="AN321" s="294"/>
      <c r="AO321" s="294"/>
      <c r="AP321" s="294"/>
      <c r="AQ321" s="294"/>
      <c r="AR321" s="294"/>
      <c r="AS321" s="294"/>
      <c r="AT321" s="294"/>
      <c r="AU321" s="294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4"/>
      <c r="V322" s="295"/>
      <c r="W322" s="295"/>
      <c r="X322" s="295"/>
      <c r="Y322" s="294"/>
      <c r="Z322" s="294"/>
      <c r="AA322" s="294"/>
      <c r="AB322" s="294"/>
      <c r="AC322" s="294"/>
      <c r="AD322" s="294"/>
      <c r="AE322" s="294"/>
      <c r="AF322" s="294"/>
      <c r="AG322" s="294"/>
      <c r="AH322" s="294"/>
      <c r="AI322" s="294"/>
      <c r="AJ322" s="294"/>
      <c r="AK322" s="294"/>
      <c r="AL322" s="294"/>
      <c r="AM322" s="294"/>
      <c r="AN322" s="294"/>
      <c r="AO322" s="294"/>
      <c r="AP322" s="294"/>
      <c r="AQ322" s="294"/>
      <c r="AR322" s="294"/>
      <c r="AS322" s="294"/>
      <c r="AT322" s="294"/>
      <c r="AU322" s="294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4"/>
      <c r="V323" s="295"/>
      <c r="W323" s="295"/>
      <c r="X323" s="295"/>
      <c r="Y323" s="294"/>
      <c r="Z323" s="294"/>
      <c r="AA323" s="294"/>
      <c r="AB323" s="294"/>
      <c r="AC323" s="294"/>
      <c r="AD323" s="294"/>
      <c r="AE323" s="294"/>
      <c r="AF323" s="294"/>
      <c r="AG323" s="294"/>
      <c r="AH323" s="294"/>
      <c r="AI323" s="294"/>
      <c r="AJ323" s="294"/>
      <c r="AK323" s="294"/>
      <c r="AL323" s="294"/>
      <c r="AM323" s="294"/>
      <c r="AN323" s="294"/>
      <c r="AO323" s="294"/>
      <c r="AP323" s="294"/>
      <c r="AQ323" s="294"/>
      <c r="AR323" s="294"/>
      <c r="AS323" s="294"/>
      <c r="AT323" s="294"/>
      <c r="AU323" s="294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4"/>
      <c r="V324" s="295"/>
      <c r="W324" s="295"/>
      <c r="X324" s="295"/>
      <c r="Y324" s="294"/>
      <c r="Z324" s="294"/>
      <c r="AA324" s="294"/>
      <c r="AB324" s="294"/>
      <c r="AC324" s="294"/>
      <c r="AD324" s="294"/>
      <c r="AE324" s="294"/>
      <c r="AF324" s="294"/>
      <c r="AG324" s="294"/>
      <c r="AH324" s="294"/>
      <c r="AI324" s="294"/>
      <c r="AJ324" s="294"/>
      <c r="AK324" s="294"/>
      <c r="AL324" s="294"/>
      <c r="AM324" s="294"/>
      <c r="AN324" s="294"/>
      <c r="AO324" s="294"/>
      <c r="AP324" s="294"/>
      <c r="AQ324" s="294"/>
      <c r="AR324" s="294"/>
      <c r="AS324" s="294"/>
      <c r="AT324" s="294"/>
      <c r="AU324" s="294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4"/>
      <c r="V325" s="295"/>
      <c r="W325" s="295"/>
      <c r="X325" s="295"/>
      <c r="Y325" s="294"/>
      <c r="Z325" s="294"/>
      <c r="AA325" s="294"/>
      <c r="AB325" s="294"/>
      <c r="AC325" s="294"/>
      <c r="AD325" s="294"/>
      <c r="AE325" s="294"/>
      <c r="AF325" s="294"/>
      <c r="AG325" s="294"/>
      <c r="AH325" s="294"/>
      <c r="AI325" s="294"/>
      <c r="AJ325" s="294"/>
      <c r="AK325" s="294"/>
      <c r="AL325" s="294"/>
      <c r="AM325" s="294"/>
      <c r="AN325" s="294"/>
      <c r="AO325" s="294"/>
      <c r="AP325" s="294"/>
      <c r="AQ325" s="294"/>
      <c r="AR325" s="294"/>
      <c r="AS325" s="294"/>
      <c r="AT325" s="294"/>
      <c r="AU325" s="294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4"/>
      <c r="V326" s="295"/>
      <c r="W326" s="295"/>
      <c r="X326" s="295"/>
      <c r="Y326" s="294"/>
      <c r="Z326" s="294"/>
      <c r="AA326" s="294"/>
      <c r="AB326" s="294"/>
      <c r="AC326" s="294"/>
      <c r="AD326" s="294"/>
      <c r="AE326" s="294"/>
      <c r="AF326" s="294"/>
      <c r="AG326" s="294"/>
      <c r="AH326" s="294"/>
      <c r="AI326" s="294"/>
      <c r="AJ326" s="294"/>
      <c r="AK326" s="294"/>
      <c r="AL326" s="294"/>
      <c r="AM326" s="294"/>
      <c r="AN326" s="294"/>
      <c r="AO326" s="294"/>
      <c r="AP326" s="294"/>
      <c r="AQ326" s="294"/>
      <c r="AR326" s="294"/>
      <c r="AS326" s="294"/>
      <c r="AT326" s="294"/>
      <c r="AU326" s="294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4"/>
      <c r="V327" s="295"/>
      <c r="W327" s="295"/>
      <c r="X327" s="295"/>
      <c r="Y327" s="294"/>
      <c r="Z327" s="294"/>
      <c r="AA327" s="294"/>
      <c r="AB327" s="294"/>
      <c r="AC327" s="294"/>
      <c r="AD327" s="294"/>
      <c r="AE327" s="294"/>
      <c r="AF327" s="294"/>
      <c r="AG327" s="294"/>
      <c r="AH327" s="294"/>
      <c r="AI327" s="294"/>
      <c r="AJ327" s="294"/>
      <c r="AK327" s="294"/>
      <c r="AL327" s="294"/>
      <c r="AM327" s="294"/>
      <c r="AN327" s="294"/>
      <c r="AO327" s="294"/>
      <c r="AP327" s="294"/>
      <c r="AQ327" s="294"/>
      <c r="AR327" s="294"/>
      <c r="AS327" s="294"/>
      <c r="AT327" s="294"/>
      <c r="AU327" s="294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4"/>
      <c r="V328" s="295"/>
      <c r="W328" s="295"/>
      <c r="X328" s="295"/>
      <c r="Y328" s="294"/>
      <c r="Z328" s="294"/>
      <c r="AA328" s="294"/>
      <c r="AB328" s="294"/>
      <c r="AC328" s="294"/>
      <c r="AD328" s="294"/>
      <c r="AE328" s="294"/>
      <c r="AF328" s="294"/>
      <c r="AG328" s="294"/>
      <c r="AH328" s="294"/>
      <c r="AI328" s="294"/>
      <c r="AJ328" s="294"/>
      <c r="AK328" s="294"/>
      <c r="AL328" s="294"/>
      <c r="AM328" s="294"/>
      <c r="AN328" s="294"/>
      <c r="AO328" s="294"/>
      <c r="AP328" s="294"/>
      <c r="AQ328" s="294"/>
      <c r="AR328" s="294"/>
      <c r="AS328" s="294"/>
      <c r="AT328" s="294"/>
      <c r="AU328" s="294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4"/>
      <c r="V329" s="295"/>
      <c r="W329" s="295"/>
      <c r="X329" s="295"/>
      <c r="Y329" s="294"/>
      <c r="Z329" s="294"/>
      <c r="AA329" s="294"/>
      <c r="AB329" s="294"/>
      <c r="AC329" s="294"/>
      <c r="AD329" s="294"/>
      <c r="AE329" s="294"/>
      <c r="AF329" s="294"/>
      <c r="AG329" s="294"/>
      <c r="AH329" s="294"/>
      <c r="AI329" s="294"/>
      <c r="AJ329" s="294"/>
      <c r="AK329" s="294"/>
      <c r="AL329" s="294"/>
      <c r="AM329" s="294"/>
      <c r="AN329" s="294"/>
      <c r="AO329" s="294"/>
      <c r="AP329" s="294"/>
      <c r="AQ329" s="294"/>
      <c r="AR329" s="294"/>
      <c r="AS329" s="294"/>
      <c r="AT329" s="294"/>
      <c r="AU329" s="294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4"/>
      <c r="V330" s="295"/>
      <c r="W330" s="295"/>
      <c r="X330" s="295"/>
      <c r="Y330" s="294"/>
      <c r="Z330" s="294"/>
      <c r="AA330" s="294"/>
      <c r="AB330" s="294"/>
      <c r="AC330" s="294"/>
      <c r="AD330" s="294"/>
      <c r="AE330" s="294"/>
      <c r="AF330" s="294"/>
      <c r="AG330" s="294"/>
      <c r="AH330" s="294"/>
      <c r="AI330" s="294"/>
      <c r="AJ330" s="294"/>
      <c r="AK330" s="294"/>
      <c r="AL330" s="294"/>
      <c r="AM330" s="294"/>
      <c r="AN330" s="294"/>
      <c r="AO330" s="294"/>
      <c r="AP330" s="294"/>
      <c r="AQ330" s="294"/>
      <c r="AR330" s="294"/>
      <c r="AS330" s="294"/>
      <c r="AT330" s="294"/>
      <c r="AU330" s="294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4"/>
      <c r="V331" s="295"/>
      <c r="W331" s="295"/>
      <c r="X331" s="295"/>
      <c r="Y331" s="294"/>
      <c r="Z331" s="294"/>
      <c r="AA331" s="294"/>
      <c r="AB331" s="294"/>
      <c r="AC331" s="294"/>
      <c r="AD331" s="294"/>
      <c r="AE331" s="294"/>
      <c r="AF331" s="294"/>
      <c r="AG331" s="294"/>
      <c r="AH331" s="294"/>
      <c r="AI331" s="294"/>
      <c r="AJ331" s="294"/>
      <c r="AK331" s="294"/>
      <c r="AL331" s="294"/>
      <c r="AM331" s="294"/>
      <c r="AN331" s="294"/>
      <c r="AO331" s="294"/>
      <c r="AP331" s="294"/>
      <c r="AQ331" s="294"/>
      <c r="AR331" s="294"/>
      <c r="AS331" s="294"/>
      <c r="AT331" s="294"/>
      <c r="AU331" s="294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4"/>
      <c r="V332" s="295"/>
      <c r="W332" s="295"/>
      <c r="X332" s="295"/>
      <c r="Y332" s="294"/>
      <c r="Z332" s="294"/>
      <c r="AA332" s="294"/>
      <c r="AB332" s="294"/>
      <c r="AC332" s="294"/>
      <c r="AD332" s="294"/>
      <c r="AE332" s="294"/>
      <c r="AF332" s="294"/>
      <c r="AG332" s="294"/>
      <c r="AH332" s="294"/>
      <c r="AI332" s="294"/>
      <c r="AJ332" s="294"/>
      <c r="AK332" s="294"/>
      <c r="AL332" s="294"/>
      <c r="AM332" s="294"/>
      <c r="AN332" s="294"/>
      <c r="AO332" s="294"/>
      <c r="AP332" s="294"/>
      <c r="AQ332" s="294"/>
      <c r="AR332" s="294"/>
      <c r="AS332" s="294"/>
      <c r="AT332" s="294"/>
      <c r="AU332" s="294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4"/>
      <c r="V333" s="295"/>
      <c r="W333" s="295"/>
      <c r="X333" s="295"/>
      <c r="Y333" s="294"/>
      <c r="Z333" s="294"/>
      <c r="AA333" s="294"/>
      <c r="AB333" s="294"/>
      <c r="AC333" s="294"/>
      <c r="AD333" s="294"/>
      <c r="AE333" s="294"/>
      <c r="AF333" s="294"/>
      <c r="AG333" s="294"/>
      <c r="AH333" s="294"/>
      <c r="AI333" s="294"/>
      <c r="AJ333" s="294"/>
      <c r="AK333" s="294"/>
      <c r="AL333" s="294"/>
      <c r="AM333" s="294"/>
      <c r="AN333" s="294"/>
      <c r="AO333" s="294"/>
      <c r="AP333" s="294"/>
      <c r="AQ333" s="294"/>
      <c r="AR333" s="294"/>
      <c r="AS333" s="294"/>
      <c r="AT333" s="294"/>
      <c r="AU333" s="294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4"/>
      <c r="V334" s="295"/>
      <c r="W334" s="295"/>
      <c r="X334" s="295"/>
      <c r="Y334" s="294"/>
      <c r="Z334" s="294"/>
      <c r="AA334" s="294"/>
      <c r="AB334" s="294"/>
      <c r="AC334" s="294"/>
      <c r="AD334" s="294"/>
      <c r="AE334" s="294"/>
      <c r="AF334" s="294"/>
      <c r="AG334" s="294"/>
      <c r="AH334" s="294"/>
      <c r="AI334" s="294"/>
      <c r="AJ334" s="294"/>
      <c r="AK334" s="294"/>
      <c r="AL334" s="294"/>
      <c r="AM334" s="294"/>
      <c r="AN334" s="294"/>
      <c r="AO334" s="294"/>
      <c r="AP334" s="294"/>
      <c r="AQ334" s="294"/>
      <c r="AR334" s="294"/>
      <c r="AS334" s="294"/>
      <c r="AT334" s="294"/>
      <c r="AU334" s="294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4"/>
      <c r="V335" s="295"/>
      <c r="W335" s="295"/>
      <c r="X335" s="295"/>
      <c r="Y335" s="294"/>
      <c r="Z335" s="294"/>
      <c r="AA335" s="294"/>
      <c r="AB335" s="294"/>
      <c r="AC335" s="294"/>
      <c r="AD335" s="294"/>
      <c r="AE335" s="294"/>
      <c r="AF335" s="294"/>
      <c r="AG335" s="294"/>
      <c r="AH335" s="294"/>
      <c r="AI335" s="294"/>
      <c r="AJ335" s="294"/>
      <c r="AK335" s="294"/>
      <c r="AL335" s="294"/>
      <c r="AM335" s="294"/>
      <c r="AN335" s="294"/>
      <c r="AO335" s="294"/>
      <c r="AP335" s="294"/>
      <c r="AQ335" s="294"/>
      <c r="AR335" s="294"/>
      <c r="AS335" s="294"/>
      <c r="AT335" s="294"/>
      <c r="AU335" s="294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4"/>
      <c r="V336" s="295"/>
      <c r="W336" s="295"/>
      <c r="X336" s="295"/>
      <c r="Y336" s="294"/>
      <c r="Z336" s="294"/>
      <c r="AA336" s="294"/>
      <c r="AB336" s="294"/>
      <c r="AC336" s="294"/>
      <c r="AD336" s="294"/>
      <c r="AE336" s="294"/>
      <c r="AF336" s="294"/>
      <c r="AG336" s="294"/>
      <c r="AH336" s="294"/>
      <c r="AI336" s="294"/>
      <c r="AJ336" s="294"/>
      <c r="AK336" s="294"/>
      <c r="AL336" s="294"/>
      <c r="AM336" s="294"/>
      <c r="AN336" s="294"/>
      <c r="AO336" s="294"/>
      <c r="AP336" s="294"/>
      <c r="AQ336" s="294"/>
      <c r="AR336" s="294"/>
      <c r="AS336" s="294"/>
      <c r="AT336" s="294"/>
      <c r="AU336" s="294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4"/>
      <c r="V337" s="295"/>
      <c r="W337" s="295"/>
      <c r="X337" s="295"/>
      <c r="Y337" s="294"/>
      <c r="Z337" s="294"/>
      <c r="AA337" s="294"/>
      <c r="AB337" s="294"/>
      <c r="AC337" s="294"/>
      <c r="AD337" s="294"/>
      <c r="AE337" s="294"/>
      <c r="AF337" s="294"/>
      <c r="AG337" s="294"/>
      <c r="AH337" s="294"/>
      <c r="AI337" s="294"/>
      <c r="AJ337" s="294"/>
      <c r="AK337" s="294"/>
      <c r="AL337" s="294"/>
      <c r="AM337" s="294"/>
      <c r="AN337" s="294"/>
      <c r="AO337" s="294"/>
      <c r="AP337" s="294"/>
      <c r="AQ337" s="294"/>
      <c r="AR337" s="294"/>
      <c r="AS337" s="294"/>
      <c r="AT337" s="294"/>
      <c r="AU337" s="294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4"/>
      <c r="V338" s="295"/>
      <c r="W338" s="295"/>
      <c r="X338" s="295"/>
      <c r="Y338" s="294"/>
      <c r="Z338" s="294"/>
      <c r="AA338" s="294"/>
      <c r="AB338" s="294"/>
      <c r="AC338" s="294"/>
      <c r="AD338" s="294"/>
      <c r="AE338" s="294"/>
      <c r="AF338" s="294"/>
      <c r="AG338" s="294"/>
      <c r="AH338" s="294"/>
      <c r="AI338" s="294"/>
      <c r="AJ338" s="294"/>
      <c r="AK338" s="294"/>
      <c r="AL338" s="294"/>
      <c r="AM338" s="294"/>
      <c r="AN338" s="294"/>
      <c r="AO338" s="294"/>
      <c r="AP338" s="294"/>
      <c r="AQ338" s="294"/>
      <c r="AR338" s="294"/>
      <c r="AS338" s="294"/>
      <c r="AT338" s="294"/>
      <c r="AU338" s="294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4"/>
      <c r="V339" s="295"/>
      <c r="W339" s="295"/>
      <c r="X339" s="295"/>
      <c r="Y339" s="294"/>
      <c r="Z339" s="294"/>
      <c r="AA339" s="294"/>
      <c r="AB339" s="294"/>
      <c r="AC339" s="294"/>
      <c r="AD339" s="294"/>
      <c r="AE339" s="294"/>
      <c r="AF339" s="294"/>
      <c r="AG339" s="294"/>
      <c r="AH339" s="294"/>
      <c r="AI339" s="294"/>
      <c r="AJ339" s="294"/>
      <c r="AK339" s="294"/>
      <c r="AL339" s="294"/>
      <c r="AM339" s="294"/>
      <c r="AN339" s="294"/>
      <c r="AO339" s="294"/>
      <c r="AP339" s="294"/>
      <c r="AQ339" s="294"/>
      <c r="AR339" s="294"/>
      <c r="AS339" s="294"/>
      <c r="AT339" s="294"/>
      <c r="AU339" s="294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4"/>
      <c r="V340" s="295"/>
      <c r="W340" s="295"/>
      <c r="X340" s="295"/>
      <c r="Y340" s="294"/>
      <c r="Z340" s="294"/>
      <c r="AA340" s="294"/>
      <c r="AB340" s="294"/>
      <c r="AC340" s="294"/>
      <c r="AD340" s="294"/>
      <c r="AE340" s="294"/>
      <c r="AF340" s="294"/>
      <c r="AG340" s="294"/>
      <c r="AH340" s="294"/>
      <c r="AI340" s="294"/>
      <c r="AJ340" s="294"/>
      <c r="AK340" s="294"/>
      <c r="AL340" s="294"/>
      <c r="AM340" s="294"/>
      <c r="AN340" s="294"/>
      <c r="AO340" s="294"/>
      <c r="AP340" s="294"/>
      <c r="AQ340" s="294"/>
      <c r="AR340" s="294"/>
      <c r="AS340" s="294"/>
      <c r="AT340" s="294"/>
      <c r="AU340" s="294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4"/>
      <c r="V341" s="295"/>
      <c r="W341" s="295"/>
      <c r="X341" s="295"/>
      <c r="Y341" s="294"/>
      <c r="Z341" s="294"/>
      <c r="AA341" s="294"/>
      <c r="AB341" s="294"/>
      <c r="AC341" s="294"/>
      <c r="AD341" s="294"/>
      <c r="AE341" s="294"/>
      <c r="AF341" s="294"/>
      <c r="AG341" s="294"/>
      <c r="AH341" s="294"/>
      <c r="AI341" s="294"/>
      <c r="AJ341" s="294"/>
      <c r="AK341" s="294"/>
      <c r="AL341" s="294"/>
      <c r="AM341" s="294"/>
      <c r="AN341" s="294"/>
      <c r="AO341" s="294"/>
      <c r="AP341" s="294"/>
      <c r="AQ341" s="294"/>
      <c r="AR341" s="294"/>
      <c r="AS341" s="294"/>
      <c r="AT341" s="294"/>
      <c r="AU341" s="294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5"/>
      <c r="W342" s="295"/>
      <c r="X342" s="295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4"/>
      <c r="AS342" s="294"/>
      <c r="AT342" s="294"/>
      <c r="AU342" s="294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5"/>
      <c r="W343" s="295"/>
      <c r="X343" s="295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4"/>
      <c r="AS343" s="294"/>
      <c r="AT343" s="294"/>
      <c r="AU343" s="294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5"/>
      <c r="W344" s="295"/>
      <c r="X344" s="295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4"/>
      <c r="AS344" s="294"/>
      <c r="AT344" s="294"/>
      <c r="AU344" s="294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5"/>
      <c r="W345" s="295"/>
      <c r="X345" s="295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4"/>
      <c r="AS345" s="294"/>
      <c r="AT345" s="294"/>
      <c r="AU345" s="294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5"/>
      <c r="W346" s="295"/>
      <c r="X346" s="295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4"/>
      <c r="AS346" s="294"/>
      <c r="AT346" s="294"/>
      <c r="AU346" s="294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5"/>
      <c r="W347" s="295"/>
      <c r="X347" s="295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4"/>
      <c r="AS347" s="294"/>
      <c r="AT347" s="294"/>
      <c r="AU347" s="294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5"/>
      <c r="W348" s="295"/>
      <c r="X348" s="295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4"/>
      <c r="AS348" s="294"/>
      <c r="AT348" s="294"/>
      <c r="AU348" s="294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5"/>
      <c r="W349" s="295"/>
      <c r="X349" s="295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4"/>
      <c r="AS349" s="294"/>
      <c r="AT349" s="294"/>
      <c r="AU349" s="294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4"/>
      <c r="V350" s="295"/>
      <c r="W350" s="295"/>
      <c r="X350" s="295"/>
      <c r="Y350" s="294"/>
      <c r="Z350" s="294"/>
      <c r="AA350" s="294"/>
      <c r="AB350" s="294"/>
      <c r="AC350" s="294"/>
      <c r="AD350" s="294"/>
      <c r="AE350" s="294"/>
      <c r="AF350" s="294"/>
      <c r="AG350" s="294"/>
      <c r="AH350" s="294"/>
      <c r="AI350" s="294"/>
      <c r="AJ350" s="294"/>
      <c r="AK350" s="294"/>
      <c r="AL350" s="294"/>
      <c r="AM350" s="294"/>
      <c r="AN350" s="294"/>
      <c r="AO350" s="294"/>
      <c r="AP350" s="294"/>
      <c r="AQ350" s="294"/>
      <c r="AR350" s="294"/>
      <c r="AS350" s="294"/>
      <c r="AT350" s="294"/>
      <c r="AU350" s="294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4"/>
      <c r="V351" s="295"/>
      <c r="W351" s="295"/>
      <c r="X351" s="295"/>
      <c r="Y351" s="294"/>
      <c r="Z351" s="294"/>
      <c r="AA351" s="294"/>
      <c r="AB351" s="294"/>
      <c r="AC351" s="294"/>
      <c r="AD351" s="294"/>
      <c r="AE351" s="294"/>
      <c r="AF351" s="294"/>
      <c r="AG351" s="294"/>
      <c r="AH351" s="294"/>
      <c r="AI351" s="294"/>
      <c r="AJ351" s="294"/>
      <c r="AK351" s="294"/>
      <c r="AL351" s="294"/>
      <c r="AM351" s="294"/>
      <c r="AN351" s="294"/>
      <c r="AO351" s="294"/>
      <c r="AP351" s="294"/>
      <c r="AQ351" s="294"/>
      <c r="AR351" s="294"/>
      <c r="AS351" s="294"/>
      <c r="AT351" s="294"/>
      <c r="AU351" s="294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4"/>
      <c r="V352" s="295"/>
      <c r="W352" s="295"/>
      <c r="X352" s="295"/>
      <c r="Y352" s="294"/>
      <c r="Z352" s="294"/>
      <c r="AA352" s="294"/>
      <c r="AB352" s="294"/>
      <c r="AC352" s="294"/>
      <c r="AD352" s="294"/>
      <c r="AE352" s="294"/>
      <c r="AF352" s="294"/>
      <c r="AG352" s="294"/>
      <c r="AH352" s="294"/>
      <c r="AI352" s="294"/>
      <c r="AJ352" s="294"/>
      <c r="AK352" s="294"/>
      <c r="AL352" s="294"/>
      <c r="AM352" s="294"/>
      <c r="AN352" s="294"/>
      <c r="AO352" s="294"/>
      <c r="AP352" s="294"/>
      <c r="AQ352" s="294"/>
      <c r="AR352" s="294"/>
      <c r="AS352" s="294"/>
      <c r="AT352" s="294"/>
      <c r="AU352" s="294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4"/>
      <c r="V353" s="295"/>
      <c r="W353" s="295"/>
      <c r="X353" s="295"/>
      <c r="Y353" s="294"/>
      <c r="Z353" s="294"/>
      <c r="AA353" s="294"/>
      <c r="AB353" s="294"/>
      <c r="AC353" s="294"/>
      <c r="AD353" s="294"/>
      <c r="AE353" s="294"/>
      <c r="AF353" s="294"/>
      <c r="AG353" s="294"/>
      <c r="AH353" s="294"/>
      <c r="AI353" s="294"/>
      <c r="AJ353" s="294"/>
      <c r="AK353" s="294"/>
      <c r="AL353" s="294"/>
      <c r="AM353" s="294"/>
      <c r="AN353" s="294"/>
      <c r="AO353" s="294"/>
      <c r="AP353" s="294"/>
      <c r="AQ353" s="294"/>
      <c r="AR353" s="294"/>
      <c r="AS353" s="294"/>
      <c r="AT353" s="294"/>
      <c r="AU353" s="294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4"/>
      <c r="V354" s="295"/>
      <c r="W354" s="295"/>
      <c r="X354" s="295"/>
      <c r="Y354" s="294"/>
      <c r="Z354" s="294"/>
      <c r="AA354" s="294"/>
      <c r="AB354" s="294"/>
      <c r="AC354" s="294"/>
      <c r="AD354" s="294"/>
      <c r="AE354" s="294"/>
      <c r="AF354" s="294"/>
      <c r="AG354" s="294"/>
      <c r="AH354" s="294"/>
      <c r="AI354" s="294"/>
      <c r="AJ354" s="294"/>
      <c r="AK354" s="294"/>
      <c r="AL354" s="294"/>
      <c r="AM354" s="294"/>
      <c r="AN354" s="294"/>
      <c r="AO354" s="294"/>
      <c r="AP354" s="294"/>
      <c r="AQ354" s="294"/>
      <c r="AR354" s="294"/>
      <c r="AS354" s="294"/>
      <c r="AT354" s="294"/>
      <c r="AU354" s="294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4"/>
      <c r="V355" s="295"/>
      <c r="W355" s="295"/>
      <c r="X355" s="295"/>
      <c r="Y355" s="294"/>
      <c r="Z355" s="294"/>
      <c r="AA355" s="294"/>
      <c r="AB355" s="294"/>
      <c r="AC355" s="294"/>
      <c r="AD355" s="294"/>
      <c r="AE355" s="294"/>
      <c r="AF355" s="294"/>
      <c r="AG355" s="294"/>
      <c r="AH355" s="294"/>
      <c r="AI355" s="294"/>
      <c r="AJ355" s="294"/>
      <c r="AK355" s="294"/>
      <c r="AL355" s="294"/>
      <c r="AM355" s="294"/>
      <c r="AN355" s="294"/>
      <c r="AO355" s="294"/>
      <c r="AP355" s="294"/>
      <c r="AQ355" s="294"/>
      <c r="AR355" s="294"/>
      <c r="AS355" s="294"/>
      <c r="AT355" s="294"/>
      <c r="AU355" s="294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4"/>
      <c r="V356" s="295"/>
      <c r="W356" s="295"/>
      <c r="X356" s="295"/>
      <c r="Y356" s="294"/>
      <c r="Z356" s="294"/>
      <c r="AA356" s="294"/>
      <c r="AB356" s="294"/>
      <c r="AC356" s="294"/>
      <c r="AD356" s="294"/>
      <c r="AE356" s="294"/>
      <c r="AF356" s="294"/>
      <c r="AG356" s="294"/>
      <c r="AH356" s="294"/>
      <c r="AI356" s="294"/>
      <c r="AJ356" s="294"/>
      <c r="AK356" s="294"/>
      <c r="AL356" s="294"/>
      <c r="AM356" s="294"/>
      <c r="AN356" s="294"/>
      <c r="AO356" s="294"/>
      <c r="AP356" s="294"/>
      <c r="AQ356" s="294"/>
      <c r="AR356" s="294"/>
      <c r="AS356" s="294"/>
      <c r="AT356" s="294"/>
      <c r="AU356" s="294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4"/>
      <c r="V357" s="295"/>
      <c r="W357" s="295"/>
      <c r="X357" s="295"/>
      <c r="Y357" s="294"/>
      <c r="Z357" s="294"/>
      <c r="AA357" s="294"/>
      <c r="AB357" s="294"/>
      <c r="AC357" s="294"/>
      <c r="AD357" s="294"/>
      <c r="AE357" s="294"/>
      <c r="AF357" s="294"/>
      <c r="AG357" s="294"/>
      <c r="AH357" s="294"/>
      <c r="AI357" s="294"/>
      <c r="AJ357" s="294"/>
      <c r="AK357" s="294"/>
      <c r="AL357" s="294"/>
      <c r="AM357" s="294"/>
      <c r="AN357" s="294"/>
      <c r="AO357" s="294"/>
      <c r="AP357" s="294"/>
      <c r="AQ357" s="294"/>
      <c r="AR357" s="294"/>
      <c r="AS357" s="294"/>
      <c r="AT357" s="294"/>
      <c r="AU357" s="294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4"/>
      <c r="V358" s="295"/>
      <c r="W358" s="295"/>
      <c r="X358" s="295"/>
      <c r="Y358" s="294"/>
      <c r="Z358" s="294"/>
      <c r="AA358" s="294"/>
      <c r="AB358" s="294"/>
      <c r="AC358" s="294"/>
      <c r="AD358" s="294"/>
      <c r="AE358" s="294"/>
      <c r="AF358" s="294"/>
      <c r="AG358" s="294"/>
      <c r="AH358" s="294"/>
      <c r="AI358" s="294"/>
      <c r="AJ358" s="294"/>
      <c r="AK358" s="294"/>
      <c r="AL358" s="294"/>
      <c r="AM358" s="294"/>
      <c r="AN358" s="294"/>
      <c r="AO358" s="294"/>
      <c r="AP358" s="294"/>
      <c r="AQ358" s="294"/>
      <c r="AR358" s="294"/>
      <c r="AS358" s="294"/>
      <c r="AT358" s="294"/>
      <c r="AU358" s="294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4"/>
      <c r="V359" s="295"/>
      <c r="W359" s="295"/>
      <c r="X359" s="295"/>
      <c r="Y359" s="294"/>
      <c r="Z359" s="294"/>
      <c r="AA359" s="294"/>
      <c r="AB359" s="294"/>
      <c r="AC359" s="294"/>
      <c r="AD359" s="294"/>
      <c r="AE359" s="294"/>
      <c r="AF359" s="294"/>
      <c r="AG359" s="294"/>
      <c r="AH359" s="294"/>
      <c r="AI359" s="294"/>
      <c r="AJ359" s="294"/>
      <c r="AK359" s="294"/>
      <c r="AL359" s="294"/>
      <c r="AM359" s="294"/>
      <c r="AN359" s="294"/>
      <c r="AO359" s="294"/>
      <c r="AP359" s="294"/>
      <c r="AQ359" s="294"/>
      <c r="AR359" s="294"/>
      <c r="AS359" s="294"/>
      <c r="AT359" s="294"/>
      <c r="AU359" s="294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4"/>
      <c r="V360" s="295"/>
      <c r="W360" s="295"/>
      <c r="X360" s="295"/>
      <c r="Y360" s="294"/>
      <c r="Z360" s="294"/>
      <c r="AA360" s="294"/>
      <c r="AB360" s="294"/>
      <c r="AC360" s="294"/>
      <c r="AD360" s="294"/>
      <c r="AE360" s="294"/>
      <c r="AF360" s="294"/>
      <c r="AG360" s="294"/>
      <c r="AH360" s="294"/>
      <c r="AI360" s="294"/>
      <c r="AJ360" s="294"/>
      <c r="AK360" s="294"/>
      <c r="AL360" s="294"/>
      <c r="AM360" s="294"/>
      <c r="AN360" s="294"/>
      <c r="AO360" s="294"/>
      <c r="AP360" s="294"/>
      <c r="AQ360" s="294"/>
      <c r="AR360" s="294"/>
      <c r="AS360" s="294"/>
      <c r="AT360" s="294"/>
      <c r="AU360" s="294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4"/>
      <c r="V361" s="295"/>
      <c r="W361" s="295"/>
      <c r="X361" s="295"/>
      <c r="Y361" s="294"/>
      <c r="Z361" s="294"/>
      <c r="AA361" s="294"/>
      <c r="AB361" s="294"/>
      <c r="AC361" s="294"/>
      <c r="AD361" s="294"/>
      <c r="AE361" s="294"/>
      <c r="AF361" s="294"/>
      <c r="AG361" s="294"/>
      <c r="AH361" s="294"/>
      <c r="AI361" s="294"/>
      <c r="AJ361" s="294"/>
      <c r="AK361" s="294"/>
      <c r="AL361" s="294"/>
      <c r="AM361" s="294"/>
      <c r="AN361" s="294"/>
      <c r="AO361" s="294"/>
      <c r="AP361" s="294"/>
      <c r="AQ361" s="294"/>
      <c r="AR361" s="294"/>
      <c r="AS361" s="294"/>
      <c r="AT361" s="294"/>
      <c r="AU361" s="294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4"/>
      <c r="V362" s="295"/>
      <c r="W362" s="295"/>
      <c r="X362" s="295"/>
      <c r="Y362" s="294"/>
      <c r="Z362" s="294"/>
      <c r="AA362" s="294"/>
      <c r="AB362" s="294"/>
      <c r="AC362" s="294"/>
      <c r="AD362" s="294"/>
      <c r="AE362" s="294"/>
      <c r="AF362" s="294"/>
      <c r="AG362" s="294"/>
      <c r="AH362" s="294"/>
      <c r="AI362" s="294"/>
      <c r="AJ362" s="294"/>
      <c r="AK362" s="294"/>
      <c r="AL362" s="294"/>
      <c r="AM362" s="294"/>
      <c r="AN362" s="294"/>
      <c r="AO362" s="294"/>
      <c r="AP362" s="294"/>
      <c r="AQ362" s="294"/>
      <c r="AR362" s="294"/>
      <c r="AS362" s="294"/>
      <c r="AT362" s="294"/>
      <c r="AU362" s="294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4"/>
      <c r="V363" s="295"/>
      <c r="W363" s="295"/>
      <c r="X363" s="295"/>
      <c r="Y363" s="294"/>
      <c r="Z363" s="294"/>
      <c r="AA363" s="294"/>
      <c r="AB363" s="294"/>
      <c r="AC363" s="294"/>
      <c r="AD363" s="294"/>
      <c r="AE363" s="294"/>
      <c r="AF363" s="294"/>
      <c r="AG363" s="294"/>
      <c r="AH363" s="294"/>
      <c r="AI363" s="294"/>
      <c r="AJ363" s="294"/>
      <c r="AK363" s="294"/>
      <c r="AL363" s="294"/>
      <c r="AM363" s="294"/>
      <c r="AN363" s="294"/>
      <c r="AO363" s="294"/>
      <c r="AP363" s="294"/>
      <c r="AQ363" s="294"/>
      <c r="AR363" s="294"/>
      <c r="AS363" s="294"/>
      <c r="AT363" s="294"/>
      <c r="AU363" s="294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4"/>
      <c r="V364" s="295"/>
      <c r="W364" s="295"/>
      <c r="X364" s="295"/>
      <c r="Y364" s="294"/>
      <c r="Z364" s="294"/>
      <c r="AA364" s="294"/>
      <c r="AB364" s="294"/>
      <c r="AC364" s="294"/>
      <c r="AD364" s="294"/>
      <c r="AE364" s="294"/>
      <c r="AF364" s="294"/>
      <c r="AG364" s="294"/>
      <c r="AH364" s="294"/>
      <c r="AI364" s="294"/>
      <c r="AJ364" s="294"/>
      <c r="AK364" s="294"/>
      <c r="AL364" s="294"/>
      <c r="AM364" s="294"/>
      <c r="AN364" s="294"/>
      <c r="AO364" s="294"/>
      <c r="AP364" s="294"/>
      <c r="AQ364" s="294"/>
      <c r="AR364" s="294"/>
      <c r="AS364" s="294"/>
      <c r="AT364" s="294"/>
      <c r="AU364" s="294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4"/>
      <c r="V365" s="295"/>
      <c r="W365" s="295"/>
      <c r="X365" s="295"/>
      <c r="Y365" s="294"/>
      <c r="Z365" s="294"/>
      <c r="AA365" s="294"/>
      <c r="AB365" s="294"/>
      <c r="AC365" s="294"/>
      <c r="AD365" s="294"/>
      <c r="AE365" s="294"/>
      <c r="AF365" s="294"/>
      <c r="AG365" s="294"/>
      <c r="AH365" s="294"/>
      <c r="AI365" s="294"/>
      <c r="AJ365" s="294"/>
      <c r="AK365" s="294"/>
      <c r="AL365" s="294"/>
      <c r="AM365" s="294"/>
      <c r="AN365" s="294"/>
      <c r="AO365" s="294"/>
      <c r="AP365" s="294"/>
      <c r="AQ365" s="294"/>
      <c r="AR365" s="294"/>
      <c r="AS365" s="294"/>
      <c r="AT365" s="294"/>
      <c r="AU365" s="294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4"/>
      <c r="V366" s="295"/>
      <c r="W366" s="295"/>
      <c r="X366" s="295"/>
      <c r="Y366" s="294"/>
      <c r="Z366" s="294"/>
      <c r="AA366" s="294"/>
      <c r="AB366" s="294"/>
      <c r="AC366" s="294"/>
      <c r="AD366" s="294"/>
      <c r="AE366" s="294"/>
      <c r="AF366" s="294"/>
      <c r="AG366" s="294"/>
      <c r="AH366" s="294"/>
      <c r="AI366" s="294"/>
      <c r="AJ366" s="294"/>
      <c r="AK366" s="294"/>
      <c r="AL366" s="294"/>
      <c r="AM366" s="294"/>
      <c r="AN366" s="294"/>
      <c r="AO366" s="294"/>
      <c r="AP366" s="294"/>
      <c r="AQ366" s="294"/>
      <c r="AR366" s="294"/>
      <c r="AS366" s="294"/>
      <c r="AT366" s="294"/>
      <c r="AU366" s="294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4"/>
      <c r="V367" s="295"/>
      <c r="W367" s="295"/>
      <c r="X367" s="295"/>
      <c r="Y367" s="294"/>
      <c r="Z367" s="294"/>
      <c r="AA367" s="294"/>
      <c r="AB367" s="294"/>
      <c r="AC367" s="294"/>
      <c r="AD367" s="294"/>
      <c r="AE367" s="294"/>
      <c r="AF367" s="294"/>
      <c r="AG367" s="294"/>
      <c r="AH367" s="294"/>
      <c r="AI367" s="294"/>
      <c r="AJ367" s="294"/>
      <c r="AK367" s="294"/>
      <c r="AL367" s="294"/>
      <c r="AM367" s="294"/>
      <c r="AN367" s="294"/>
      <c r="AO367" s="294"/>
      <c r="AP367" s="294"/>
      <c r="AQ367" s="294"/>
      <c r="AR367" s="294"/>
      <c r="AS367" s="294"/>
      <c r="AT367" s="294"/>
      <c r="AU367" s="294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4"/>
      <c r="V368" s="295"/>
      <c r="W368" s="295"/>
      <c r="X368" s="295"/>
      <c r="Y368" s="294"/>
      <c r="Z368" s="294"/>
      <c r="AA368" s="294"/>
      <c r="AB368" s="294"/>
      <c r="AC368" s="294"/>
      <c r="AD368" s="294"/>
      <c r="AE368" s="294"/>
      <c r="AF368" s="294"/>
      <c r="AG368" s="294"/>
      <c r="AH368" s="294"/>
      <c r="AI368" s="294"/>
      <c r="AJ368" s="294"/>
      <c r="AK368" s="294"/>
      <c r="AL368" s="294"/>
      <c r="AM368" s="294"/>
      <c r="AN368" s="294"/>
      <c r="AO368" s="294"/>
      <c r="AP368" s="294"/>
      <c r="AQ368" s="294"/>
      <c r="AR368" s="294"/>
      <c r="AS368" s="294"/>
      <c r="AT368" s="294"/>
      <c r="AU368" s="294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4"/>
      <c r="V369" s="295"/>
      <c r="W369" s="295"/>
      <c r="X369" s="295"/>
      <c r="Y369" s="294"/>
      <c r="Z369" s="294"/>
      <c r="AA369" s="294"/>
      <c r="AB369" s="294"/>
      <c r="AC369" s="294"/>
      <c r="AD369" s="294"/>
      <c r="AE369" s="294"/>
      <c r="AF369" s="294"/>
      <c r="AG369" s="294"/>
      <c r="AH369" s="294"/>
      <c r="AI369" s="294"/>
      <c r="AJ369" s="294"/>
      <c r="AK369" s="294"/>
      <c r="AL369" s="294"/>
      <c r="AM369" s="294"/>
      <c r="AN369" s="294"/>
      <c r="AO369" s="294"/>
      <c r="AP369" s="294"/>
      <c r="AQ369" s="294"/>
      <c r="AR369" s="294"/>
      <c r="AS369" s="294"/>
      <c r="AT369" s="294"/>
      <c r="AU369" s="294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4"/>
      <c r="V370" s="295"/>
      <c r="W370" s="295"/>
      <c r="X370" s="295"/>
      <c r="Y370" s="294"/>
      <c r="Z370" s="294"/>
      <c r="AA370" s="294"/>
      <c r="AB370" s="294"/>
      <c r="AC370" s="294"/>
      <c r="AD370" s="294"/>
      <c r="AE370" s="294"/>
      <c r="AF370" s="294"/>
      <c r="AG370" s="294"/>
      <c r="AH370" s="294"/>
      <c r="AI370" s="294"/>
      <c r="AJ370" s="294"/>
      <c r="AK370" s="294"/>
      <c r="AL370" s="294"/>
      <c r="AM370" s="294"/>
      <c r="AN370" s="294"/>
      <c r="AO370" s="294"/>
      <c r="AP370" s="294"/>
      <c r="AQ370" s="294"/>
      <c r="AR370" s="294"/>
      <c r="AS370" s="294"/>
      <c r="AT370" s="294"/>
      <c r="AU370" s="294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4"/>
      <c r="V371" s="295"/>
      <c r="W371" s="295"/>
      <c r="X371" s="295"/>
      <c r="Y371" s="294"/>
      <c r="Z371" s="294"/>
      <c r="AA371" s="294"/>
      <c r="AB371" s="294"/>
      <c r="AC371" s="294"/>
      <c r="AD371" s="294"/>
      <c r="AE371" s="294"/>
      <c r="AF371" s="294"/>
      <c r="AG371" s="294"/>
      <c r="AH371" s="294"/>
      <c r="AI371" s="294"/>
      <c r="AJ371" s="294"/>
      <c r="AK371" s="294"/>
      <c r="AL371" s="294"/>
      <c r="AM371" s="294"/>
      <c r="AN371" s="294"/>
      <c r="AO371" s="294"/>
      <c r="AP371" s="294"/>
      <c r="AQ371" s="294"/>
      <c r="AR371" s="294"/>
      <c r="AS371" s="294"/>
      <c r="AT371" s="294"/>
      <c r="AU371" s="294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4"/>
      <c r="V372" s="295"/>
      <c r="W372" s="295"/>
      <c r="X372" s="295"/>
      <c r="Y372" s="294"/>
      <c r="Z372" s="294"/>
      <c r="AA372" s="294"/>
      <c r="AB372" s="294"/>
      <c r="AC372" s="294"/>
      <c r="AD372" s="294"/>
      <c r="AE372" s="294"/>
      <c r="AF372" s="294"/>
      <c r="AG372" s="294"/>
      <c r="AH372" s="294"/>
      <c r="AI372" s="294"/>
      <c r="AJ372" s="294"/>
      <c r="AK372" s="294"/>
      <c r="AL372" s="294"/>
      <c r="AM372" s="294"/>
      <c r="AN372" s="294"/>
      <c r="AO372" s="294"/>
      <c r="AP372" s="294"/>
      <c r="AQ372" s="294"/>
      <c r="AR372" s="294"/>
      <c r="AS372" s="294"/>
      <c r="AT372" s="294"/>
      <c r="AU372" s="294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4"/>
      <c r="V373" s="295"/>
      <c r="W373" s="295"/>
      <c r="X373" s="295"/>
      <c r="Y373" s="294"/>
      <c r="Z373" s="294"/>
      <c r="AA373" s="294"/>
      <c r="AB373" s="294"/>
      <c r="AC373" s="294"/>
      <c r="AD373" s="294"/>
      <c r="AE373" s="294"/>
      <c r="AF373" s="294"/>
      <c r="AG373" s="294"/>
      <c r="AH373" s="294"/>
      <c r="AI373" s="294"/>
      <c r="AJ373" s="294"/>
      <c r="AK373" s="294"/>
      <c r="AL373" s="294"/>
      <c r="AM373" s="294"/>
      <c r="AN373" s="294"/>
      <c r="AO373" s="294"/>
      <c r="AP373" s="294"/>
      <c r="AQ373" s="294"/>
      <c r="AR373" s="294"/>
      <c r="AS373" s="294"/>
      <c r="AT373" s="294"/>
      <c r="AU373" s="294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4"/>
      <c r="V374" s="295"/>
      <c r="W374" s="295"/>
      <c r="X374" s="295"/>
      <c r="Y374" s="294"/>
      <c r="Z374" s="294"/>
      <c r="AA374" s="294"/>
      <c r="AB374" s="294"/>
      <c r="AC374" s="294"/>
      <c r="AD374" s="294"/>
      <c r="AE374" s="294"/>
      <c r="AF374" s="294"/>
      <c r="AG374" s="294"/>
      <c r="AH374" s="294"/>
      <c r="AI374" s="294"/>
      <c r="AJ374" s="294"/>
      <c r="AK374" s="294"/>
      <c r="AL374" s="294"/>
      <c r="AM374" s="294"/>
      <c r="AN374" s="294"/>
      <c r="AO374" s="294"/>
      <c r="AP374" s="294"/>
      <c r="AQ374" s="294"/>
      <c r="AR374" s="294"/>
      <c r="AS374" s="294"/>
      <c r="AT374" s="294"/>
      <c r="AU374" s="294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4"/>
      <c r="V375" s="295"/>
      <c r="W375" s="295"/>
      <c r="X375" s="295"/>
      <c r="Y375" s="294"/>
      <c r="Z375" s="294"/>
      <c r="AA375" s="294"/>
      <c r="AB375" s="294"/>
      <c r="AC375" s="294"/>
      <c r="AD375" s="294"/>
      <c r="AE375" s="294"/>
      <c r="AF375" s="294"/>
      <c r="AG375" s="294"/>
      <c r="AH375" s="294"/>
      <c r="AI375" s="294"/>
      <c r="AJ375" s="294"/>
      <c r="AK375" s="294"/>
      <c r="AL375" s="294"/>
      <c r="AM375" s="294"/>
      <c r="AN375" s="294"/>
      <c r="AO375" s="294"/>
      <c r="AP375" s="294"/>
      <c r="AQ375" s="294"/>
      <c r="AR375" s="294"/>
      <c r="AS375" s="294"/>
      <c r="AT375" s="294"/>
      <c r="AU375" s="294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4"/>
      <c r="V376" s="295"/>
      <c r="W376" s="295"/>
      <c r="X376" s="295"/>
      <c r="Y376" s="294"/>
      <c r="Z376" s="294"/>
      <c r="AA376" s="294"/>
      <c r="AB376" s="294"/>
      <c r="AC376" s="294"/>
      <c r="AD376" s="294"/>
      <c r="AE376" s="294"/>
      <c r="AF376" s="294"/>
      <c r="AG376" s="294"/>
      <c r="AH376" s="294"/>
      <c r="AI376" s="294"/>
      <c r="AJ376" s="294"/>
      <c r="AK376" s="294"/>
      <c r="AL376" s="294"/>
      <c r="AM376" s="294"/>
      <c r="AN376" s="294"/>
      <c r="AO376" s="294"/>
      <c r="AP376" s="294"/>
      <c r="AQ376" s="294"/>
      <c r="AR376" s="294"/>
      <c r="AS376" s="294"/>
      <c r="AT376" s="294"/>
      <c r="AU376" s="294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4"/>
      <c r="V377" s="295"/>
      <c r="W377" s="295"/>
      <c r="X377" s="295"/>
      <c r="Y377" s="294"/>
      <c r="Z377" s="294"/>
      <c r="AA377" s="294"/>
      <c r="AB377" s="294"/>
      <c r="AC377" s="294"/>
      <c r="AD377" s="294"/>
      <c r="AE377" s="294"/>
      <c r="AF377" s="294"/>
      <c r="AG377" s="294"/>
      <c r="AH377" s="294"/>
      <c r="AI377" s="294"/>
      <c r="AJ377" s="294"/>
      <c r="AK377" s="294"/>
      <c r="AL377" s="294"/>
      <c r="AM377" s="294"/>
      <c r="AN377" s="294"/>
      <c r="AO377" s="294"/>
      <c r="AP377" s="294"/>
      <c r="AQ377" s="294"/>
      <c r="AR377" s="294"/>
      <c r="AS377" s="294"/>
      <c r="AT377" s="294"/>
      <c r="AU377" s="294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4"/>
      <c r="V378" s="295"/>
      <c r="W378" s="295"/>
      <c r="X378" s="295"/>
      <c r="Y378" s="294"/>
      <c r="Z378" s="294"/>
      <c r="AA378" s="294"/>
      <c r="AB378" s="294"/>
      <c r="AC378" s="294"/>
      <c r="AD378" s="294"/>
      <c r="AE378" s="294"/>
      <c r="AF378" s="294"/>
      <c r="AG378" s="294"/>
      <c r="AH378" s="294"/>
      <c r="AI378" s="294"/>
      <c r="AJ378" s="294"/>
      <c r="AK378" s="294"/>
      <c r="AL378" s="294"/>
      <c r="AM378" s="294"/>
      <c r="AN378" s="294"/>
      <c r="AO378" s="294"/>
      <c r="AP378" s="294"/>
      <c r="AQ378" s="294"/>
      <c r="AR378" s="294"/>
      <c r="AS378" s="294"/>
      <c r="AT378" s="294"/>
      <c r="AU378" s="294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4"/>
      <c r="V379" s="295"/>
      <c r="W379" s="295"/>
      <c r="X379" s="295"/>
      <c r="Y379" s="294"/>
      <c r="Z379" s="294"/>
      <c r="AA379" s="294"/>
      <c r="AB379" s="294"/>
      <c r="AC379" s="294"/>
      <c r="AD379" s="294"/>
      <c r="AE379" s="294"/>
      <c r="AF379" s="294"/>
      <c r="AG379" s="294"/>
      <c r="AH379" s="294"/>
      <c r="AI379" s="294"/>
      <c r="AJ379" s="294"/>
      <c r="AK379" s="294"/>
      <c r="AL379" s="294"/>
      <c r="AM379" s="294"/>
      <c r="AN379" s="294"/>
      <c r="AO379" s="294"/>
      <c r="AP379" s="294"/>
      <c r="AQ379" s="294"/>
      <c r="AR379" s="294"/>
      <c r="AS379" s="294"/>
      <c r="AT379" s="294"/>
      <c r="AU379" s="294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4"/>
      <c r="V380" s="295"/>
      <c r="W380" s="295"/>
      <c r="X380" s="295"/>
      <c r="Y380" s="294"/>
      <c r="Z380" s="294"/>
      <c r="AA380" s="294"/>
      <c r="AB380" s="294"/>
      <c r="AC380" s="294"/>
      <c r="AD380" s="294"/>
      <c r="AE380" s="294"/>
      <c r="AF380" s="294"/>
      <c r="AG380" s="294"/>
      <c r="AH380" s="294"/>
      <c r="AI380" s="294"/>
      <c r="AJ380" s="294"/>
      <c r="AK380" s="294"/>
      <c r="AL380" s="294"/>
      <c r="AM380" s="294"/>
      <c r="AN380" s="294"/>
      <c r="AO380" s="294"/>
      <c r="AP380" s="294"/>
      <c r="AQ380" s="294"/>
      <c r="AR380" s="294"/>
      <c r="AS380" s="294"/>
      <c r="AT380" s="294"/>
      <c r="AU380" s="294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4"/>
      <c r="V381" s="295"/>
      <c r="W381" s="295"/>
      <c r="X381" s="295"/>
      <c r="Y381" s="294"/>
      <c r="Z381" s="294"/>
      <c r="AA381" s="294"/>
      <c r="AB381" s="294"/>
      <c r="AC381" s="294"/>
      <c r="AD381" s="294"/>
      <c r="AE381" s="294"/>
      <c r="AF381" s="294"/>
      <c r="AG381" s="294"/>
      <c r="AH381" s="294"/>
      <c r="AI381" s="294"/>
      <c r="AJ381" s="294"/>
      <c r="AK381" s="294"/>
      <c r="AL381" s="294"/>
      <c r="AM381" s="294"/>
      <c r="AN381" s="294"/>
      <c r="AO381" s="294"/>
      <c r="AP381" s="294"/>
      <c r="AQ381" s="294"/>
      <c r="AR381" s="294"/>
      <c r="AS381" s="294"/>
      <c r="AT381" s="294"/>
      <c r="AU381" s="294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4"/>
      <c r="V382" s="295"/>
      <c r="W382" s="295"/>
      <c r="X382" s="295"/>
      <c r="Y382" s="294"/>
      <c r="Z382" s="294"/>
      <c r="AA382" s="294"/>
      <c r="AB382" s="294"/>
      <c r="AC382" s="294"/>
      <c r="AD382" s="294"/>
      <c r="AE382" s="294"/>
      <c r="AF382" s="294"/>
      <c r="AG382" s="294"/>
      <c r="AH382" s="294"/>
      <c r="AI382" s="294"/>
      <c r="AJ382" s="294"/>
      <c r="AK382" s="294"/>
      <c r="AL382" s="294"/>
      <c r="AM382" s="294"/>
      <c r="AN382" s="294"/>
      <c r="AO382" s="294"/>
      <c r="AP382" s="294"/>
      <c r="AQ382" s="294"/>
      <c r="AR382" s="294"/>
      <c r="AS382" s="294"/>
      <c r="AT382" s="294"/>
      <c r="AU382" s="294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4"/>
      <c r="V383" s="295"/>
      <c r="W383" s="295"/>
      <c r="X383" s="295"/>
      <c r="Y383" s="294"/>
      <c r="Z383" s="294"/>
      <c r="AA383" s="294"/>
      <c r="AB383" s="294"/>
      <c r="AC383" s="294"/>
      <c r="AD383" s="294"/>
      <c r="AE383" s="294"/>
      <c r="AF383" s="294"/>
      <c r="AG383" s="294"/>
      <c r="AH383" s="294"/>
      <c r="AI383" s="294"/>
      <c r="AJ383" s="294"/>
      <c r="AK383" s="294"/>
      <c r="AL383" s="294"/>
      <c r="AM383" s="294"/>
      <c r="AN383" s="294"/>
      <c r="AO383" s="294"/>
      <c r="AP383" s="294"/>
      <c r="AQ383" s="294"/>
      <c r="AR383" s="294"/>
      <c r="AS383" s="294"/>
      <c r="AT383" s="294"/>
      <c r="AU383" s="294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4"/>
      <c r="V384" s="295"/>
      <c r="W384" s="295"/>
      <c r="X384" s="295"/>
      <c r="Y384" s="294"/>
      <c r="Z384" s="294"/>
      <c r="AA384" s="294"/>
      <c r="AB384" s="294"/>
      <c r="AC384" s="294"/>
      <c r="AD384" s="294"/>
      <c r="AE384" s="294"/>
      <c r="AF384" s="294"/>
      <c r="AG384" s="294"/>
      <c r="AH384" s="294"/>
      <c r="AI384" s="294"/>
      <c r="AJ384" s="294"/>
      <c r="AK384" s="294"/>
      <c r="AL384" s="294"/>
      <c r="AM384" s="294"/>
      <c r="AN384" s="294"/>
      <c r="AO384" s="294"/>
      <c r="AP384" s="294"/>
      <c r="AQ384" s="294"/>
      <c r="AR384" s="294"/>
      <c r="AS384" s="294"/>
      <c r="AT384" s="294"/>
      <c r="AU384" s="294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4"/>
      <c r="V385" s="295"/>
      <c r="W385" s="295"/>
      <c r="X385" s="295"/>
      <c r="Y385" s="294"/>
      <c r="Z385" s="294"/>
      <c r="AA385" s="294"/>
      <c r="AB385" s="294"/>
      <c r="AC385" s="294"/>
      <c r="AD385" s="294"/>
      <c r="AE385" s="294"/>
      <c r="AF385" s="294"/>
      <c r="AG385" s="294"/>
      <c r="AH385" s="294"/>
      <c r="AI385" s="294"/>
      <c r="AJ385" s="294"/>
      <c r="AK385" s="294"/>
      <c r="AL385" s="294"/>
      <c r="AM385" s="294"/>
      <c r="AN385" s="294"/>
      <c r="AO385" s="294"/>
      <c r="AP385" s="294"/>
      <c r="AQ385" s="294"/>
      <c r="AR385" s="294"/>
      <c r="AS385" s="294"/>
      <c r="AT385" s="294"/>
      <c r="AU385" s="294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4"/>
      <c r="V386" s="295"/>
      <c r="W386" s="295"/>
      <c r="X386" s="295"/>
      <c r="Y386" s="294"/>
      <c r="Z386" s="294"/>
      <c r="AA386" s="294"/>
      <c r="AB386" s="294"/>
      <c r="AC386" s="294"/>
      <c r="AD386" s="294"/>
      <c r="AE386" s="294"/>
      <c r="AF386" s="294"/>
      <c r="AG386" s="294"/>
      <c r="AH386" s="294"/>
      <c r="AI386" s="294"/>
      <c r="AJ386" s="294"/>
      <c r="AK386" s="294"/>
      <c r="AL386" s="294"/>
      <c r="AM386" s="294"/>
      <c r="AN386" s="294"/>
      <c r="AO386" s="294"/>
      <c r="AP386" s="294"/>
      <c r="AQ386" s="294"/>
      <c r="AR386" s="294"/>
      <c r="AS386" s="294"/>
      <c r="AT386" s="294"/>
      <c r="AU386" s="294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4"/>
      <c r="V387" s="295"/>
      <c r="W387" s="295"/>
      <c r="X387" s="295"/>
      <c r="Y387" s="294"/>
      <c r="Z387" s="294"/>
      <c r="AA387" s="294"/>
      <c r="AB387" s="294"/>
      <c r="AC387" s="294"/>
      <c r="AD387" s="294"/>
      <c r="AE387" s="294"/>
      <c r="AF387" s="294"/>
      <c r="AG387" s="294"/>
      <c r="AH387" s="294"/>
      <c r="AI387" s="294"/>
      <c r="AJ387" s="294"/>
      <c r="AK387" s="294"/>
      <c r="AL387" s="294"/>
      <c r="AM387" s="294"/>
      <c r="AN387" s="294"/>
      <c r="AO387" s="294"/>
      <c r="AP387" s="294"/>
      <c r="AQ387" s="294"/>
      <c r="AR387" s="294"/>
      <c r="AS387" s="294"/>
      <c r="AT387" s="294"/>
      <c r="AU387" s="294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4"/>
      <c r="V388" s="295"/>
      <c r="W388" s="295"/>
      <c r="X388" s="295"/>
      <c r="Y388" s="294"/>
      <c r="Z388" s="294"/>
      <c r="AA388" s="294"/>
      <c r="AB388" s="294"/>
      <c r="AC388" s="294"/>
      <c r="AD388" s="294"/>
      <c r="AE388" s="294"/>
      <c r="AF388" s="294"/>
      <c r="AG388" s="294"/>
      <c r="AH388" s="294"/>
      <c r="AI388" s="294"/>
      <c r="AJ388" s="294"/>
      <c r="AK388" s="294"/>
      <c r="AL388" s="294"/>
      <c r="AM388" s="294"/>
      <c r="AN388" s="294"/>
      <c r="AO388" s="294"/>
      <c r="AP388" s="294"/>
      <c r="AQ388" s="294"/>
      <c r="AR388" s="294"/>
      <c r="AS388" s="294"/>
      <c r="AT388" s="294"/>
      <c r="AU388" s="294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4"/>
      <c r="V389" s="295"/>
      <c r="W389" s="295"/>
      <c r="X389" s="295"/>
      <c r="Y389" s="294"/>
      <c r="Z389" s="294"/>
      <c r="AA389" s="294"/>
      <c r="AB389" s="294"/>
      <c r="AC389" s="294"/>
      <c r="AD389" s="294"/>
      <c r="AE389" s="294"/>
      <c r="AF389" s="294"/>
      <c r="AG389" s="294"/>
      <c r="AH389" s="294"/>
      <c r="AI389" s="294"/>
      <c r="AJ389" s="294"/>
      <c r="AK389" s="294"/>
      <c r="AL389" s="294"/>
      <c r="AM389" s="294"/>
      <c r="AN389" s="294"/>
      <c r="AO389" s="294"/>
      <c r="AP389" s="294"/>
      <c r="AQ389" s="294"/>
      <c r="AR389" s="294"/>
      <c r="AS389" s="294"/>
      <c r="AT389" s="294"/>
      <c r="AU389" s="294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4"/>
      <c r="V390" s="295"/>
      <c r="W390" s="295"/>
      <c r="X390" s="295"/>
      <c r="Y390" s="294"/>
      <c r="Z390" s="294"/>
      <c r="AA390" s="294"/>
      <c r="AB390" s="294"/>
      <c r="AC390" s="294"/>
      <c r="AD390" s="294"/>
      <c r="AE390" s="294"/>
      <c r="AF390" s="294"/>
      <c r="AG390" s="294"/>
      <c r="AH390" s="294"/>
      <c r="AI390" s="294"/>
      <c r="AJ390" s="294"/>
      <c r="AK390" s="294"/>
      <c r="AL390" s="294"/>
      <c r="AM390" s="294"/>
      <c r="AN390" s="294"/>
      <c r="AO390" s="294"/>
      <c r="AP390" s="294"/>
      <c r="AQ390" s="294"/>
      <c r="AR390" s="294"/>
      <c r="AS390" s="294"/>
      <c r="AT390" s="294"/>
      <c r="AU390" s="294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4"/>
      <c r="V391" s="295"/>
      <c r="W391" s="295"/>
      <c r="X391" s="295"/>
      <c r="Y391" s="294"/>
      <c r="Z391" s="294"/>
      <c r="AA391" s="294"/>
      <c r="AB391" s="294"/>
      <c r="AC391" s="294"/>
      <c r="AD391" s="294"/>
      <c r="AE391" s="294"/>
      <c r="AF391" s="294"/>
      <c r="AG391" s="294"/>
      <c r="AH391" s="294"/>
      <c r="AI391" s="294"/>
      <c r="AJ391" s="294"/>
      <c r="AK391" s="294"/>
      <c r="AL391" s="294"/>
      <c r="AM391" s="294"/>
      <c r="AN391" s="294"/>
      <c r="AO391" s="294"/>
      <c r="AP391" s="294"/>
      <c r="AQ391" s="294"/>
      <c r="AR391" s="294"/>
      <c r="AS391" s="294"/>
      <c r="AT391" s="294"/>
      <c r="AU391" s="294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4"/>
      <c r="V392" s="295"/>
      <c r="W392" s="295"/>
      <c r="X392" s="295"/>
      <c r="Y392" s="294"/>
      <c r="Z392" s="294"/>
      <c r="AA392" s="294"/>
      <c r="AB392" s="294"/>
      <c r="AC392" s="294"/>
      <c r="AD392" s="294"/>
      <c r="AE392" s="294"/>
      <c r="AF392" s="294"/>
      <c r="AG392" s="294"/>
      <c r="AH392" s="294"/>
      <c r="AI392" s="294"/>
      <c r="AJ392" s="294"/>
      <c r="AK392" s="294"/>
      <c r="AL392" s="294"/>
      <c r="AM392" s="294"/>
      <c r="AN392" s="294"/>
      <c r="AO392" s="294"/>
      <c r="AP392" s="294"/>
      <c r="AQ392" s="294"/>
      <c r="AR392" s="294"/>
      <c r="AS392" s="294"/>
      <c r="AT392" s="294"/>
      <c r="AU392" s="294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4"/>
      <c r="V393" s="295"/>
      <c r="W393" s="295"/>
      <c r="X393" s="295"/>
      <c r="Y393" s="294"/>
      <c r="Z393" s="294"/>
      <c r="AA393" s="294"/>
      <c r="AB393" s="294"/>
      <c r="AC393" s="294"/>
      <c r="AD393" s="294"/>
      <c r="AE393" s="294"/>
      <c r="AF393" s="294"/>
      <c r="AG393" s="294"/>
      <c r="AH393" s="294"/>
      <c r="AI393" s="294"/>
      <c r="AJ393" s="294"/>
      <c r="AK393" s="294"/>
      <c r="AL393" s="294"/>
      <c r="AM393" s="294"/>
      <c r="AN393" s="294"/>
      <c r="AO393" s="294"/>
      <c r="AP393" s="294"/>
      <c r="AQ393" s="294"/>
      <c r="AR393" s="294"/>
      <c r="AS393" s="294"/>
      <c r="AT393" s="294"/>
      <c r="AU393" s="294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4"/>
      <c r="V394" s="295"/>
      <c r="W394" s="295"/>
      <c r="X394" s="295"/>
      <c r="Y394" s="294"/>
      <c r="Z394" s="294"/>
      <c r="AA394" s="294"/>
      <c r="AB394" s="294"/>
      <c r="AC394" s="294"/>
      <c r="AD394" s="294"/>
      <c r="AE394" s="294"/>
      <c r="AF394" s="294"/>
      <c r="AG394" s="294"/>
      <c r="AH394" s="294"/>
      <c r="AI394" s="294"/>
      <c r="AJ394" s="294"/>
      <c r="AK394" s="294"/>
      <c r="AL394" s="294"/>
      <c r="AM394" s="294"/>
      <c r="AN394" s="294"/>
      <c r="AO394" s="294"/>
      <c r="AP394" s="294"/>
      <c r="AQ394" s="294"/>
      <c r="AR394" s="294"/>
      <c r="AS394" s="294"/>
      <c r="AT394" s="294"/>
      <c r="AU394" s="294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4"/>
      <c r="V395" s="295"/>
      <c r="W395" s="295"/>
      <c r="X395" s="295"/>
      <c r="Y395" s="294"/>
      <c r="Z395" s="294"/>
      <c r="AA395" s="294"/>
      <c r="AB395" s="294"/>
      <c r="AC395" s="294"/>
      <c r="AD395" s="294"/>
      <c r="AE395" s="294"/>
      <c r="AF395" s="294"/>
      <c r="AG395" s="294"/>
      <c r="AH395" s="294"/>
      <c r="AI395" s="294"/>
      <c r="AJ395" s="294"/>
      <c r="AK395" s="294"/>
      <c r="AL395" s="294"/>
      <c r="AM395" s="294"/>
      <c r="AN395" s="294"/>
      <c r="AO395" s="294"/>
      <c r="AP395" s="294"/>
      <c r="AQ395" s="294"/>
      <c r="AR395" s="294"/>
      <c r="AS395" s="294"/>
      <c r="AT395" s="294"/>
      <c r="AU395" s="294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4"/>
      <c r="V396" s="295"/>
      <c r="W396" s="295"/>
      <c r="X396" s="295"/>
      <c r="Y396" s="294"/>
      <c r="Z396" s="294"/>
      <c r="AA396" s="294"/>
      <c r="AB396" s="294"/>
      <c r="AC396" s="294"/>
      <c r="AD396" s="294"/>
      <c r="AE396" s="294"/>
      <c r="AF396" s="294"/>
      <c r="AG396" s="294"/>
      <c r="AH396" s="294"/>
      <c r="AI396" s="294"/>
      <c r="AJ396" s="294"/>
      <c r="AK396" s="294"/>
      <c r="AL396" s="294"/>
      <c r="AM396" s="294"/>
      <c r="AN396" s="294"/>
      <c r="AO396" s="294"/>
      <c r="AP396" s="294"/>
      <c r="AQ396" s="294"/>
      <c r="AR396" s="294"/>
      <c r="AS396" s="294"/>
      <c r="AT396" s="294"/>
      <c r="AU396" s="294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4"/>
      <c r="V397" s="295"/>
      <c r="W397" s="295"/>
      <c r="X397" s="295"/>
      <c r="Y397" s="294"/>
      <c r="Z397" s="294"/>
      <c r="AA397" s="294"/>
      <c r="AB397" s="294"/>
      <c r="AC397" s="294"/>
      <c r="AD397" s="294"/>
      <c r="AE397" s="294"/>
      <c r="AF397" s="294"/>
      <c r="AG397" s="294"/>
      <c r="AH397" s="294"/>
      <c r="AI397" s="294"/>
      <c r="AJ397" s="294"/>
      <c r="AK397" s="294"/>
      <c r="AL397" s="294"/>
      <c r="AM397" s="294"/>
      <c r="AN397" s="294"/>
      <c r="AO397" s="294"/>
      <c r="AP397" s="294"/>
      <c r="AQ397" s="294"/>
      <c r="AR397" s="294"/>
      <c r="AS397" s="294"/>
      <c r="AT397" s="294"/>
      <c r="AU397" s="294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4"/>
      <c r="V398" s="295"/>
      <c r="W398" s="295"/>
      <c r="X398" s="295"/>
      <c r="Y398" s="294"/>
      <c r="Z398" s="294"/>
      <c r="AA398" s="294"/>
      <c r="AB398" s="294"/>
      <c r="AC398" s="294"/>
      <c r="AD398" s="294"/>
      <c r="AE398" s="294"/>
      <c r="AF398" s="294"/>
      <c r="AG398" s="294"/>
      <c r="AH398" s="294"/>
      <c r="AI398" s="294"/>
      <c r="AJ398" s="294"/>
      <c r="AK398" s="294"/>
      <c r="AL398" s="294"/>
      <c r="AM398" s="294"/>
      <c r="AN398" s="294"/>
      <c r="AO398" s="294"/>
      <c r="AP398" s="294"/>
      <c r="AQ398" s="294"/>
      <c r="AR398" s="294"/>
      <c r="AS398" s="294"/>
      <c r="AT398" s="294"/>
      <c r="AU398" s="294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4"/>
      <c r="V399" s="295"/>
      <c r="W399" s="295"/>
      <c r="X399" s="295"/>
      <c r="Y399" s="294"/>
      <c r="Z399" s="294"/>
      <c r="AA399" s="294"/>
      <c r="AB399" s="294"/>
      <c r="AC399" s="294"/>
      <c r="AD399" s="294"/>
      <c r="AE399" s="294"/>
      <c r="AF399" s="294"/>
      <c r="AG399" s="294"/>
      <c r="AH399" s="294"/>
      <c r="AI399" s="294"/>
      <c r="AJ399" s="294"/>
      <c r="AK399" s="294"/>
      <c r="AL399" s="294"/>
      <c r="AM399" s="294"/>
      <c r="AN399" s="294"/>
      <c r="AO399" s="294"/>
      <c r="AP399" s="294"/>
      <c r="AQ399" s="294"/>
      <c r="AR399" s="294"/>
      <c r="AS399" s="294"/>
      <c r="AT399" s="294"/>
      <c r="AU399" s="294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4"/>
      <c r="V400" s="295"/>
      <c r="W400" s="295"/>
      <c r="X400" s="295"/>
      <c r="Y400" s="294"/>
      <c r="Z400" s="294"/>
      <c r="AA400" s="294"/>
      <c r="AB400" s="294"/>
      <c r="AC400" s="294"/>
      <c r="AD400" s="294"/>
      <c r="AE400" s="294"/>
      <c r="AF400" s="294"/>
      <c r="AG400" s="294"/>
      <c r="AH400" s="294"/>
      <c r="AI400" s="294"/>
      <c r="AJ400" s="294"/>
      <c r="AK400" s="294"/>
      <c r="AL400" s="294"/>
      <c r="AM400" s="294"/>
      <c r="AN400" s="294"/>
      <c r="AO400" s="294"/>
      <c r="AP400" s="294"/>
      <c r="AQ400" s="294"/>
      <c r="AR400" s="294"/>
      <c r="AS400" s="294"/>
      <c r="AT400" s="294"/>
      <c r="AU400" s="294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4"/>
      <c r="V401" s="295"/>
      <c r="W401" s="295"/>
      <c r="X401" s="295"/>
      <c r="Y401" s="294"/>
      <c r="Z401" s="294"/>
      <c r="AA401" s="294"/>
      <c r="AB401" s="294"/>
      <c r="AC401" s="294"/>
      <c r="AD401" s="294"/>
      <c r="AE401" s="294"/>
      <c r="AF401" s="294"/>
      <c r="AG401" s="294"/>
      <c r="AH401" s="294"/>
      <c r="AI401" s="294"/>
      <c r="AJ401" s="294"/>
      <c r="AK401" s="294"/>
      <c r="AL401" s="294"/>
      <c r="AM401" s="294"/>
      <c r="AN401" s="294"/>
      <c r="AO401" s="294"/>
      <c r="AP401" s="294"/>
      <c r="AQ401" s="294"/>
      <c r="AR401" s="294"/>
      <c r="AS401" s="294"/>
      <c r="AT401" s="294"/>
      <c r="AU401" s="294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4"/>
      <c r="V402" s="295"/>
      <c r="W402" s="295"/>
      <c r="X402" s="295"/>
      <c r="Y402" s="294"/>
      <c r="Z402" s="294"/>
      <c r="AA402" s="294"/>
      <c r="AB402" s="294"/>
      <c r="AC402" s="294"/>
      <c r="AD402" s="294"/>
      <c r="AE402" s="294"/>
      <c r="AF402" s="294"/>
      <c r="AG402" s="294"/>
      <c r="AH402" s="294"/>
      <c r="AI402" s="294"/>
      <c r="AJ402" s="294"/>
      <c r="AK402" s="294"/>
      <c r="AL402" s="294"/>
      <c r="AM402" s="294"/>
      <c r="AN402" s="294"/>
      <c r="AO402" s="294"/>
      <c r="AP402" s="294"/>
      <c r="AQ402" s="294"/>
      <c r="AR402" s="294"/>
      <c r="AS402" s="294"/>
      <c r="AT402" s="294"/>
      <c r="AU402" s="294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4"/>
      <c r="V403" s="295"/>
      <c r="W403" s="295"/>
      <c r="X403" s="295"/>
      <c r="Y403" s="294"/>
      <c r="Z403" s="294"/>
      <c r="AA403" s="294"/>
      <c r="AB403" s="294"/>
      <c r="AC403" s="294"/>
      <c r="AD403" s="294"/>
      <c r="AE403" s="294"/>
      <c r="AF403" s="294"/>
      <c r="AG403" s="294"/>
      <c r="AH403" s="294"/>
      <c r="AI403" s="294"/>
      <c r="AJ403" s="294"/>
      <c r="AK403" s="294"/>
      <c r="AL403" s="294"/>
      <c r="AM403" s="294"/>
      <c r="AN403" s="294"/>
      <c r="AO403" s="294"/>
      <c r="AP403" s="294"/>
      <c r="AQ403" s="294"/>
      <c r="AR403" s="294"/>
      <c r="AS403" s="294"/>
      <c r="AT403" s="294"/>
      <c r="AU403" s="294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4"/>
      <c r="V404" s="295"/>
      <c r="W404" s="295"/>
      <c r="X404" s="295"/>
      <c r="Y404" s="294"/>
      <c r="Z404" s="294"/>
      <c r="AA404" s="294"/>
      <c r="AB404" s="294"/>
      <c r="AC404" s="294"/>
      <c r="AD404" s="294"/>
      <c r="AE404" s="294"/>
      <c r="AF404" s="294"/>
      <c r="AG404" s="294"/>
      <c r="AH404" s="294"/>
      <c r="AI404" s="294"/>
      <c r="AJ404" s="294"/>
      <c r="AK404" s="294"/>
      <c r="AL404" s="294"/>
      <c r="AM404" s="294"/>
      <c r="AN404" s="294"/>
      <c r="AO404" s="294"/>
      <c r="AP404" s="294"/>
      <c r="AQ404" s="294"/>
      <c r="AR404" s="294"/>
      <c r="AS404" s="294"/>
      <c r="AT404" s="294"/>
      <c r="AU404" s="294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4"/>
      <c r="V405" s="295"/>
      <c r="W405" s="295"/>
      <c r="X405" s="295"/>
      <c r="Y405" s="294"/>
      <c r="Z405" s="294"/>
      <c r="AA405" s="294"/>
      <c r="AB405" s="294"/>
      <c r="AC405" s="294"/>
      <c r="AD405" s="294"/>
      <c r="AE405" s="294"/>
      <c r="AF405" s="294"/>
      <c r="AG405" s="294"/>
      <c r="AH405" s="294"/>
      <c r="AI405" s="294"/>
      <c r="AJ405" s="294"/>
      <c r="AK405" s="294"/>
      <c r="AL405" s="294"/>
      <c r="AM405" s="294"/>
      <c r="AN405" s="294"/>
      <c r="AO405" s="294"/>
      <c r="AP405" s="294"/>
      <c r="AQ405" s="294"/>
      <c r="AR405" s="294"/>
      <c r="AS405" s="294"/>
      <c r="AT405" s="294"/>
      <c r="AU405" s="294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4"/>
      <c r="V406" s="295"/>
      <c r="W406" s="295"/>
      <c r="X406" s="295"/>
      <c r="Y406" s="294"/>
      <c r="Z406" s="294"/>
      <c r="AA406" s="294"/>
      <c r="AB406" s="294"/>
      <c r="AC406" s="294"/>
      <c r="AD406" s="294"/>
      <c r="AE406" s="294"/>
      <c r="AF406" s="294"/>
      <c r="AG406" s="294"/>
      <c r="AH406" s="294"/>
      <c r="AI406" s="294"/>
      <c r="AJ406" s="294"/>
      <c r="AK406" s="294"/>
      <c r="AL406" s="294"/>
      <c r="AM406" s="294"/>
      <c r="AN406" s="294"/>
      <c r="AO406" s="294"/>
      <c r="AP406" s="294"/>
      <c r="AQ406" s="294"/>
      <c r="AR406" s="294"/>
      <c r="AS406" s="294"/>
      <c r="AT406" s="294"/>
      <c r="AU406" s="294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4"/>
      <c r="V407" s="295"/>
      <c r="W407" s="295"/>
      <c r="X407" s="295"/>
      <c r="Y407" s="294"/>
      <c r="Z407" s="294"/>
      <c r="AA407" s="294"/>
      <c r="AB407" s="294"/>
      <c r="AC407" s="294"/>
      <c r="AD407" s="294"/>
      <c r="AE407" s="294"/>
      <c r="AF407" s="294"/>
      <c r="AG407" s="294"/>
      <c r="AH407" s="294"/>
      <c r="AI407" s="294"/>
      <c r="AJ407" s="294"/>
      <c r="AK407" s="294"/>
      <c r="AL407" s="294"/>
      <c r="AM407" s="294"/>
      <c r="AN407" s="294"/>
      <c r="AO407" s="294"/>
      <c r="AP407" s="294"/>
      <c r="AQ407" s="294"/>
      <c r="AR407" s="294"/>
      <c r="AS407" s="294"/>
      <c r="AT407" s="294"/>
      <c r="AU407" s="294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4"/>
      <c r="V408" s="295"/>
      <c r="W408" s="295"/>
      <c r="X408" s="295"/>
      <c r="Y408" s="294"/>
      <c r="Z408" s="294"/>
      <c r="AA408" s="294"/>
      <c r="AB408" s="294"/>
      <c r="AC408" s="294"/>
      <c r="AD408" s="294"/>
      <c r="AE408" s="294"/>
      <c r="AF408" s="294"/>
      <c r="AG408" s="294"/>
      <c r="AH408" s="294"/>
      <c r="AI408" s="294"/>
      <c r="AJ408" s="294"/>
      <c r="AK408" s="294"/>
      <c r="AL408" s="294"/>
      <c r="AM408" s="294"/>
      <c r="AN408" s="294"/>
      <c r="AO408" s="294"/>
      <c r="AP408" s="294"/>
      <c r="AQ408" s="294"/>
      <c r="AR408" s="294"/>
      <c r="AS408" s="294"/>
      <c r="AT408" s="294"/>
      <c r="AU408" s="294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4"/>
      <c r="V409" s="295"/>
      <c r="W409" s="295"/>
      <c r="X409" s="295"/>
      <c r="Y409" s="294"/>
      <c r="Z409" s="294"/>
      <c r="AA409" s="294"/>
      <c r="AB409" s="294"/>
      <c r="AC409" s="294"/>
      <c r="AD409" s="294"/>
      <c r="AE409" s="294"/>
      <c r="AF409" s="294"/>
      <c r="AG409" s="294"/>
      <c r="AH409" s="294"/>
      <c r="AI409" s="294"/>
      <c r="AJ409" s="294"/>
      <c r="AK409" s="294"/>
      <c r="AL409" s="294"/>
      <c r="AM409" s="294"/>
      <c r="AN409" s="294"/>
      <c r="AO409" s="294"/>
      <c r="AP409" s="294"/>
      <c r="AQ409" s="294"/>
      <c r="AR409" s="294"/>
      <c r="AS409" s="294"/>
      <c r="AT409" s="294"/>
      <c r="AU409" s="294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4"/>
      <c r="V410" s="295"/>
      <c r="W410" s="295"/>
      <c r="X410" s="295"/>
      <c r="Y410" s="294"/>
      <c r="Z410" s="294"/>
      <c r="AA410" s="294"/>
      <c r="AB410" s="294"/>
      <c r="AC410" s="294"/>
      <c r="AD410" s="294"/>
      <c r="AE410" s="294"/>
      <c r="AF410" s="294"/>
      <c r="AG410" s="294"/>
      <c r="AH410" s="294"/>
      <c r="AI410" s="294"/>
      <c r="AJ410" s="294"/>
      <c r="AK410" s="294"/>
      <c r="AL410" s="294"/>
      <c r="AM410" s="294"/>
      <c r="AN410" s="294"/>
      <c r="AO410" s="294"/>
      <c r="AP410" s="294"/>
      <c r="AQ410" s="294"/>
      <c r="AR410" s="294"/>
      <c r="AS410" s="294"/>
      <c r="AT410" s="294"/>
      <c r="AU410" s="294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4"/>
      <c r="V411" s="295"/>
      <c r="W411" s="295"/>
      <c r="X411" s="295"/>
      <c r="Y411" s="294"/>
      <c r="Z411" s="294"/>
      <c r="AA411" s="294"/>
      <c r="AB411" s="294"/>
      <c r="AC411" s="294"/>
      <c r="AD411" s="294"/>
      <c r="AE411" s="294"/>
      <c r="AF411" s="294"/>
      <c r="AG411" s="294"/>
      <c r="AH411" s="294"/>
      <c r="AI411" s="294"/>
      <c r="AJ411" s="294"/>
      <c r="AK411" s="294"/>
      <c r="AL411" s="294"/>
      <c r="AM411" s="294"/>
      <c r="AN411" s="294"/>
      <c r="AO411" s="294"/>
      <c r="AP411" s="294"/>
      <c r="AQ411" s="294"/>
      <c r="AR411" s="294"/>
      <c r="AS411" s="294"/>
      <c r="AT411" s="294"/>
      <c r="AU411" s="294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4"/>
      <c r="V412" s="295"/>
      <c r="W412" s="295"/>
      <c r="X412" s="295"/>
      <c r="Y412" s="294"/>
      <c r="Z412" s="294"/>
      <c r="AA412" s="294"/>
      <c r="AB412" s="294"/>
      <c r="AC412" s="294"/>
      <c r="AD412" s="294"/>
      <c r="AE412" s="294"/>
      <c r="AF412" s="294"/>
      <c r="AG412" s="294"/>
      <c r="AH412" s="294"/>
      <c r="AI412" s="294"/>
      <c r="AJ412" s="294"/>
      <c r="AK412" s="294"/>
      <c r="AL412" s="294"/>
      <c r="AM412" s="294"/>
      <c r="AN412" s="294"/>
      <c r="AO412" s="294"/>
      <c r="AP412" s="294"/>
      <c r="AQ412" s="294"/>
      <c r="AR412" s="294"/>
      <c r="AS412" s="294"/>
      <c r="AT412" s="294"/>
      <c r="AU412" s="294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4"/>
      <c r="V413" s="295"/>
      <c r="W413" s="295"/>
      <c r="X413" s="295"/>
      <c r="Y413" s="294"/>
      <c r="Z413" s="294"/>
      <c r="AA413" s="294"/>
      <c r="AB413" s="294"/>
      <c r="AC413" s="294"/>
      <c r="AD413" s="294"/>
      <c r="AE413" s="294"/>
      <c r="AF413" s="294"/>
      <c r="AG413" s="294"/>
      <c r="AH413" s="294"/>
      <c r="AI413" s="294"/>
      <c r="AJ413" s="294"/>
      <c r="AK413" s="294"/>
      <c r="AL413" s="294"/>
      <c r="AM413" s="294"/>
      <c r="AN413" s="294"/>
      <c r="AO413" s="294"/>
      <c r="AP413" s="294"/>
      <c r="AQ413" s="294"/>
      <c r="AR413" s="294"/>
      <c r="AS413" s="294"/>
      <c r="AT413" s="294"/>
      <c r="AU413" s="294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4"/>
      <c r="V414" s="295"/>
      <c r="W414" s="295"/>
      <c r="X414" s="295"/>
      <c r="Y414" s="294"/>
      <c r="Z414" s="294"/>
      <c r="AA414" s="294"/>
      <c r="AB414" s="294"/>
      <c r="AC414" s="294"/>
      <c r="AD414" s="294"/>
      <c r="AE414" s="294"/>
      <c r="AF414" s="294"/>
      <c r="AG414" s="294"/>
      <c r="AH414" s="294"/>
      <c r="AI414" s="294"/>
      <c r="AJ414" s="294"/>
      <c r="AK414" s="294"/>
      <c r="AL414" s="294"/>
      <c r="AM414" s="294"/>
      <c r="AN414" s="294"/>
      <c r="AO414" s="294"/>
      <c r="AP414" s="294"/>
      <c r="AQ414" s="294"/>
      <c r="AR414" s="294"/>
      <c r="AS414" s="294"/>
      <c r="AT414" s="294"/>
      <c r="AU414" s="294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4"/>
      <c r="V415" s="295"/>
      <c r="W415" s="295"/>
      <c r="X415" s="295"/>
      <c r="Y415" s="294"/>
      <c r="Z415" s="294"/>
      <c r="AA415" s="294"/>
      <c r="AB415" s="294"/>
      <c r="AC415" s="294"/>
      <c r="AD415" s="294"/>
      <c r="AE415" s="294"/>
      <c r="AF415" s="294"/>
      <c r="AG415" s="294"/>
      <c r="AH415" s="294"/>
      <c r="AI415" s="294"/>
      <c r="AJ415" s="294"/>
      <c r="AK415" s="294"/>
      <c r="AL415" s="294"/>
      <c r="AM415" s="294"/>
      <c r="AN415" s="294"/>
      <c r="AO415" s="294"/>
      <c r="AP415" s="294"/>
      <c r="AQ415" s="294"/>
      <c r="AR415" s="294"/>
      <c r="AS415" s="294"/>
      <c r="AT415" s="294"/>
      <c r="AU415" s="294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4"/>
      <c r="V416" s="295"/>
      <c r="W416" s="295"/>
      <c r="X416" s="295"/>
      <c r="Y416" s="294"/>
      <c r="Z416" s="294"/>
      <c r="AA416" s="294"/>
      <c r="AB416" s="294"/>
      <c r="AC416" s="294"/>
      <c r="AD416" s="294"/>
      <c r="AE416" s="294"/>
      <c r="AF416" s="294"/>
      <c r="AG416" s="294"/>
      <c r="AH416" s="294"/>
      <c r="AI416" s="294"/>
      <c r="AJ416" s="294"/>
      <c r="AK416" s="294"/>
      <c r="AL416" s="294"/>
      <c r="AM416" s="294"/>
      <c r="AN416" s="294"/>
      <c r="AO416" s="294"/>
      <c r="AP416" s="294"/>
      <c r="AQ416" s="294"/>
      <c r="AR416" s="294"/>
      <c r="AS416" s="294"/>
      <c r="AT416" s="294"/>
      <c r="AU416" s="294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4"/>
      <c r="V417" s="295"/>
      <c r="W417" s="295"/>
      <c r="X417" s="295"/>
      <c r="Y417" s="294"/>
      <c r="Z417" s="294"/>
      <c r="AA417" s="294"/>
      <c r="AB417" s="294"/>
      <c r="AC417" s="294"/>
      <c r="AD417" s="294"/>
      <c r="AE417" s="294"/>
      <c r="AF417" s="294"/>
      <c r="AG417" s="294"/>
      <c r="AH417" s="294"/>
      <c r="AI417" s="294"/>
      <c r="AJ417" s="294"/>
      <c r="AK417" s="294"/>
      <c r="AL417" s="294"/>
      <c r="AM417" s="294"/>
      <c r="AN417" s="294"/>
      <c r="AO417" s="294"/>
      <c r="AP417" s="294"/>
      <c r="AQ417" s="294"/>
      <c r="AR417" s="294"/>
      <c r="AS417" s="294"/>
      <c r="AT417" s="294"/>
      <c r="AU417" s="294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4"/>
      <c r="V418" s="295"/>
      <c r="W418" s="295"/>
      <c r="X418" s="295"/>
      <c r="Y418" s="294"/>
      <c r="Z418" s="294"/>
      <c r="AA418" s="294"/>
      <c r="AB418" s="294"/>
      <c r="AC418" s="294"/>
      <c r="AD418" s="294"/>
      <c r="AE418" s="294"/>
      <c r="AF418" s="294"/>
      <c r="AG418" s="294"/>
      <c r="AH418" s="294"/>
      <c r="AI418" s="294"/>
      <c r="AJ418" s="294"/>
      <c r="AK418" s="294"/>
      <c r="AL418" s="294"/>
      <c r="AM418" s="294"/>
      <c r="AN418" s="294"/>
      <c r="AO418" s="294"/>
      <c r="AP418" s="294"/>
      <c r="AQ418" s="294"/>
      <c r="AR418" s="294"/>
      <c r="AS418" s="294"/>
      <c r="AT418" s="294"/>
      <c r="AU418" s="294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4"/>
      <c r="V419" s="295"/>
      <c r="W419" s="295"/>
      <c r="X419" s="295"/>
      <c r="Y419" s="294"/>
      <c r="Z419" s="294"/>
      <c r="AA419" s="294"/>
      <c r="AB419" s="294"/>
      <c r="AC419" s="294"/>
      <c r="AD419" s="294"/>
      <c r="AE419" s="294"/>
      <c r="AF419" s="294"/>
      <c r="AG419" s="294"/>
      <c r="AH419" s="294"/>
      <c r="AI419" s="294"/>
      <c r="AJ419" s="294"/>
      <c r="AK419" s="294"/>
      <c r="AL419" s="294"/>
      <c r="AM419" s="294"/>
      <c r="AN419" s="294"/>
      <c r="AO419" s="294"/>
      <c r="AP419" s="294"/>
      <c r="AQ419" s="294"/>
      <c r="AR419" s="294"/>
      <c r="AS419" s="294"/>
      <c r="AT419" s="294"/>
      <c r="AU419" s="294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4"/>
      <c r="V420" s="295"/>
      <c r="W420" s="295"/>
      <c r="X420" s="295"/>
      <c r="Y420" s="294"/>
      <c r="Z420" s="294"/>
      <c r="AA420" s="294"/>
      <c r="AB420" s="294"/>
      <c r="AC420" s="294"/>
      <c r="AD420" s="294"/>
      <c r="AE420" s="294"/>
      <c r="AF420" s="294"/>
      <c r="AG420" s="294"/>
      <c r="AH420" s="294"/>
      <c r="AI420" s="294"/>
      <c r="AJ420" s="294"/>
      <c r="AK420" s="294"/>
      <c r="AL420" s="294"/>
      <c r="AM420" s="294"/>
      <c r="AN420" s="294"/>
      <c r="AO420" s="294"/>
      <c r="AP420" s="294"/>
      <c r="AQ420" s="294"/>
      <c r="AR420" s="294"/>
      <c r="AS420" s="294"/>
      <c r="AT420" s="294"/>
      <c r="AU420" s="294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4"/>
      <c r="V421" s="295"/>
      <c r="W421" s="295"/>
      <c r="X421" s="295"/>
      <c r="Y421" s="294"/>
      <c r="Z421" s="294"/>
      <c r="AA421" s="294"/>
      <c r="AB421" s="294"/>
      <c r="AC421" s="294"/>
      <c r="AD421" s="294"/>
      <c r="AE421" s="294"/>
      <c r="AF421" s="294"/>
      <c r="AG421" s="294"/>
      <c r="AH421" s="294"/>
      <c r="AI421" s="294"/>
      <c r="AJ421" s="294"/>
      <c r="AK421" s="294"/>
      <c r="AL421" s="294"/>
      <c r="AM421" s="294"/>
      <c r="AN421" s="294"/>
      <c r="AO421" s="294"/>
      <c r="AP421" s="294"/>
      <c r="AQ421" s="294"/>
      <c r="AR421" s="294"/>
      <c r="AS421" s="294"/>
      <c r="AT421" s="294"/>
      <c r="AU421" s="294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4"/>
      <c r="V422" s="295"/>
      <c r="W422" s="295"/>
      <c r="X422" s="295"/>
      <c r="Y422" s="294"/>
      <c r="Z422" s="294"/>
      <c r="AA422" s="294"/>
      <c r="AB422" s="294"/>
      <c r="AC422" s="294"/>
      <c r="AD422" s="294"/>
      <c r="AE422" s="294"/>
      <c r="AF422" s="294"/>
      <c r="AG422" s="294"/>
      <c r="AH422" s="294"/>
      <c r="AI422" s="294"/>
      <c r="AJ422" s="294"/>
      <c r="AK422" s="294"/>
      <c r="AL422" s="294"/>
      <c r="AM422" s="294"/>
      <c r="AN422" s="294"/>
      <c r="AO422" s="294"/>
      <c r="AP422" s="294"/>
      <c r="AQ422" s="294"/>
      <c r="AR422" s="294"/>
      <c r="AS422" s="294"/>
      <c r="AT422" s="294"/>
      <c r="AU422" s="294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4"/>
      <c r="V423" s="295"/>
      <c r="W423" s="295"/>
      <c r="X423" s="295"/>
      <c r="Y423" s="294"/>
      <c r="Z423" s="294"/>
      <c r="AA423" s="294"/>
      <c r="AB423" s="294"/>
      <c r="AC423" s="294"/>
      <c r="AD423" s="294"/>
      <c r="AE423" s="294"/>
      <c r="AF423" s="294"/>
      <c r="AG423" s="294"/>
      <c r="AH423" s="294"/>
      <c r="AI423" s="294"/>
      <c r="AJ423" s="294"/>
      <c r="AK423" s="294"/>
      <c r="AL423" s="294"/>
      <c r="AM423" s="294"/>
      <c r="AN423" s="294"/>
      <c r="AO423" s="294"/>
      <c r="AP423" s="294"/>
      <c r="AQ423" s="294"/>
      <c r="AR423" s="294"/>
      <c r="AS423" s="294"/>
      <c r="AT423" s="294"/>
      <c r="AU423" s="294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4"/>
      <c r="V424" s="295"/>
      <c r="W424" s="295"/>
      <c r="X424" s="295"/>
      <c r="Y424" s="294"/>
      <c r="Z424" s="294"/>
      <c r="AA424" s="294"/>
      <c r="AB424" s="294"/>
      <c r="AC424" s="294"/>
      <c r="AD424" s="294"/>
      <c r="AE424" s="294"/>
      <c r="AF424" s="294"/>
      <c r="AG424" s="294"/>
      <c r="AH424" s="294"/>
      <c r="AI424" s="294"/>
      <c r="AJ424" s="294"/>
      <c r="AK424" s="294"/>
      <c r="AL424" s="294"/>
      <c r="AM424" s="294"/>
      <c r="AN424" s="294"/>
      <c r="AO424" s="294"/>
      <c r="AP424" s="294"/>
      <c r="AQ424" s="294"/>
      <c r="AR424" s="294"/>
      <c r="AS424" s="294"/>
      <c r="AT424" s="294"/>
      <c r="AU424" s="294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4"/>
      <c r="V425" s="295"/>
      <c r="W425" s="295"/>
      <c r="X425" s="295"/>
      <c r="Y425" s="294"/>
      <c r="Z425" s="294"/>
      <c r="AA425" s="294"/>
      <c r="AB425" s="294"/>
      <c r="AC425" s="294"/>
      <c r="AD425" s="294"/>
      <c r="AE425" s="294"/>
      <c r="AF425" s="294"/>
      <c r="AG425" s="294"/>
      <c r="AH425" s="294"/>
      <c r="AI425" s="294"/>
      <c r="AJ425" s="294"/>
      <c r="AK425" s="294"/>
      <c r="AL425" s="294"/>
      <c r="AM425" s="294"/>
      <c r="AN425" s="294"/>
      <c r="AO425" s="294"/>
      <c r="AP425" s="294"/>
      <c r="AQ425" s="294"/>
      <c r="AR425" s="294"/>
      <c r="AS425" s="294"/>
      <c r="AT425" s="294"/>
      <c r="AU425" s="294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4"/>
      <c r="V426" s="295"/>
      <c r="W426" s="295"/>
      <c r="X426" s="295"/>
      <c r="Y426" s="294"/>
      <c r="Z426" s="294"/>
      <c r="AA426" s="294"/>
      <c r="AB426" s="294"/>
      <c r="AC426" s="294"/>
      <c r="AD426" s="294"/>
      <c r="AE426" s="294"/>
      <c r="AF426" s="294"/>
      <c r="AG426" s="294"/>
      <c r="AH426" s="294"/>
      <c r="AI426" s="294"/>
      <c r="AJ426" s="294"/>
      <c r="AK426" s="294"/>
      <c r="AL426" s="294"/>
      <c r="AM426" s="294"/>
      <c r="AN426" s="294"/>
      <c r="AO426" s="294"/>
      <c r="AP426" s="294"/>
      <c r="AQ426" s="294"/>
      <c r="AR426" s="294"/>
      <c r="AS426" s="294"/>
      <c r="AT426" s="294"/>
      <c r="AU426" s="294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4"/>
      <c r="V427" s="295"/>
      <c r="W427" s="295"/>
      <c r="X427" s="295"/>
      <c r="Y427" s="294"/>
      <c r="Z427" s="294"/>
      <c r="AA427" s="294"/>
      <c r="AB427" s="294"/>
      <c r="AC427" s="294"/>
      <c r="AD427" s="294"/>
      <c r="AE427" s="294"/>
      <c r="AF427" s="294"/>
      <c r="AG427" s="294"/>
      <c r="AH427" s="294"/>
      <c r="AI427" s="294"/>
      <c r="AJ427" s="294"/>
      <c r="AK427" s="294"/>
      <c r="AL427" s="294"/>
      <c r="AM427" s="294"/>
      <c r="AN427" s="294"/>
      <c r="AO427" s="294"/>
      <c r="AP427" s="294"/>
      <c r="AQ427" s="294"/>
      <c r="AR427" s="294"/>
      <c r="AS427" s="294"/>
      <c r="AT427" s="294"/>
      <c r="AU427" s="294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4"/>
      <c r="V428" s="295"/>
      <c r="W428" s="295"/>
      <c r="X428" s="295"/>
      <c r="Y428" s="294"/>
      <c r="Z428" s="294"/>
      <c r="AA428" s="294"/>
      <c r="AB428" s="294"/>
      <c r="AC428" s="294"/>
      <c r="AD428" s="294"/>
      <c r="AE428" s="294"/>
      <c r="AF428" s="294"/>
      <c r="AG428" s="294"/>
      <c r="AH428" s="294"/>
      <c r="AI428" s="294"/>
      <c r="AJ428" s="294"/>
      <c r="AK428" s="294"/>
      <c r="AL428" s="294"/>
      <c r="AM428" s="294"/>
      <c r="AN428" s="294"/>
      <c r="AO428" s="294"/>
      <c r="AP428" s="294"/>
      <c r="AQ428" s="294"/>
      <c r="AR428" s="294"/>
      <c r="AS428" s="294"/>
      <c r="AT428" s="294"/>
      <c r="AU428" s="294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4"/>
      <c r="V429" s="295"/>
      <c r="W429" s="295"/>
      <c r="X429" s="295"/>
      <c r="Y429" s="294"/>
      <c r="Z429" s="294"/>
      <c r="AA429" s="294"/>
      <c r="AB429" s="294"/>
      <c r="AC429" s="294"/>
      <c r="AD429" s="294"/>
      <c r="AE429" s="294"/>
      <c r="AF429" s="294"/>
      <c r="AG429" s="294"/>
      <c r="AH429" s="294"/>
      <c r="AI429" s="294"/>
      <c r="AJ429" s="294"/>
      <c r="AK429" s="294"/>
      <c r="AL429" s="294"/>
      <c r="AM429" s="294"/>
      <c r="AN429" s="294"/>
      <c r="AO429" s="294"/>
      <c r="AP429" s="294"/>
      <c r="AQ429" s="294"/>
      <c r="AR429" s="294"/>
      <c r="AS429" s="294"/>
      <c r="AT429" s="294"/>
      <c r="AU429" s="294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4"/>
      <c r="V430" s="295"/>
      <c r="W430" s="295"/>
      <c r="X430" s="295"/>
      <c r="Y430" s="294"/>
      <c r="Z430" s="294"/>
      <c r="AA430" s="294"/>
      <c r="AB430" s="294"/>
      <c r="AC430" s="294"/>
      <c r="AD430" s="294"/>
      <c r="AE430" s="294"/>
      <c r="AF430" s="294"/>
      <c r="AG430" s="294"/>
      <c r="AH430" s="294"/>
      <c r="AI430" s="294"/>
      <c r="AJ430" s="294"/>
      <c r="AK430" s="294"/>
      <c r="AL430" s="294"/>
      <c r="AM430" s="294"/>
      <c r="AN430" s="294"/>
      <c r="AO430" s="294"/>
      <c r="AP430" s="294"/>
      <c r="AQ430" s="294"/>
      <c r="AR430" s="294"/>
      <c r="AS430" s="294"/>
      <c r="AT430" s="294"/>
      <c r="AU430" s="294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4"/>
      <c r="V431" s="295"/>
      <c r="W431" s="295"/>
      <c r="X431" s="295"/>
      <c r="Y431" s="294"/>
      <c r="Z431" s="294"/>
      <c r="AA431" s="294"/>
      <c r="AB431" s="294"/>
      <c r="AC431" s="294"/>
      <c r="AD431" s="294"/>
      <c r="AE431" s="294"/>
      <c r="AF431" s="294"/>
      <c r="AG431" s="294"/>
      <c r="AH431" s="294"/>
      <c r="AI431" s="294"/>
      <c r="AJ431" s="294"/>
      <c r="AK431" s="294"/>
      <c r="AL431" s="294"/>
      <c r="AM431" s="294"/>
      <c r="AN431" s="294"/>
      <c r="AO431" s="294"/>
      <c r="AP431" s="294"/>
      <c r="AQ431" s="294"/>
      <c r="AR431" s="294"/>
      <c r="AS431" s="294"/>
      <c r="AT431" s="294"/>
      <c r="AU431" s="294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4"/>
      <c r="V432" s="295"/>
      <c r="W432" s="295"/>
      <c r="X432" s="295"/>
      <c r="Y432" s="294"/>
      <c r="Z432" s="294"/>
      <c r="AA432" s="294"/>
      <c r="AB432" s="294"/>
      <c r="AC432" s="294"/>
      <c r="AD432" s="294"/>
      <c r="AE432" s="294"/>
      <c r="AF432" s="294"/>
      <c r="AG432" s="294"/>
      <c r="AH432" s="294"/>
      <c r="AI432" s="294"/>
      <c r="AJ432" s="294"/>
      <c r="AK432" s="294"/>
      <c r="AL432" s="294"/>
      <c r="AM432" s="294"/>
      <c r="AN432" s="294"/>
      <c r="AO432" s="294"/>
      <c r="AP432" s="294"/>
      <c r="AQ432" s="294"/>
      <c r="AR432" s="294"/>
      <c r="AS432" s="294"/>
      <c r="AT432" s="294"/>
      <c r="AU432" s="294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4"/>
      <c r="V433" s="295"/>
      <c r="W433" s="295"/>
      <c r="X433" s="295"/>
      <c r="Y433" s="294"/>
      <c r="Z433" s="294"/>
      <c r="AA433" s="294"/>
      <c r="AB433" s="294"/>
      <c r="AC433" s="294"/>
      <c r="AD433" s="294"/>
      <c r="AE433" s="294"/>
      <c r="AF433" s="294"/>
      <c r="AG433" s="294"/>
      <c r="AH433" s="294"/>
      <c r="AI433" s="294"/>
      <c r="AJ433" s="294"/>
      <c r="AK433" s="294"/>
      <c r="AL433" s="294"/>
      <c r="AM433" s="294"/>
      <c r="AN433" s="294"/>
      <c r="AO433" s="294"/>
      <c r="AP433" s="294"/>
      <c r="AQ433" s="294"/>
      <c r="AR433" s="294"/>
      <c r="AS433" s="294"/>
      <c r="AT433" s="294"/>
      <c r="AU433" s="294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4"/>
      <c r="V434" s="295"/>
      <c r="W434" s="295"/>
      <c r="X434" s="295"/>
      <c r="Y434" s="294"/>
      <c r="Z434" s="294"/>
      <c r="AA434" s="294"/>
      <c r="AB434" s="294"/>
      <c r="AC434" s="294"/>
      <c r="AD434" s="294"/>
      <c r="AE434" s="294"/>
      <c r="AF434" s="294"/>
      <c r="AG434" s="294"/>
      <c r="AH434" s="294"/>
      <c r="AI434" s="294"/>
      <c r="AJ434" s="294"/>
      <c r="AK434" s="294"/>
      <c r="AL434" s="294"/>
      <c r="AM434" s="294"/>
      <c r="AN434" s="294"/>
      <c r="AO434" s="294"/>
      <c r="AP434" s="294"/>
      <c r="AQ434" s="294"/>
      <c r="AR434" s="294"/>
      <c r="AS434" s="294"/>
      <c r="AT434" s="294"/>
      <c r="AU434" s="294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4"/>
      <c r="V435" s="295"/>
      <c r="W435" s="295"/>
      <c r="X435" s="295"/>
      <c r="Y435" s="294"/>
      <c r="Z435" s="294"/>
      <c r="AA435" s="294"/>
      <c r="AB435" s="294"/>
      <c r="AC435" s="294"/>
      <c r="AD435" s="294"/>
      <c r="AE435" s="294"/>
      <c r="AF435" s="294"/>
      <c r="AG435" s="294"/>
      <c r="AH435" s="294"/>
      <c r="AI435" s="294"/>
      <c r="AJ435" s="294"/>
      <c r="AK435" s="294"/>
      <c r="AL435" s="294"/>
      <c r="AM435" s="294"/>
      <c r="AN435" s="294"/>
      <c r="AO435" s="294"/>
      <c r="AP435" s="294"/>
      <c r="AQ435" s="294"/>
      <c r="AR435" s="294"/>
      <c r="AS435" s="294"/>
      <c r="AT435" s="294"/>
      <c r="AU435" s="294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4"/>
      <c r="V436" s="295"/>
      <c r="W436" s="295"/>
      <c r="X436" s="295"/>
      <c r="Y436" s="294"/>
      <c r="Z436" s="294"/>
      <c r="AA436" s="294"/>
      <c r="AB436" s="294"/>
      <c r="AC436" s="294"/>
      <c r="AD436" s="294"/>
      <c r="AE436" s="294"/>
      <c r="AF436" s="294"/>
      <c r="AG436" s="294"/>
      <c r="AH436" s="294"/>
      <c r="AI436" s="294"/>
      <c r="AJ436" s="294"/>
      <c r="AK436" s="294"/>
      <c r="AL436" s="294"/>
      <c r="AM436" s="294"/>
      <c r="AN436" s="294"/>
      <c r="AO436" s="294"/>
      <c r="AP436" s="294"/>
      <c r="AQ436" s="294"/>
      <c r="AR436" s="294"/>
      <c r="AS436" s="294"/>
      <c r="AT436" s="294"/>
      <c r="AU436" s="294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4"/>
      <c r="V437" s="295"/>
      <c r="W437" s="295"/>
      <c r="X437" s="295"/>
      <c r="Y437" s="294"/>
      <c r="Z437" s="294"/>
      <c r="AA437" s="294"/>
      <c r="AB437" s="294"/>
      <c r="AC437" s="294"/>
      <c r="AD437" s="294"/>
      <c r="AE437" s="294"/>
      <c r="AF437" s="294"/>
      <c r="AG437" s="294"/>
      <c r="AH437" s="294"/>
      <c r="AI437" s="294"/>
      <c r="AJ437" s="294"/>
      <c r="AK437" s="294"/>
      <c r="AL437" s="294"/>
      <c r="AM437" s="294"/>
      <c r="AN437" s="294"/>
      <c r="AO437" s="294"/>
      <c r="AP437" s="294"/>
      <c r="AQ437" s="294"/>
      <c r="AR437" s="294"/>
      <c r="AS437" s="294"/>
      <c r="AT437" s="294"/>
      <c r="AU437" s="294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4"/>
      <c r="V438" s="295"/>
      <c r="W438" s="295"/>
      <c r="X438" s="295"/>
      <c r="Y438" s="294"/>
      <c r="Z438" s="294"/>
      <c r="AA438" s="294"/>
      <c r="AB438" s="294"/>
      <c r="AC438" s="294"/>
      <c r="AD438" s="294"/>
      <c r="AE438" s="294"/>
      <c r="AF438" s="294"/>
      <c r="AG438" s="294"/>
      <c r="AH438" s="294"/>
      <c r="AI438" s="294"/>
      <c r="AJ438" s="294"/>
      <c r="AK438" s="294"/>
      <c r="AL438" s="294"/>
      <c r="AM438" s="294"/>
      <c r="AN438" s="294"/>
      <c r="AO438" s="294"/>
      <c r="AP438" s="294"/>
      <c r="AQ438" s="294"/>
      <c r="AR438" s="294"/>
      <c r="AS438" s="294"/>
      <c r="AT438" s="294"/>
      <c r="AU438" s="294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4"/>
      <c r="V439" s="295"/>
      <c r="W439" s="295"/>
      <c r="X439" s="295"/>
      <c r="Y439" s="294"/>
      <c r="Z439" s="294"/>
      <c r="AA439" s="294"/>
      <c r="AB439" s="294"/>
      <c r="AC439" s="294"/>
      <c r="AD439" s="294"/>
      <c r="AE439" s="294"/>
      <c r="AF439" s="294"/>
      <c r="AG439" s="294"/>
      <c r="AH439" s="294"/>
      <c r="AI439" s="294"/>
      <c r="AJ439" s="294"/>
      <c r="AK439" s="294"/>
      <c r="AL439" s="294"/>
      <c r="AM439" s="294"/>
      <c r="AN439" s="294"/>
      <c r="AO439" s="294"/>
      <c r="AP439" s="294"/>
      <c r="AQ439" s="294"/>
      <c r="AR439" s="294"/>
      <c r="AS439" s="294"/>
      <c r="AT439" s="294"/>
      <c r="AU439" s="294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4"/>
      <c r="V440" s="295"/>
      <c r="W440" s="295"/>
      <c r="X440" s="295"/>
      <c r="Y440" s="294"/>
      <c r="Z440" s="294"/>
      <c r="AA440" s="294"/>
      <c r="AB440" s="294"/>
      <c r="AC440" s="294"/>
      <c r="AD440" s="294"/>
      <c r="AE440" s="294"/>
      <c r="AF440" s="294"/>
      <c r="AG440" s="294"/>
      <c r="AH440" s="294"/>
      <c r="AI440" s="294"/>
      <c r="AJ440" s="294"/>
      <c r="AK440" s="294"/>
      <c r="AL440" s="294"/>
      <c r="AM440" s="294"/>
      <c r="AN440" s="294"/>
      <c r="AO440" s="294"/>
      <c r="AP440" s="294"/>
      <c r="AQ440" s="294"/>
      <c r="AR440" s="294"/>
      <c r="AS440" s="294"/>
      <c r="AT440" s="294"/>
      <c r="AU440" s="294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4"/>
      <c r="V441" s="295"/>
      <c r="W441" s="295"/>
      <c r="X441" s="295"/>
      <c r="Y441" s="294"/>
      <c r="Z441" s="294"/>
      <c r="AA441" s="294"/>
      <c r="AB441" s="294"/>
      <c r="AC441" s="294"/>
      <c r="AD441" s="294"/>
      <c r="AE441" s="294"/>
      <c r="AF441" s="294"/>
      <c r="AG441" s="294"/>
      <c r="AH441" s="294"/>
      <c r="AI441" s="294"/>
      <c r="AJ441" s="294"/>
      <c r="AK441" s="294"/>
      <c r="AL441" s="294"/>
      <c r="AM441" s="294"/>
      <c r="AN441" s="294"/>
      <c r="AO441" s="294"/>
      <c r="AP441" s="294"/>
      <c r="AQ441" s="294"/>
      <c r="AR441" s="294"/>
      <c r="AS441" s="294"/>
      <c r="AT441" s="294"/>
      <c r="AU441" s="294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4"/>
      <c r="V442" s="295"/>
      <c r="W442" s="295"/>
      <c r="X442" s="295"/>
      <c r="Y442" s="294"/>
      <c r="Z442" s="294"/>
      <c r="AA442" s="294"/>
      <c r="AB442" s="294"/>
      <c r="AC442" s="294"/>
      <c r="AD442" s="294"/>
      <c r="AE442" s="294"/>
      <c r="AF442" s="294"/>
      <c r="AG442" s="294"/>
      <c r="AH442" s="294"/>
      <c r="AI442" s="294"/>
      <c r="AJ442" s="294"/>
      <c r="AK442" s="294"/>
      <c r="AL442" s="294"/>
      <c r="AM442" s="294"/>
      <c r="AN442" s="294"/>
      <c r="AO442" s="294"/>
      <c r="AP442" s="294"/>
      <c r="AQ442" s="294"/>
      <c r="AR442" s="294"/>
      <c r="AS442" s="294"/>
      <c r="AT442" s="294"/>
      <c r="AU442" s="294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4"/>
      <c r="V443" s="295"/>
      <c r="W443" s="295"/>
      <c r="X443" s="295"/>
      <c r="Y443" s="294"/>
      <c r="Z443" s="294"/>
      <c r="AA443" s="294"/>
      <c r="AB443" s="294"/>
      <c r="AC443" s="294"/>
      <c r="AD443" s="294"/>
      <c r="AE443" s="294"/>
      <c r="AF443" s="294"/>
      <c r="AG443" s="294"/>
      <c r="AH443" s="294"/>
      <c r="AI443" s="294"/>
      <c r="AJ443" s="294"/>
      <c r="AK443" s="294"/>
      <c r="AL443" s="294"/>
      <c r="AM443" s="294"/>
      <c r="AN443" s="294"/>
      <c r="AO443" s="294"/>
      <c r="AP443" s="294"/>
      <c r="AQ443" s="294"/>
      <c r="AR443" s="294"/>
      <c r="AS443" s="294"/>
      <c r="AT443" s="294"/>
      <c r="AU443" s="294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4"/>
      <c r="V444" s="295"/>
      <c r="W444" s="295"/>
      <c r="X444" s="295"/>
      <c r="Y444" s="294"/>
      <c r="Z444" s="294"/>
      <c r="AA444" s="294"/>
      <c r="AB444" s="294"/>
      <c r="AC444" s="294"/>
      <c r="AD444" s="294"/>
      <c r="AE444" s="294"/>
      <c r="AF444" s="294"/>
      <c r="AG444" s="294"/>
      <c r="AH444" s="294"/>
      <c r="AI444" s="294"/>
      <c r="AJ444" s="294"/>
      <c r="AK444" s="294"/>
      <c r="AL444" s="294"/>
      <c r="AM444" s="294"/>
      <c r="AN444" s="294"/>
      <c r="AO444" s="294"/>
      <c r="AP444" s="294"/>
      <c r="AQ444" s="294"/>
      <c r="AR444" s="294"/>
      <c r="AS444" s="294"/>
      <c r="AT444" s="294"/>
      <c r="AU444" s="294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4"/>
      <c r="V445" s="295"/>
      <c r="W445" s="295"/>
      <c r="X445" s="295"/>
      <c r="Y445" s="294"/>
      <c r="Z445" s="294"/>
      <c r="AA445" s="294"/>
      <c r="AB445" s="294"/>
      <c r="AC445" s="294"/>
      <c r="AD445" s="294"/>
      <c r="AE445" s="294"/>
      <c r="AF445" s="294"/>
      <c r="AG445" s="294"/>
      <c r="AH445" s="294"/>
      <c r="AI445" s="294"/>
      <c r="AJ445" s="294"/>
      <c r="AK445" s="294"/>
      <c r="AL445" s="294"/>
      <c r="AM445" s="294"/>
      <c r="AN445" s="294"/>
      <c r="AO445" s="294"/>
      <c r="AP445" s="294"/>
      <c r="AQ445" s="294"/>
      <c r="AR445" s="294"/>
      <c r="AS445" s="294"/>
      <c r="AT445" s="294"/>
      <c r="AU445" s="294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4"/>
      <c r="V446" s="295"/>
      <c r="W446" s="295"/>
      <c r="X446" s="295"/>
      <c r="Y446" s="294"/>
      <c r="Z446" s="294"/>
      <c r="AA446" s="294"/>
      <c r="AB446" s="294"/>
      <c r="AC446" s="294"/>
      <c r="AD446" s="294"/>
      <c r="AE446" s="294"/>
      <c r="AF446" s="294"/>
      <c r="AG446" s="294"/>
      <c r="AH446" s="294"/>
      <c r="AI446" s="294"/>
      <c r="AJ446" s="294"/>
      <c r="AK446" s="294"/>
      <c r="AL446" s="294"/>
      <c r="AM446" s="294"/>
      <c r="AN446" s="294"/>
      <c r="AO446" s="294"/>
      <c r="AP446" s="294"/>
      <c r="AQ446" s="294"/>
      <c r="AR446" s="294"/>
      <c r="AS446" s="294"/>
      <c r="AT446" s="294"/>
      <c r="AU446" s="294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4"/>
      <c r="V447" s="295"/>
      <c r="W447" s="295"/>
      <c r="X447" s="295"/>
      <c r="Y447" s="294"/>
      <c r="Z447" s="294"/>
      <c r="AA447" s="294"/>
      <c r="AB447" s="294"/>
      <c r="AC447" s="294"/>
      <c r="AD447" s="294"/>
      <c r="AE447" s="294"/>
      <c r="AF447" s="294"/>
      <c r="AG447" s="294"/>
      <c r="AH447" s="294"/>
      <c r="AI447" s="294"/>
      <c r="AJ447" s="294"/>
      <c r="AK447" s="294"/>
      <c r="AL447" s="294"/>
      <c r="AM447" s="294"/>
      <c r="AN447" s="294"/>
      <c r="AO447" s="294"/>
      <c r="AP447" s="294"/>
      <c r="AQ447" s="294"/>
      <c r="AR447" s="294"/>
      <c r="AS447" s="294"/>
      <c r="AT447" s="294"/>
      <c r="AU447" s="294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4"/>
      <c r="V448" s="295"/>
      <c r="W448" s="295"/>
      <c r="X448" s="295"/>
      <c r="Y448" s="294"/>
      <c r="Z448" s="294"/>
      <c r="AA448" s="294"/>
      <c r="AB448" s="294"/>
      <c r="AC448" s="294"/>
      <c r="AD448" s="294"/>
      <c r="AE448" s="294"/>
      <c r="AF448" s="294"/>
      <c r="AG448" s="294"/>
      <c r="AH448" s="294"/>
      <c r="AI448" s="294"/>
      <c r="AJ448" s="294"/>
      <c r="AK448" s="294"/>
      <c r="AL448" s="294"/>
      <c r="AM448" s="294"/>
      <c r="AN448" s="294"/>
      <c r="AO448" s="294"/>
      <c r="AP448" s="294"/>
      <c r="AQ448" s="294"/>
      <c r="AR448" s="294"/>
      <c r="AS448" s="294"/>
      <c r="AT448" s="294"/>
      <c r="AU448" s="294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4"/>
      <c r="V449" s="295"/>
      <c r="W449" s="295"/>
      <c r="X449" s="295"/>
      <c r="Y449" s="294"/>
      <c r="Z449" s="294"/>
      <c r="AA449" s="294"/>
      <c r="AB449" s="294"/>
      <c r="AC449" s="294"/>
      <c r="AD449" s="294"/>
      <c r="AE449" s="294"/>
      <c r="AF449" s="294"/>
      <c r="AG449" s="294"/>
      <c r="AH449" s="294"/>
      <c r="AI449" s="294"/>
      <c r="AJ449" s="294"/>
      <c r="AK449" s="294"/>
      <c r="AL449" s="294"/>
      <c r="AM449" s="294"/>
      <c r="AN449" s="294"/>
      <c r="AO449" s="294"/>
      <c r="AP449" s="294"/>
      <c r="AQ449" s="294"/>
      <c r="AR449" s="294"/>
      <c r="AS449" s="294"/>
      <c r="AT449" s="294"/>
      <c r="AU449" s="294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4"/>
      <c r="V450" s="295"/>
      <c r="W450" s="295"/>
      <c r="X450" s="295"/>
      <c r="Y450" s="294"/>
      <c r="Z450" s="294"/>
      <c r="AA450" s="294"/>
      <c r="AB450" s="294"/>
      <c r="AC450" s="294"/>
      <c r="AD450" s="294"/>
      <c r="AE450" s="294"/>
      <c r="AF450" s="294"/>
      <c r="AG450" s="294"/>
      <c r="AH450" s="294"/>
      <c r="AI450" s="294"/>
      <c r="AJ450" s="294"/>
      <c r="AK450" s="294"/>
      <c r="AL450" s="294"/>
      <c r="AM450" s="294"/>
      <c r="AN450" s="294"/>
      <c r="AO450" s="294"/>
      <c r="AP450" s="294"/>
      <c r="AQ450" s="294"/>
      <c r="AR450" s="294"/>
      <c r="AS450" s="294"/>
      <c r="AT450" s="294"/>
      <c r="AU450" s="294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4"/>
      <c r="V451" s="295"/>
      <c r="W451" s="295"/>
      <c r="X451" s="295"/>
      <c r="Y451" s="294"/>
      <c r="Z451" s="294"/>
      <c r="AA451" s="294"/>
      <c r="AB451" s="294"/>
      <c r="AC451" s="294"/>
      <c r="AD451" s="294"/>
      <c r="AE451" s="294"/>
      <c r="AF451" s="294"/>
      <c r="AG451" s="294"/>
      <c r="AH451" s="294"/>
      <c r="AI451" s="294"/>
      <c r="AJ451" s="294"/>
      <c r="AK451" s="294"/>
      <c r="AL451" s="294"/>
      <c r="AM451" s="294"/>
      <c r="AN451" s="294"/>
      <c r="AO451" s="294"/>
      <c r="AP451" s="294"/>
      <c r="AQ451" s="294"/>
      <c r="AR451" s="294"/>
      <c r="AS451" s="294"/>
      <c r="AT451" s="294"/>
      <c r="AU451" s="294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4"/>
      <c r="V452" s="295"/>
      <c r="W452" s="295"/>
      <c r="X452" s="295"/>
      <c r="Y452" s="294"/>
      <c r="Z452" s="294"/>
      <c r="AA452" s="294"/>
      <c r="AB452" s="294"/>
      <c r="AC452" s="294"/>
      <c r="AD452" s="294"/>
      <c r="AE452" s="294"/>
      <c r="AF452" s="294"/>
      <c r="AG452" s="294"/>
      <c r="AH452" s="294"/>
      <c r="AI452" s="294"/>
      <c r="AJ452" s="294"/>
      <c r="AK452" s="294"/>
      <c r="AL452" s="294"/>
      <c r="AM452" s="294"/>
      <c r="AN452" s="294"/>
      <c r="AO452" s="294"/>
      <c r="AP452" s="294"/>
      <c r="AQ452" s="294"/>
      <c r="AR452" s="294"/>
      <c r="AS452" s="294"/>
      <c r="AT452" s="294"/>
      <c r="AU452" s="294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4"/>
      <c r="V453" s="295"/>
      <c r="W453" s="295"/>
      <c r="X453" s="295"/>
      <c r="Y453" s="294"/>
      <c r="Z453" s="294"/>
      <c r="AA453" s="294"/>
      <c r="AB453" s="294"/>
      <c r="AC453" s="294"/>
      <c r="AD453" s="294"/>
      <c r="AE453" s="294"/>
      <c r="AF453" s="294"/>
      <c r="AG453" s="294"/>
      <c r="AH453" s="294"/>
      <c r="AI453" s="294"/>
      <c r="AJ453" s="294"/>
      <c r="AK453" s="294"/>
      <c r="AL453" s="294"/>
      <c r="AM453" s="294"/>
      <c r="AN453" s="294"/>
      <c r="AO453" s="294"/>
      <c r="AP453" s="294"/>
      <c r="AQ453" s="294"/>
      <c r="AR453" s="294"/>
      <c r="AS453" s="294"/>
      <c r="AT453" s="294"/>
      <c r="AU453" s="294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4"/>
      <c r="V454" s="295"/>
      <c r="W454" s="295"/>
      <c r="X454" s="295"/>
      <c r="Y454" s="294"/>
      <c r="Z454" s="294"/>
      <c r="AA454" s="294"/>
      <c r="AB454" s="294"/>
      <c r="AC454" s="294"/>
      <c r="AD454" s="294"/>
      <c r="AE454" s="294"/>
      <c r="AF454" s="294"/>
      <c r="AG454" s="294"/>
      <c r="AH454" s="294"/>
      <c r="AI454" s="294"/>
      <c r="AJ454" s="294"/>
      <c r="AK454" s="294"/>
      <c r="AL454" s="294"/>
      <c r="AM454" s="294"/>
      <c r="AN454" s="294"/>
      <c r="AO454" s="294"/>
      <c r="AP454" s="294"/>
      <c r="AQ454" s="294"/>
      <c r="AR454" s="294"/>
      <c r="AS454" s="294"/>
      <c r="AT454" s="294"/>
      <c r="AU454" s="294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4"/>
      <c r="V455" s="295"/>
      <c r="W455" s="295"/>
      <c r="X455" s="295"/>
      <c r="Y455" s="294"/>
      <c r="Z455" s="294"/>
      <c r="AA455" s="294"/>
      <c r="AB455" s="294"/>
      <c r="AC455" s="294"/>
      <c r="AD455" s="294"/>
      <c r="AE455" s="294"/>
      <c r="AF455" s="294"/>
      <c r="AG455" s="294"/>
      <c r="AH455" s="294"/>
      <c r="AI455" s="294"/>
      <c r="AJ455" s="294"/>
      <c r="AK455" s="294"/>
      <c r="AL455" s="294"/>
      <c r="AM455" s="294"/>
      <c r="AN455" s="294"/>
      <c r="AO455" s="294"/>
      <c r="AP455" s="294"/>
      <c r="AQ455" s="294"/>
      <c r="AR455" s="294"/>
      <c r="AS455" s="294"/>
      <c r="AT455" s="294"/>
      <c r="AU455" s="294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4"/>
      <c r="V456" s="295"/>
      <c r="W456" s="295"/>
      <c r="X456" s="295"/>
      <c r="Y456" s="294"/>
      <c r="Z456" s="294"/>
      <c r="AA456" s="294"/>
      <c r="AB456" s="294"/>
      <c r="AC456" s="294"/>
      <c r="AD456" s="294"/>
      <c r="AE456" s="294"/>
      <c r="AF456" s="294"/>
      <c r="AG456" s="294"/>
      <c r="AH456" s="294"/>
      <c r="AI456" s="294"/>
      <c r="AJ456" s="294"/>
      <c r="AK456" s="294"/>
      <c r="AL456" s="294"/>
      <c r="AM456" s="294"/>
      <c r="AN456" s="294"/>
      <c r="AO456" s="294"/>
      <c r="AP456" s="294"/>
      <c r="AQ456" s="294"/>
      <c r="AR456" s="294"/>
      <c r="AS456" s="294"/>
      <c r="AT456" s="294"/>
      <c r="AU456" s="294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4"/>
      <c r="V457" s="295"/>
      <c r="W457" s="295"/>
      <c r="X457" s="295"/>
      <c r="Y457" s="294"/>
      <c r="Z457" s="294"/>
      <c r="AA457" s="294"/>
      <c r="AB457" s="294"/>
      <c r="AC457" s="294"/>
      <c r="AD457" s="294"/>
      <c r="AE457" s="294"/>
      <c r="AF457" s="294"/>
      <c r="AG457" s="294"/>
      <c r="AH457" s="294"/>
      <c r="AI457" s="294"/>
      <c r="AJ457" s="294"/>
      <c r="AK457" s="294"/>
      <c r="AL457" s="294"/>
      <c r="AM457" s="294"/>
      <c r="AN457" s="294"/>
      <c r="AO457" s="294"/>
      <c r="AP457" s="294"/>
      <c r="AQ457" s="294"/>
      <c r="AR457" s="294"/>
      <c r="AS457" s="294"/>
      <c r="AT457" s="294"/>
      <c r="AU457" s="294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4"/>
      <c r="V458" s="295"/>
      <c r="W458" s="295"/>
      <c r="X458" s="295"/>
      <c r="Y458" s="294"/>
      <c r="Z458" s="294"/>
      <c r="AA458" s="294"/>
      <c r="AB458" s="294"/>
      <c r="AC458" s="294"/>
      <c r="AD458" s="294"/>
      <c r="AE458" s="294"/>
      <c r="AF458" s="294"/>
      <c r="AG458" s="294"/>
      <c r="AH458" s="294"/>
      <c r="AI458" s="294"/>
      <c r="AJ458" s="294"/>
      <c r="AK458" s="294"/>
      <c r="AL458" s="294"/>
      <c r="AM458" s="294"/>
      <c r="AN458" s="294"/>
      <c r="AO458" s="294"/>
      <c r="AP458" s="294"/>
      <c r="AQ458" s="294"/>
      <c r="AR458" s="294"/>
      <c r="AS458" s="294"/>
      <c r="AT458" s="294"/>
      <c r="AU458" s="294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4"/>
      <c r="V459" s="295"/>
      <c r="W459" s="295"/>
      <c r="X459" s="295"/>
      <c r="Y459" s="294"/>
      <c r="Z459" s="294"/>
      <c r="AA459" s="294"/>
      <c r="AB459" s="294"/>
      <c r="AC459" s="294"/>
      <c r="AD459" s="294"/>
      <c r="AE459" s="294"/>
      <c r="AF459" s="294"/>
      <c r="AG459" s="294"/>
      <c r="AH459" s="294"/>
      <c r="AI459" s="294"/>
      <c r="AJ459" s="294"/>
      <c r="AK459" s="294"/>
      <c r="AL459" s="294"/>
      <c r="AM459" s="294"/>
      <c r="AN459" s="294"/>
      <c r="AO459" s="294"/>
      <c r="AP459" s="294"/>
      <c r="AQ459" s="294"/>
      <c r="AR459" s="294"/>
      <c r="AS459" s="294"/>
      <c r="AT459" s="294"/>
      <c r="AU459" s="294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4"/>
      <c r="V460" s="295"/>
      <c r="W460" s="295"/>
      <c r="X460" s="295"/>
      <c r="Y460" s="294"/>
      <c r="Z460" s="294"/>
      <c r="AA460" s="294"/>
      <c r="AB460" s="294"/>
      <c r="AC460" s="294"/>
      <c r="AD460" s="294"/>
      <c r="AE460" s="294"/>
      <c r="AF460" s="294"/>
      <c r="AG460" s="294"/>
      <c r="AH460" s="294"/>
      <c r="AI460" s="294"/>
      <c r="AJ460" s="294"/>
      <c r="AK460" s="294"/>
      <c r="AL460" s="294"/>
      <c r="AM460" s="294"/>
      <c r="AN460" s="294"/>
      <c r="AO460" s="294"/>
      <c r="AP460" s="294"/>
      <c r="AQ460" s="294"/>
      <c r="AR460" s="294"/>
      <c r="AS460" s="294"/>
      <c r="AT460" s="294"/>
      <c r="AU460" s="294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4"/>
      <c r="V461" s="295"/>
      <c r="W461" s="295"/>
      <c r="X461" s="295"/>
      <c r="Y461" s="294"/>
      <c r="Z461" s="294"/>
      <c r="AA461" s="294"/>
      <c r="AB461" s="294"/>
      <c r="AC461" s="294"/>
      <c r="AD461" s="294"/>
      <c r="AE461" s="294"/>
      <c r="AF461" s="294"/>
      <c r="AG461" s="294"/>
      <c r="AH461" s="294"/>
      <c r="AI461" s="294"/>
      <c r="AJ461" s="294"/>
      <c r="AK461" s="294"/>
      <c r="AL461" s="294"/>
      <c r="AM461" s="294"/>
      <c r="AN461" s="294"/>
      <c r="AO461" s="294"/>
      <c r="AP461" s="294"/>
      <c r="AQ461" s="294"/>
      <c r="AR461" s="294"/>
      <c r="AS461" s="294"/>
      <c r="AT461" s="294"/>
      <c r="AU461" s="294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4"/>
      <c r="V462" s="295"/>
      <c r="W462" s="295"/>
      <c r="X462" s="295"/>
      <c r="Y462" s="294"/>
      <c r="Z462" s="294"/>
      <c r="AA462" s="294"/>
      <c r="AB462" s="294"/>
      <c r="AC462" s="294"/>
      <c r="AD462" s="294"/>
      <c r="AE462" s="294"/>
      <c r="AF462" s="294"/>
      <c r="AG462" s="294"/>
      <c r="AH462" s="294"/>
      <c r="AI462" s="294"/>
      <c r="AJ462" s="294"/>
      <c r="AK462" s="294"/>
      <c r="AL462" s="294"/>
      <c r="AM462" s="294"/>
      <c r="AN462" s="294"/>
      <c r="AO462" s="294"/>
      <c r="AP462" s="294"/>
      <c r="AQ462" s="294"/>
      <c r="AR462" s="294"/>
      <c r="AS462" s="294"/>
      <c r="AT462" s="294"/>
      <c r="AU462" s="294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4"/>
      <c r="V463" s="295"/>
      <c r="W463" s="295"/>
      <c r="X463" s="295"/>
      <c r="Y463" s="294"/>
      <c r="Z463" s="294"/>
      <c r="AA463" s="294"/>
      <c r="AB463" s="294"/>
      <c r="AC463" s="294"/>
      <c r="AD463" s="294"/>
      <c r="AE463" s="294"/>
      <c r="AF463" s="294"/>
      <c r="AG463" s="294"/>
      <c r="AH463" s="294"/>
      <c r="AI463" s="294"/>
      <c r="AJ463" s="294"/>
      <c r="AK463" s="294"/>
      <c r="AL463" s="294"/>
      <c r="AM463" s="294"/>
      <c r="AN463" s="294"/>
      <c r="AO463" s="294"/>
      <c r="AP463" s="294"/>
      <c r="AQ463" s="294"/>
      <c r="AR463" s="294"/>
      <c r="AS463" s="294"/>
      <c r="AT463" s="294"/>
      <c r="AU463" s="294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4"/>
      <c r="V464" s="295"/>
      <c r="W464" s="295"/>
      <c r="X464" s="295"/>
      <c r="Y464" s="294"/>
      <c r="Z464" s="294"/>
      <c r="AA464" s="294"/>
      <c r="AB464" s="294"/>
      <c r="AC464" s="294"/>
      <c r="AD464" s="294"/>
      <c r="AE464" s="294"/>
      <c r="AF464" s="294"/>
      <c r="AG464" s="294"/>
      <c r="AH464" s="294"/>
      <c r="AI464" s="294"/>
      <c r="AJ464" s="294"/>
      <c r="AK464" s="294"/>
      <c r="AL464" s="294"/>
      <c r="AM464" s="294"/>
      <c r="AN464" s="294"/>
      <c r="AO464" s="294"/>
      <c r="AP464" s="294"/>
      <c r="AQ464" s="294"/>
      <c r="AR464" s="294"/>
      <c r="AS464" s="294"/>
      <c r="AT464" s="294"/>
      <c r="AU464" s="294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4"/>
      <c r="V465" s="295"/>
      <c r="W465" s="295"/>
      <c r="X465" s="295"/>
      <c r="Y465" s="294"/>
      <c r="Z465" s="294"/>
      <c r="AA465" s="294"/>
      <c r="AB465" s="294"/>
      <c r="AC465" s="294"/>
      <c r="AD465" s="294"/>
      <c r="AE465" s="294"/>
      <c r="AF465" s="294"/>
      <c r="AG465" s="294"/>
      <c r="AH465" s="294"/>
      <c r="AI465" s="294"/>
      <c r="AJ465" s="294"/>
      <c r="AK465" s="294"/>
      <c r="AL465" s="294"/>
      <c r="AM465" s="294"/>
      <c r="AN465" s="294"/>
      <c r="AO465" s="294"/>
      <c r="AP465" s="294"/>
      <c r="AQ465" s="294"/>
      <c r="AR465" s="294"/>
      <c r="AS465" s="294"/>
      <c r="AT465" s="294"/>
      <c r="AU465" s="294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4"/>
      <c r="V466" s="295"/>
      <c r="W466" s="295"/>
      <c r="X466" s="295"/>
      <c r="Y466" s="294"/>
      <c r="Z466" s="294"/>
      <c r="AA466" s="294"/>
      <c r="AB466" s="294"/>
      <c r="AC466" s="294"/>
      <c r="AD466" s="294"/>
      <c r="AE466" s="294"/>
      <c r="AF466" s="294"/>
      <c r="AG466" s="294"/>
      <c r="AH466" s="294"/>
      <c r="AI466" s="294"/>
      <c r="AJ466" s="294"/>
      <c r="AK466" s="294"/>
      <c r="AL466" s="294"/>
      <c r="AM466" s="294"/>
      <c r="AN466" s="294"/>
      <c r="AO466" s="294"/>
      <c r="AP466" s="294"/>
      <c r="AQ466" s="294"/>
      <c r="AR466" s="294"/>
      <c r="AS466" s="294"/>
      <c r="AT466" s="294"/>
      <c r="AU466" s="294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4"/>
      <c r="V467" s="295"/>
      <c r="W467" s="295"/>
      <c r="X467" s="295"/>
      <c r="Y467" s="294"/>
      <c r="Z467" s="294"/>
      <c r="AA467" s="294"/>
      <c r="AB467" s="294"/>
      <c r="AC467" s="294"/>
      <c r="AD467" s="294"/>
      <c r="AE467" s="294"/>
      <c r="AF467" s="294"/>
      <c r="AG467" s="294"/>
      <c r="AH467" s="294"/>
      <c r="AI467" s="294"/>
      <c r="AJ467" s="294"/>
      <c r="AK467" s="294"/>
      <c r="AL467" s="294"/>
      <c r="AM467" s="294"/>
      <c r="AN467" s="294"/>
      <c r="AO467" s="294"/>
      <c r="AP467" s="294"/>
      <c r="AQ467" s="294"/>
      <c r="AR467" s="294"/>
      <c r="AS467" s="294"/>
      <c r="AT467" s="294"/>
      <c r="AU467" s="294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4"/>
      <c r="V468" s="295"/>
      <c r="W468" s="295"/>
      <c r="X468" s="295"/>
      <c r="Y468" s="294"/>
      <c r="Z468" s="294"/>
      <c r="AA468" s="294"/>
      <c r="AB468" s="294"/>
      <c r="AC468" s="294"/>
      <c r="AD468" s="294"/>
      <c r="AE468" s="294"/>
      <c r="AF468" s="294"/>
      <c r="AG468" s="294"/>
      <c r="AH468" s="294"/>
      <c r="AI468" s="294"/>
      <c r="AJ468" s="294"/>
      <c r="AK468" s="294"/>
      <c r="AL468" s="294"/>
      <c r="AM468" s="294"/>
      <c r="AN468" s="294"/>
      <c r="AO468" s="294"/>
      <c r="AP468" s="294"/>
      <c r="AQ468" s="294"/>
      <c r="AR468" s="294"/>
      <c r="AS468" s="294"/>
      <c r="AT468" s="294"/>
      <c r="AU468" s="294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4"/>
      <c r="V469" s="295"/>
      <c r="W469" s="295"/>
      <c r="X469" s="295"/>
      <c r="Y469" s="294"/>
      <c r="Z469" s="294"/>
      <c r="AA469" s="294"/>
      <c r="AB469" s="294"/>
      <c r="AC469" s="294"/>
      <c r="AD469" s="294"/>
      <c r="AE469" s="294"/>
      <c r="AF469" s="294"/>
      <c r="AG469" s="294"/>
      <c r="AH469" s="294"/>
      <c r="AI469" s="294"/>
      <c r="AJ469" s="294"/>
      <c r="AK469" s="294"/>
      <c r="AL469" s="294"/>
      <c r="AM469" s="294"/>
      <c r="AN469" s="294"/>
      <c r="AO469" s="294"/>
      <c r="AP469" s="294"/>
      <c r="AQ469" s="294"/>
      <c r="AR469" s="294"/>
      <c r="AS469" s="294"/>
      <c r="AT469" s="294"/>
      <c r="AU469" s="294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4"/>
      <c r="V470" s="295"/>
      <c r="W470" s="295"/>
      <c r="X470" s="295"/>
      <c r="Y470" s="294"/>
      <c r="Z470" s="294"/>
      <c r="AA470" s="294"/>
      <c r="AB470" s="294"/>
      <c r="AC470" s="294"/>
      <c r="AD470" s="294"/>
      <c r="AE470" s="294"/>
      <c r="AF470" s="294"/>
      <c r="AG470" s="294"/>
      <c r="AH470" s="294"/>
      <c r="AI470" s="294"/>
      <c r="AJ470" s="294"/>
      <c r="AK470" s="294"/>
      <c r="AL470" s="294"/>
      <c r="AM470" s="294"/>
      <c r="AN470" s="294"/>
      <c r="AO470" s="294"/>
      <c r="AP470" s="294"/>
      <c r="AQ470" s="294"/>
      <c r="AR470" s="294"/>
      <c r="AS470" s="294"/>
      <c r="AT470" s="294"/>
      <c r="AU470" s="294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4"/>
      <c r="V471" s="295"/>
      <c r="W471" s="295"/>
      <c r="X471" s="295"/>
      <c r="Y471" s="294"/>
      <c r="Z471" s="294"/>
      <c r="AA471" s="294"/>
      <c r="AB471" s="294"/>
      <c r="AC471" s="294"/>
      <c r="AD471" s="294"/>
      <c r="AE471" s="294"/>
      <c r="AF471" s="294"/>
      <c r="AG471" s="294"/>
      <c r="AH471" s="294"/>
      <c r="AI471" s="294"/>
      <c r="AJ471" s="294"/>
      <c r="AK471" s="294"/>
      <c r="AL471" s="294"/>
      <c r="AM471" s="294"/>
      <c r="AN471" s="294"/>
      <c r="AO471" s="294"/>
      <c r="AP471" s="294"/>
      <c r="AQ471" s="294"/>
      <c r="AR471" s="294"/>
      <c r="AS471" s="294"/>
      <c r="AT471" s="294"/>
      <c r="AU471" s="294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4"/>
      <c r="V472" s="295"/>
      <c r="W472" s="295"/>
      <c r="X472" s="295"/>
      <c r="Y472" s="294"/>
      <c r="Z472" s="294"/>
      <c r="AA472" s="294"/>
      <c r="AB472" s="294"/>
      <c r="AC472" s="294"/>
      <c r="AD472" s="294"/>
      <c r="AE472" s="294"/>
      <c r="AF472" s="294"/>
      <c r="AG472" s="294"/>
      <c r="AH472" s="294"/>
      <c r="AI472" s="294"/>
      <c r="AJ472" s="294"/>
      <c r="AK472" s="294"/>
      <c r="AL472" s="294"/>
      <c r="AM472" s="294"/>
      <c r="AN472" s="294"/>
      <c r="AO472" s="294"/>
      <c r="AP472" s="294"/>
      <c r="AQ472" s="294"/>
      <c r="AR472" s="294"/>
      <c r="AS472" s="294"/>
      <c r="AT472" s="294"/>
      <c r="AU472" s="294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4"/>
      <c r="V473" s="295"/>
      <c r="W473" s="295"/>
      <c r="X473" s="295"/>
      <c r="Y473" s="294"/>
      <c r="Z473" s="294"/>
      <c r="AA473" s="294"/>
      <c r="AB473" s="294"/>
      <c r="AC473" s="294"/>
      <c r="AD473" s="294"/>
      <c r="AE473" s="294"/>
      <c r="AF473" s="294"/>
      <c r="AG473" s="294"/>
      <c r="AH473" s="294"/>
      <c r="AI473" s="294"/>
      <c r="AJ473" s="294"/>
      <c r="AK473" s="294"/>
      <c r="AL473" s="294"/>
      <c r="AM473" s="294"/>
      <c r="AN473" s="294"/>
      <c r="AO473" s="294"/>
      <c r="AP473" s="294"/>
      <c r="AQ473" s="294"/>
      <c r="AR473" s="294"/>
      <c r="AS473" s="294"/>
      <c r="AT473" s="294"/>
      <c r="AU473" s="294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4"/>
      <c r="V474" s="295"/>
      <c r="W474" s="295"/>
      <c r="X474" s="295"/>
      <c r="Y474" s="294"/>
      <c r="Z474" s="294"/>
      <c r="AA474" s="294"/>
      <c r="AB474" s="294"/>
      <c r="AC474" s="294"/>
      <c r="AD474" s="294"/>
      <c r="AE474" s="294"/>
      <c r="AF474" s="294"/>
      <c r="AG474" s="294"/>
      <c r="AH474" s="294"/>
      <c r="AI474" s="294"/>
      <c r="AJ474" s="294"/>
      <c r="AK474" s="294"/>
      <c r="AL474" s="294"/>
      <c r="AM474" s="294"/>
      <c r="AN474" s="294"/>
      <c r="AO474" s="294"/>
      <c r="AP474" s="294"/>
      <c r="AQ474" s="294"/>
      <c r="AR474" s="294"/>
      <c r="AS474" s="294"/>
      <c r="AT474" s="294"/>
      <c r="AU474" s="294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4"/>
      <c r="V475" s="295"/>
      <c r="W475" s="295"/>
      <c r="X475" s="295"/>
      <c r="Y475" s="294"/>
      <c r="Z475" s="294"/>
      <c r="AA475" s="294"/>
      <c r="AB475" s="294"/>
      <c r="AC475" s="294"/>
      <c r="AD475" s="294"/>
      <c r="AE475" s="294"/>
      <c r="AF475" s="294"/>
      <c r="AG475" s="294"/>
      <c r="AH475" s="294"/>
      <c r="AI475" s="294"/>
      <c r="AJ475" s="294"/>
      <c r="AK475" s="294"/>
      <c r="AL475" s="294"/>
      <c r="AM475" s="294"/>
      <c r="AN475" s="294"/>
      <c r="AO475" s="294"/>
      <c r="AP475" s="294"/>
      <c r="AQ475" s="294"/>
      <c r="AR475" s="294"/>
      <c r="AS475" s="294"/>
      <c r="AT475" s="294"/>
      <c r="AU475" s="294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4"/>
      <c r="V476" s="295"/>
      <c r="W476" s="295"/>
      <c r="X476" s="295"/>
      <c r="Y476" s="294"/>
      <c r="Z476" s="294"/>
      <c r="AA476" s="294"/>
      <c r="AB476" s="294"/>
      <c r="AC476" s="294"/>
      <c r="AD476" s="294"/>
      <c r="AE476" s="294"/>
      <c r="AF476" s="294"/>
      <c r="AG476" s="294"/>
      <c r="AH476" s="294"/>
      <c r="AI476" s="294"/>
      <c r="AJ476" s="294"/>
      <c r="AK476" s="294"/>
      <c r="AL476" s="294"/>
      <c r="AM476" s="294"/>
      <c r="AN476" s="294"/>
      <c r="AO476" s="294"/>
      <c r="AP476" s="294"/>
      <c r="AQ476" s="294"/>
      <c r="AR476" s="294"/>
      <c r="AS476" s="294"/>
      <c r="AT476" s="294"/>
      <c r="AU476" s="294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4"/>
      <c r="V477" s="295"/>
      <c r="W477" s="295"/>
      <c r="X477" s="295"/>
      <c r="Y477" s="294"/>
      <c r="Z477" s="294"/>
      <c r="AA477" s="294"/>
      <c r="AB477" s="294"/>
      <c r="AC477" s="294"/>
      <c r="AD477" s="294"/>
      <c r="AE477" s="294"/>
      <c r="AF477" s="294"/>
      <c r="AG477" s="294"/>
      <c r="AH477" s="294"/>
      <c r="AI477" s="294"/>
      <c r="AJ477" s="294"/>
      <c r="AK477" s="294"/>
      <c r="AL477" s="294"/>
      <c r="AM477" s="294"/>
      <c r="AN477" s="294"/>
      <c r="AO477" s="294"/>
      <c r="AP477" s="294"/>
      <c r="AQ477" s="294"/>
      <c r="AR477" s="294"/>
      <c r="AS477" s="294"/>
      <c r="AT477" s="294"/>
      <c r="AU477" s="294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4"/>
      <c r="V478" s="295"/>
      <c r="W478" s="295"/>
      <c r="X478" s="295"/>
      <c r="Y478" s="294"/>
      <c r="Z478" s="294"/>
      <c r="AA478" s="294"/>
      <c r="AB478" s="294"/>
      <c r="AC478" s="294"/>
      <c r="AD478" s="294"/>
      <c r="AE478" s="294"/>
      <c r="AF478" s="294"/>
      <c r="AG478" s="294"/>
      <c r="AH478" s="294"/>
      <c r="AI478" s="294"/>
      <c r="AJ478" s="294"/>
      <c r="AK478" s="294"/>
      <c r="AL478" s="294"/>
      <c r="AM478" s="294"/>
      <c r="AN478" s="294"/>
      <c r="AO478" s="294"/>
      <c r="AP478" s="294"/>
      <c r="AQ478" s="294"/>
      <c r="AR478" s="294"/>
      <c r="AS478" s="294"/>
      <c r="AT478" s="294"/>
      <c r="AU478" s="294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4"/>
      <c r="V479" s="295"/>
      <c r="W479" s="295"/>
      <c r="X479" s="295"/>
      <c r="Y479" s="294"/>
      <c r="Z479" s="294"/>
      <c r="AA479" s="294"/>
      <c r="AB479" s="294"/>
      <c r="AC479" s="294"/>
      <c r="AD479" s="294"/>
      <c r="AE479" s="294"/>
      <c r="AF479" s="294"/>
      <c r="AG479" s="294"/>
      <c r="AH479" s="294"/>
      <c r="AI479" s="294"/>
      <c r="AJ479" s="294"/>
      <c r="AK479" s="294"/>
      <c r="AL479" s="294"/>
      <c r="AM479" s="294"/>
      <c r="AN479" s="294"/>
      <c r="AO479" s="294"/>
      <c r="AP479" s="294"/>
      <c r="AQ479" s="294"/>
      <c r="AR479" s="294"/>
      <c r="AS479" s="294"/>
      <c r="AT479" s="294"/>
      <c r="AU479" s="294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4"/>
      <c r="V480" s="295"/>
      <c r="W480" s="295"/>
      <c r="X480" s="295"/>
      <c r="Y480" s="294"/>
      <c r="Z480" s="294"/>
      <c r="AA480" s="294"/>
      <c r="AB480" s="294"/>
      <c r="AC480" s="294"/>
      <c r="AD480" s="294"/>
      <c r="AE480" s="294"/>
      <c r="AF480" s="294"/>
      <c r="AG480" s="294"/>
      <c r="AH480" s="294"/>
      <c r="AI480" s="294"/>
      <c r="AJ480" s="294"/>
      <c r="AK480" s="294"/>
      <c r="AL480" s="294"/>
      <c r="AM480" s="294"/>
      <c r="AN480" s="294"/>
      <c r="AO480" s="294"/>
      <c r="AP480" s="294"/>
      <c r="AQ480" s="294"/>
      <c r="AR480" s="294"/>
      <c r="AS480" s="294"/>
      <c r="AT480" s="294"/>
      <c r="AU480" s="294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4"/>
      <c r="V481" s="295"/>
      <c r="W481" s="295"/>
      <c r="X481" s="295"/>
      <c r="Y481" s="294"/>
      <c r="Z481" s="294"/>
      <c r="AA481" s="294"/>
      <c r="AB481" s="294"/>
      <c r="AC481" s="294"/>
      <c r="AD481" s="294"/>
      <c r="AE481" s="294"/>
      <c r="AF481" s="294"/>
      <c r="AG481" s="294"/>
      <c r="AH481" s="294"/>
      <c r="AI481" s="294"/>
      <c r="AJ481" s="294"/>
      <c r="AK481" s="294"/>
      <c r="AL481" s="294"/>
      <c r="AM481" s="294"/>
      <c r="AN481" s="294"/>
      <c r="AO481" s="294"/>
      <c r="AP481" s="294"/>
      <c r="AQ481" s="294"/>
      <c r="AR481" s="294"/>
      <c r="AS481" s="294"/>
      <c r="AT481" s="294"/>
      <c r="AU481" s="294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4"/>
      <c r="V482" s="295"/>
      <c r="W482" s="295"/>
      <c r="X482" s="295"/>
      <c r="Y482" s="294"/>
      <c r="Z482" s="294"/>
      <c r="AA482" s="294"/>
      <c r="AB482" s="294"/>
      <c r="AC482" s="294"/>
      <c r="AD482" s="294"/>
      <c r="AE482" s="294"/>
      <c r="AF482" s="294"/>
      <c r="AG482" s="294"/>
      <c r="AH482" s="294"/>
      <c r="AI482" s="294"/>
      <c r="AJ482" s="294"/>
      <c r="AK482" s="294"/>
      <c r="AL482" s="294"/>
      <c r="AM482" s="294"/>
      <c r="AN482" s="294"/>
      <c r="AO482" s="294"/>
      <c r="AP482" s="294"/>
      <c r="AQ482" s="294"/>
      <c r="AR482" s="294"/>
      <c r="AS482" s="294"/>
      <c r="AT482" s="294"/>
      <c r="AU482" s="294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4"/>
      <c r="V483" s="295"/>
      <c r="W483" s="295"/>
      <c r="X483" s="295"/>
      <c r="Y483" s="294"/>
      <c r="Z483" s="294"/>
      <c r="AA483" s="294"/>
      <c r="AB483" s="294"/>
      <c r="AC483" s="294"/>
      <c r="AD483" s="294"/>
      <c r="AE483" s="294"/>
      <c r="AF483" s="294"/>
      <c r="AG483" s="294"/>
      <c r="AH483" s="294"/>
      <c r="AI483" s="294"/>
      <c r="AJ483" s="294"/>
      <c r="AK483" s="294"/>
      <c r="AL483" s="294"/>
      <c r="AM483" s="294"/>
      <c r="AN483" s="294"/>
      <c r="AO483" s="294"/>
      <c r="AP483" s="294"/>
      <c r="AQ483" s="294"/>
      <c r="AR483" s="294"/>
      <c r="AS483" s="294"/>
      <c r="AT483" s="294"/>
      <c r="AU483" s="294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4"/>
      <c r="V484" s="295"/>
      <c r="W484" s="295"/>
      <c r="X484" s="295"/>
      <c r="Y484" s="294"/>
      <c r="Z484" s="294"/>
      <c r="AA484" s="294"/>
      <c r="AB484" s="294"/>
      <c r="AC484" s="294"/>
      <c r="AD484" s="294"/>
      <c r="AE484" s="294"/>
      <c r="AF484" s="294"/>
      <c r="AG484" s="294"/>
      <c r="AH484" s="294"/>
      <c r="AI484" s="294"/>
      <c r="AJ484" s="294"/>
      <c r="AK484" s="294"/>
      <c r="AL484" s="294"/>
      <c r="AM484" s="294"/>
      <c r="AN484" s="294"/>
      <c r="AO484" s="294"/>
      <c r="AP484" s="294"/>
      <c r="AQ484" s="294"/>
      <c r="AR484" s="294"/>
      <c r="AS484" s="294"/>
      <c r="AT484" s="294"/>
      <c r="AU484" s="294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4"/>
      <c r="V485" s="295"/>
      <c r="W485" s="295"/>
      <c r="X485" s="295"/>
      <c r="Y485" s="294"/>
      <c r="Z485" s="294"/>
      <c r="AA485" s="294"/>
      <c r="AB485" s="294"/>
      <c r="AC485" s="294"/>
      <c r="AD485" s="294"/>
      <c r="AE485" s="294"/>
      <c r="AF485" s="294"/>
      <c r="AG485" s="294"/>
      <c r="AH485" s="294"/>
      <c r="AI485" s="294"/>
      <c r="AJ485" s="294"/>
      <c r="AK485" s="294"/>
      <c r="AL485" s="294"/>
      <c r="AM485" s="294"/>
      <c r="AN485" s="294"/>
      <c r="AO485" s="294"/>
      <c r="AP485" s="294"/>
      <c r="AQ485" s="294"/>
      <c r="AR485" s="294"/>
      <c r="AS485" s="294"/>
      <c r="AT485" s="294"/>
      <c r="AU485" s="294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4"/>
      <c r="V486" s="295"/>
      <c r="W486" s="295"/>
      <c r="X486" s="295"/>
      <c r="Y486" s="294"/>
      <c r="Z486" s="294"/>
      <c r="AA486" s="294"/>
      <c r="AB486" s="294"/>
      <c r="AC486" s="294"/>
      <c r="AD486" s="294"/>
      <c r="AE486" s="294"/>
      <c r="AF486" s="294"/>
      <c r="AG486" s="294"/>
      <c r="AH486" s="294"/>
      <c r="AI486" s="294"/>
      <c r="AJ486" s="294"/>
      <c r="AK486" s="294"/>
      <c r="AL486" s="294"/>
      <c r="AM486" s="294"/>
      <c r="AN486" s="294"/>
      <c r="AO486" s="294"/>
      <c r="AP486" s="294"/>
      <c r="AQ486" s="294"/>
      <c r="AR486" s="294"/>
      <c r="AS486" s="294"/>
      <c r="AT486" s="294"/>
      <c r="AU486" s="294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4"/>
      <c r="V487" s="295"/>
      <c r="W487" s="295"/>
      <c r="X487" s="295"/>
      <c r="Y487" s="294"/>
      <c r="Z487" s="294"/>
      <c r="AA487" s="294"/>
      <c r="AB487" s="294"/>
      <c r="AC487" s="294"/>
      <c r="AD487" s="294"/>
      <c r="AE487" s="294"/>
      <c r="AF487" s="294"/>
      <c r="AG487" s="294"/>
      <c r="AH487" s="294"/>
      <c r="AI487" s="294"/>
      <c r="AJ487" s="294"/>
      <c r="AK487" s="294"/>
      <c r="AL487" s="294"/>
      <c r="AM487" s="294"/>
      <c r="AN487" s="294"/>
      <c r="AO487" s="294"/>
      <c r="AP487" s="294"/>
      <c r="AQ487" s="294"/>
      <c r="AR487" s="294"/>
      <c r="AS487" s="294"/>
      <c r="AT487" s="294"/>
      <c r="AU487" s="294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4"/>
      <c r="V488" s="295"/>
      <c r="W488" s="295"/>
      <c r="X488" s="295"/>
      <c r="Y488" s="294"/>
      <c r="Z488" s="294"/>
      <c r="AA488" s="294"/>
      <c r="AB488" s="294"/>
      <c r="AC488" s="294"/>
      <c r="AD488" s="294"/>
      <c r="AE488" s="294"/>
      <c r="AF488" s="294"/>
      <c r="AG488" s="294"/>
      <c r="AH488" s="294"/>
      <c r="AI488" s="294"/>
      <c r="AJ488" s="294"/>
      <c r="AK488" s="294"/>
      <c r="AL488" s="294"/>
      <c r="AM488" s="294"/>
      <c r="AN488" s="294"/>
      <c r="AO488" s="294"/>
      <c r="AP488" s="294"/>
      <c r="AQ488" s="294"/>
      <c r="AR488" s="294"/>
      <c r="AS488" s="294"/>
      <c r="AT488" s="294"/>
      <c r="AU488" s="294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4"/>
      <c r="V489" s="295"/>
      <c r="W489" s="295"/>
      <c r="X489" s="295"/>
      <c r="Y489" s="294"/>
      <c r="Z489" s="294"/>
      <c r="AA489" s="294"/>
      <c r="AB489" s="294"/>
      <c r="AC489" s="294"/>
      <c r="AD489" s="294"/>
      <c r="AE489" s="294"/>
      <c r="AF489" s="294"/>
      <c r="AG489" s="294"/>
      <c r="AH489" s="294"/>
      <c r="AI489" s="294"/>
      <c r="AJ489" s="294"/>
      <c r="AK489" s="294"/>
      <c r="AL489" s="294"/>
      <c r="AM489" s="294"/>
      <c r="AN489" s="294"/>
      <c r="AO489" s="294"/>
      <c r="AP489" s="294"/>
      <c r="AQ489" s="294"/>
      <c r="AR489" s="294"/>
      <c r="AS489" s="294"/>
      <c r="AT489" s="294"/>
      <c r="AU489" s="294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4"/>
      <c r="V490" s="295"/>
      <c r="W490" s="295"/>
      <c r="X490" s="295"/>
      <c r="Y490" s="294"/>
      <c r="Z490" s="294"/>
      <c r="AA490" s="294"/>
      <c r="AB490" s="294"/>
      <c r="AC490" s="294"/>
      <c r="AD490" s="294"/>
      <c r="AE490" s="294"/>
      <c r="AF490" s="294"/>
      <c r="AG490" s="294"/>
      <c r="AH490" s="294"/>
      <c r="AI490" s="294"/>
      <c r="AJ490" s="294"/>
      <c r="AK490" s="294"/>
      <c r="AL490" s="294"/>
      <c r="AM490" s="294"/>
      <c r="AN490" s="294"/>
      <c r="AO490" s="294"/>
      <c r="AP490" s="294"/>
      <c r="AQ490" s="294"/>
      <c r="AR490" s="294"/>
      <c r="AS490" s="294"/>
      <c r="AT490" s="294"/>
      <c r="AU490" s="294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4"/>
      <c r="V491" s="295"/>
      <c r="W491" s="295"/>
      <c r="X491" s="295"/>
      <c r="Y491" s="294"/>
      <c r="Z491" s="294"/>
      <c r="AA491" s="294"/>
      <c r="AB491" s="294"/>
      <c r="AC491" s="294"/>
      <c r="AD491" s="294"/>
      <c r="AE491" s="294"/>
      <c r="AF491" s="294"/>
      <c r="AG491" s="294"/>
      <c r="AH491" s="294"/>
      <c r="AI491" s="294"/>
      <c r="AJ491" s="294"/>
      <c r="AK491" s="294"/>
      <c r="AL491" s="294"/>
      <c r="AM491" s="294"/>
      <c r="AN491" s="294"/>
      <c r="AO491" s="294"/>
      <c r="AP491" s="294"/>
      <c r="AQ491" s="294"/>
      <c r="AR491" s="294"/>
      <c r="AS491" s="294"/>
      <c r="AT491" s="294"/>
      <c r="AU491" s="294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4"/>
      <c r="V492" s="295"/>
      <c r="W492" s="295"/>
      <c r="X492" s="295"/>
      <c r="Y492" s="294"/>
      <c r="Z492" s="294"/>
      <c r="AA492" s="294"/>
      <c r="AB492" s="294"/>
      <c r="AC492" s="294"/>
      <c r="AD492" s="294"/>
      <c r="AE492" s="294"/>
      <c r="AF492" s="294"/>
      <c r="AG492" s="294"/>
      <c r="AH492" s="294"/>
      <c r="AI492" s="294"/>
      <c r="AJ492" s="294"/>
      <c r="AK492" s="294"/>
      <c r="AL492" s="294"/>
      <c r="AM492" s="294"/>
      <c r="AN492" s="294"/>
      <c r="AO492" s="294"/>
      <c r="AP492" s="294"/>
      <c r="AQ492" s="294"/>
      <c r="AR492" s="294"/>
      <c r="AS492" s="294"/>
      <c r="AT492" s="294"/>
      <c r="AU492" s="294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4"/>
      <c r="V493" s="295"/>
      <c r="W493" s="295"/>
      <c r="X493" s="295"/>
      <c r="Y493" s="294"/>
      <c r="Z493" s="294"/>
      <c r="AA493" s="294"/>
      <c r="AB493" s="294"/>
      <c r="AC493" s="294"/>
      <c r="AD493" s="294"/>
      <c r="AE493" s="294"/>
      <c r="AF493" s="294"/>
      <c r="AG493" s="294"/>
      <c r="AH493" s="294"/>
      <c r="AI493" s="294"/>
      <c r="AJ493" s="294"/>
      <c r="AK493" s="294"/>
      <c r="AL493" s="294"/>
      <c r="AM493" s="294"/>
      <c r="AN493" s="294"/>
      <c r="AO493" s="294"/>
      <c r="AP493" s="294"/>
      <c r="AQ493" s="294"/>
      <c r="AR493" s="294"/>
      <c r="AS493" s="294"/>
      <c r="AT493" s="294"/>
      <c r="AU493" s="294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4"/>
      <c r="V494" s="295"/>
      <c r="W494" s="295"/>
      <c r="X494" s="295"/>
      <c r="Y494" s="294"/>
      <c r="Z494" s="294"/>
      <c r="AA494" s="294"/>
      <c r="AB494" s="294"/>
      <c r="AC494" s="294"/>
      <c r="AD494" s="294"/>
      <c r="AE494" s="294"/>
      <c r="AF494" s="294"/>
      <c r="AG494" s="294"/>
      <c r="AH494" s="294"/>
      <c r="AI494" s="294"/>
      <c r="AJ494" s="294"/>
      <c r="AK494" s="294"/>
      <c r="AL494" s="294"/>
      <c r="AM494" s="294"/>
      <c r="AN494" s="294"/>
      <c r="AO494" s="294"/>
      <c r="AP494" s="294"/>
      <c r="AQ494" s="294"/>
      <c r="AR494" s="294"/>
      <c r="AS494" s="294"/>
      <c r="AT494" s="294"/>
      <c r="AU494" s="294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4"/>
      <c r="V495" s="295"/>
      <c r="W495" s="295"/>
      <c r="X495" s="295"/>
      <c r="Y495" s="294"/>
      <c r="Z495" s="294"/>
      <c r="AA495" s="294"/>
      <c r="AB495" s="294"/>
      <c r="AC495" s="294"/>
      <c r="AD495" s="294"/>
      <c r="AE495" s="294"/>
      <c r="AF495" s="294"/>
      <c r="AG495" s="294"/>
      <c r="AH495" s="294"/>
      <c r="AI495" s="294"/>
      <c r="AJ495" s="294"/>
      <c r="AK495" s="294"/>
      <c r="AL495" s="294"/>
      <c r="AM495" s="294"/>
      <c r="AN495" s="294"/>
      <c r="AO495" s="294"/>
      <c r="AP495" s="294"/>
      <c r="AQ495" s="294"/>
      <c r="AR495" s="294"/>
      <c r="AS495" s="294"/>
      <c r="AT495" s="294"/>
      <c r="AU495" s="294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4"/>
      <c r="V496" s="295"/>
      <c r="W496" s="295"/>
      <c r="X496" s="295"/>
      <c r="Y496" s="294"/>
      <c r="Z496" s="294"/>
      <c r="AA496" s="294"/>
      <c r="AB496" s="294"/>
      <c r="AC496" s="294"/>
      <c r="AD496" s="294"/>
      <c r="AE496" s="294"/>
      <c r="AF496" s="294"/>
      <c r="AG496" s="294"/>
      <c r="AH496" s="294"/>
      <c r="AI496" s="294"/>
      <c r="AJ496" s="294"/>
      <c r="AK496" s="294"/>
      <c r="AL496" s="294"/>
      <c r="AM496" s="294"/>
      <c r="AN496" s="294"/>
      <c r="AO496" s="294"/>
      <c r="AP496" s="294"/>
      <c r="AQ496" s="294"/>
      <c r="AR496" s="294"/>
      <c r="AS496" s="294"/>
      <c r="AT496" s="294"/>
      <c r="AU496" s="294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4"/>
      <c r="V497" s="295"/>
      <c r="W497" s="295"/>
      <c r="X497" s="295"/>
      <c r="Y497" s="294"/>
      <c r="Z497" s="294"/>
      <c r="AA497" s="294"/>
      <c r="AB497" s="294"/>
      <c r="AC497" s="294"/>
      <c r="AD497" s="294"/>
      <c r="AE497" s="294"/>
      <c r="AF497" s="294"/>
      <c r="AG497" s="294"/>
      <c r="AH497" s="294"/>
      <c r="AI497" s="294"/>
      <c r="AJ497" s="294"/>
      <c r="AK497" s="294"/>
      <c r="AL497" s="294"/>
      <c r="AM497" s="294"/>
      <c r="AN497" s="294"/>
      <c r="AO497" s="294"/>
      <c r="AP497" s="294"/>
      <c r="AQ497" s="294"/>
      <c r="AR497" s="294"/>
      <c r="AS497" s="294"/>
      <c r="AT497" s="294"/>
      <c r="AU497" s="294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4"/>
      <c r="V498" s="295"/>
      <c r="W498" s="295"/>
      <c r="X498" s="295"/>
      <c r="Y498" s="294"/>
      <c r="Z498" s="294"/>
      <c r="AA498" s="294"/>
      <c r="AB498" s="294"/>
      <c r="AC498" s="294"/>
      <c r="AD498" s="294"/>
      <c r="AE498" s="294"/>
      <c r="AF498" s="294"/>
      <c r="AG498" s="294"/>
      <c r="AH498" s="294"/>
      <c r="AI498" s="294"/>
      <c r="AJ498" s="294"/>
      <c r="AK498" s="294"/>
      <c r="AL498" s="294"/>
      <c r="AM498" s="294"/>
      <c r="AN498" s="294"/>
      <c r="AO498" s="294"/>
      <c r="AP498" s="294"/>
      <c r="AQ498" s="294"/>
      <c r="AR498" s="294"/>
      <c r="AS498" s="294"/>
      <c r="AT498" s="294"/>
      <c r="AU498" s="294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4"/>
      <c r="V499" s="295"/>
      <c r="W499" s="295"/>
      <c r="X499" s="295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4"/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4"/>
      <c r="V500" s="295"/>
      <c r="W500" s="295"/>
      <c r="X500" s="295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4"/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4"/>
      <c r="V501" s="295"/>
      <c r="W501" s="295"/>
      <c r="X501" s="295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4"/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4"/>
      <c r="V502" s="295"/>
      <c r="W502" s="295"/>
      <c r="X502" s="295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4"/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4"/>
      <c r="V503" s="295"/>
      <c r="W503" s="295"/>
      <c r="X503" s="295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4"/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4"/>
      <c r="V504" s="295"/>
      <c r="W504" s="295"/>
      <c r="X504" s="295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4"/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4"/>
      <c r="V505" s="295"/>
      <c r="W505" s="295"/>
      <c r="X505" s="295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4"/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</row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4" width="10.57"/>
    <col customWidth="1" min="25" max="25" width="13.43"/>
    <col customWidth="1" min="26" max="26" width="11.86"/>
    <col customWidth="1" min="27" max="46" width="8.57"/>
  </cols>
  <sheetData>
    <row r="1" ht="27.0" customHeight="1">
      <c r="A1" s="301" t="s">
        <v>402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</row>
    <row r="2" ht="21.75" customHeight="1">
      <c r="A2" s="158" t="s">
        <v>59</v>
      </c>
      <c r="B2" s="159"/>
      <c r="C2" s="159"/>
      <c r="D2" s="159"/>
      <c r="E2" s="159"/>
      <c r="F2" s="159"/>
      <c r="G2" s="160"/>
      <c r="H2" s="161" t="s">
        <v>60</v>
      </c>
      <c r="I2" s="159"/>
      <c r="J2" s="159"/>
      <c r="K2" s="159"/>
      <c r="L2" s="159"/>
      <c r="M2" s="159"/>
      <c r="N2" s="160"/>
      <c r="O2" s="304"/>
      <c r="P2" s="305" t="s">
        <v>403</v>
      </c>
      <c r="Q2" s="159"/>
      <c r="R2" s="159"/>
      <c r="S2" s="159"/>
      <c r="T2" s="160"/>
      <c r="U2" s="307"/>
      <c r="V2" s="307"/>
      <c r="W2" s="307"/>
      <c r="X2" s="306"/>
      <c r="Y2" s="308"/>
      <c r="Z2" s="306"/>
      <c r="AA2" s="309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</row>
    <row r="3" ht="45.75" customHeight="1">
      <c r="A3" s="310" t="s">
        <v>68</v>
      </c>
      <c r="B3" s="310" t="s">
        <v>69</v>
      </c>
      <c r="C3" s="310" t="s">
        <v>70</v>
      </c>
      <c r="D3" s="310" t="s">
        <v>71</v>
      </c>
      <c r="E3" s="310" t="s">
        <v>72</v>
      </c>
      <c r="F3" s="310" t="s">
        <v>73</v>
      </c>
      <c r="G3" s="310" t="s">
        <v>74</v>
      </c>
      <c r="H3" s="310" t="s">
        <v>68</v>
      </c>
      <c r="I3" s="310" t="s">
        <v>69</v>
      </c>
      <c r="J3" s="310" t="s">
        <v>70</v>
      </c>
      <c r="K3" s="310" t="s">
        <v>71</v>
      </c>
      <c r="L3" s="310" t="s">
        <v>72</v>
      </c>
      <c r="M3" s="310" t="s">
        <v>73</v>
      </c>
      <c r="N3" s="310" t="s">
        <v>74</v>
      </c>
      <c r="O3" s="304"/>
      <c r="P3" s="310" t="s">
        <v>402</v>
      </c>
      <c r="Q3" s="310" t="s">
        <v>404</v>
      </c>
      <c r="R3" s="310" t="s">
        <v>405</v>
      </c>
      <c r="S3" s="310" t="s">
        <v>406</v>
      </c>
      <c r="T3" s="310" t="s">
        <v>76</v>
      </c>
      <c r="U3" s="310" t="s">
        <v>79</v>
      </c>
      <c r="V3" s="310" t="s">
        <v>80</v>
      </c>
      <c r="W3" s="310" t="s">
        <v>81</v>
      </c>
      <c r="X3" s="310" t="s">
        <v>407</v>
      </c>
      <c r="Y3" s="310" t="s">
        <v>83</v>
      </c>
      <c r="Z3" s="310" t="s">
        <v>408</v>
      </c>
      <c r="AA3" s="309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</row>
    <row r="4" ht="19.5" customHeight="1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04"/>
      <c r="P4" s="310"/>
      <c r="Q4" s="310"/>
      <c r="R4" s="310"/>
      <c r="S4" s="311">
        <v>0.05</v>
      </c>
      <c r="T4" s="310"/>
      <c r="U4" s="307"/>
      <c r="V4" s="307"/>
      <c r="W4" s="307"/>
      <c r="X4" s="310"/>
      <c r="Y4" s="310"/>
      <c r="Z4" s="310"/>
      <c r="AA4" s="309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</row>
    <row r="5" ht="24.0" customHeight="1">
      <c r="A5" s="310"/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04"/>
      <c r="P5" s="310"/>
      <c r="Q5" s="310"/>
      <c r="R5" s="310"/>
      <c r="S5" s="312" t="s">
        <v>409</v>
      </c>
      <c r="T5" s="310"/>
      <c r="U5" s="307"/>
      <c r="V5" s="307"/>
      <c r="W5" s="307"/>
      <c r="X5" s="310"/>
      <c r="Y5" s="310"/>
      <c r="Z5" s="310"/>
      <c r="AA5" s="309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</row>
    <row r="6" ht="20.25" customHeight="1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4"/>
      <c r="R6" s="314"/>
      <c r="S6" s="315">
        <v>0.0</v>
      </c>
      <c r="T6" s="316"/>
      <c r="U6" s="314"/>
      <c r="V6" s="314"/>
      <c r="W6" s="314"/>
      <c r="X6" s="317"/>
      <c r="Y6" s="318"/>
      <c r="Z6" s="317"/>
      <c r="AA6" s="309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</row>
    <row r="7" ht="20.25" customHeight="1">
      <c r="A7" s="234" t="s">
        <v>94</v>
      </c>
      <c r="B7" s="235">
        <v>54.0</v>
      </c>
      <c r="C7" s="236">
        <v>57.28125</v>
      </c>
      <c r="D7" s="236">
        <v>48.84375</v>
      </c>
      <c r="E7" s="236">
        <v>53.71875</v>
      </c>
      <c r="F7" s="236">
        <v>45.873295</v>
      </c>
      <c r="G7" s="236">
        <v>2.563664E8</v>
      </c>
      <c r="H7" s="236"/>
      <c r="I7" s="236">
        <f t="shared" ref="I7:N7" si="1">(I8/B8*B7)/B8*B7</f>
        <v>4.386246722</v>
      </c>
      <c r="J7" s="236">
        <f t="shared" si="1"/>
        <v>4.931286174</v>
      </c>
      <c r="K7" s="236">
        <f t="shared" si="1"/>
        <v>3.582794021</v>
      </c>
      <c r="L7" s="236">
        <f t="shared" si="1"/>
        <v>4.307744225</v>
      </c>
      <c r="M7" s="236">
        <f t="shared" si="1"/>
        <v>3.662290705</v>
      </c>
      <c r="N7" s="236">
        <f t="shared" si="1"/>
        <v>1456309.017</v>
      </c>
      <c r="O7" s="236"/>
      <c r="P7" s="242"/>
      <c r="Q7" s="242"/>
      <c r="R7" s="319"/>
      <c r="S7" s="320"/>
      <c r="T7" s="241"/>
      <c r="U7" s="242"/>
      <c r="V7" s="242"/>
      <c r="W7" s="242"/>
      <c r="X7" s="243"/>
      <c r="Y7" s="321"/>
      <c r="Z7" s="243"/>
      <c r="AA7" s="309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</row>
    <row r="8" ht="19.5" customHeight="1">
      <c r="A8" s="246" t="s">
        <v>95</v>
      </c>
      <c r="B8" s="247">
        <v>53.5625</v>
      </c>
      <c r="C8" s="248">
        <v>56.0</v>
      </c>
      <c r="D8" s="248">
        <v>48.9375</v>
      </c>
      <c r="E8" s="248">
        <v>52.03125</v>
      </c>
      <c r="F8" s="248">
        <v>44.432236</v>
      </c>
      <c r="G8" s="248">
        <v>2.593E8</v>
      </c>
      <c r="H8" s="248"/>
      <c r="I8" s="248">
        <f t="shared" ref="I8:N8" si="2">(I9/B9*B8)/B9*B8</f>
        <v>4.315461193</v>
      </c>
      <c r="J8" s="248">
        <f t="shared" si="2"/>
        <v>4.713150275</v>
      </c>
      <c r="K8" s="248">
        <f t="shared" si="2"/>
        <v>3.596560748</v>
      </c>
      <c r="L8" s="248">
        <f t="shared" si="2"/>
        <v>4.041351555</v>
      </c>
      <c r="M8" s="248">
        <f t="shared" si="2"/>
        <v>3.435811123</v>
      </c>
      <c r="N8" s="248">
        <f t="shared" si="2"/>
        <v>1489828.79</v>
      </c>
      <c r="O8" s="248"/>
      <c r="P8" s="249"/>
      <c r="Q8" s="249"/>
      <c r="R8" s="249"/>
      <c r="S8" s="322"/>
      <c r="T8" s="252"/>
      <c r="U8" s="249"/>
      <c r="V8" s="249"/>
      <c r="W8" s="249"/>
      <c r="X8" s="253"/>
      <c r="Y8" s="323"/>
      <c r="Z8" s="253"/>
      <c r="AA8" s="309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</row>
    <row r="9" ht="19.5" customHeight="1">
      <c r="A9" s="246" t="s">
        <v>96</v>
      </c>
      <c r="B9" s="247">
        <v>51.9375</v>
      </c>
      <c r="C9" s="248">
        <v>59.9375</v>
      </c>
      <c r="D9" s="248">
        <v>49.570313</v>
      </c>
      <c r="E9" s="248">
        <v>57.625</v>
      </c>
      <c r="F9" s="248">
        <v>49.209061</v>
      </c>
      <c r="G9" s="248">
        <v>2.478722E8</v>
      </c>
      <c r="H9" s="248"/>
      <c r="I9" s="248">
        <f t="shared" ref="I9:N9" si="3">(I10/B10*B9)/B10*B9</f>
        <v>4.057584934</v>
      </c>
      <c r="J9" s="248">
        <f t="shared" si="3"/>
        <v>5.399238129</v>
      </c>
      <c r="K9" s="248">
        <f t="shared" si="3"/>
        <v>3.690176711</v>
      </c>
      <c r="L9" s="248">
        <f t="shared" si="3"/>
        <v>4.957012213</v>
      </c>
      <c r="M9" s="248">
        <f t="shared" si="3"/>
        <v>4.214277204</v>
      </c>
      <c r="N9" s="248">
        <f t="shared" si="3"/>
        <v>1361403.841</v>
      </c>
      <c r="O9" s="248"/>
      <c r="P9" s="249"/>
      <c r="Q9" s="249"/>
      <c r="R9" s="249"/>
      <c r="S9" s="249"/>
      <c r="T9" s="252"/>
      <c r="U9" s="249"/>
      <c r="V9" s="249"/>
      <c r="W9" s="249"/>
      <c r="X9" s="253"/>
      <c r="Y9" s="323"/>
      <c r="Z9" s="253"/>
      <c r="AA9" s="309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</row>
    <row r="10" ht="19.5" customHeight="1">
      <c r="A10" s="246" t="s">
        <v>97</v>
      </c>
      <c r="B10" s="247">
        <v>57.8125</v>
      </c>
      <c r="C10" s="248">
        <v>61.71875</v>
      </c>
      <c r="D10" s="248">
        <v>55.78125</v>
      </c>
      <c r="E10" s="248">
        <v>56.59375</v>
      </c>
      <c r="F10" s="248">
        <v>48.328407</v>
      </c>
      <c r="G10" s="248">
        <v>1.957904E8</v>
      </c>
      <c r="H10" s="248"/>
      <c r="I10" s="248">
        <f t="shared" ref="I10:N10" si="4">(I11/B11*B10)/B11*B10</f>
        <v>5.027464784</v>
      </c>
      <c r="J10" s="248">
        <f t="shared" si="4"/>
        <v>5.724920714</v>
      </c>
      <c r="K10" s="248">
        <f t="shared" si="4"/>
        <v>4.672833703</v>
      </c>
      <c r="L10" s="248">
        <f t="shared" si="4"/>
        <v>4.781179581</v>
      </c>
      <c r="M10" s="248">
        <f t="shared" si="4"/>
        <v>4.064788033</v>
      </c>
      <c r="N10" s="248">
        <f t="shared" si="4"/>
        <v>849403.6368</v>
      </c>
      <c r="O10" s="248"/>
      <c r="P10" s="249"/>
      <c r="Q10" s="249"/>
      <c r="R10" s="249"/>
      <c r="S10" s="249"/>
      <c r="T10" s="252"/>
      <c r="U10" s="249"/>
      <c r="V10" s="249"/>
      <c r="W10" s="249"/>
      <c r="X10" s="253"/>
      <c r="Y10" s="323"/>
      <c r="Z10" s="253"/>
      <c r="AA10" s="309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</row>
    <row r="11" ht="19.5" customHeight="1">
      <c r="A11" s="246" t="s">
        <v>98</v>
      </c>
      <c r="B11" s="247">
        <v>56.6875</v>
      </c>
      <c r="C11" s="248">
        <v>61.75</v>
      </c>
      <c r="D11" s="248">
        <v>52.9375</v>
      </c>
      <c r="E11" s="248">
        <v>59.6875</v>
      </c>
      <c r="F11" s="248">
        <v>50.970333</v>
      </c>
      <c r="G11" s="248">
        <v>2.578806E8</v>
      </c>
      <c r="H11" s="248"/>
      <c r="I11" s="248">
        <f t="shared" ref="I11:N11" si="5">(I12/B12*B11)/B12*B11</f>
        <v>4.833705043</v>
      </c>
      <c r="J11" s="248">
        <f t="shared" si="5"/>
        <v>5.730719569</v>
      </c>
      <c r="K11" s="248">
        <f t="shared" si="5"/>
        <v>4.208532611</v>
      </c>
      <c r="L11" s="248">
        <f t="shared" si="5"/>
        <v>5.318202747</v>
      </c>
      <c r="M11" s="248">
        <f t="shared" si="5"/>
        <v>4.521347476</v>
      </c>
      <c r="N11" s="248">
        <f t="shared" si="5"/>
        <v>1473562.88</v>
      </c>
      <c r="O11" s="248"/>
      <c r="P11" s="249"/>
      <c r="Q11" s="249"/>
      <c r="R11" s="249"/>
      <c r="S11" s="249"/>
      <c r="T11" s="252"/>
      <c r="U11" s="249"/>
      <c r="V11" s="249"/>
      <c r="W11" s="249"/>
      <c r="X11" s="253"/>
      <c r="Y11" s="323"/>
      <c r="Z11" s="253"/>
      <c r="AA11" s="309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</row>
    <row r="12" ht="19.5" customHeight="1">
      <c r="A12" s="246" t="s">
        <v>99</v>
      </c>
      <c r="B12" s="247">
        <v>60.0625</v>
      </c>
      <c r="C12" s="248">
        <v>63.75</v>
      </c>
      <c r="D12" s="248">
        <v>58.625</v>
      </c>
      <c r="E12" s="248">
        <v>60.1875</v>
      </c>
      <c r="F12" s="248">
        <v>51.397312</v>
      </c>
      <c r="G12" s="248">
        <v>2.89632E8</v>
      </c>
      <c r="H12" s="248"/>
      <c r="I12" s="248">
        <f t="shared" ref="I12:N12" si="6">(I13/B13*B12)/B13*B12</f>
        <v>5.426406785</v>
      </c>
      <c r="J12" s="248">
        <f t="shared" si="6"/>
        <v>6.107951942</v>
      </c>
      <c r="K12" s="248">
        <f t="shared" si="6"/>
        <v>5.161424189</v>
      </c>
      <c r="L12" s="248">
        <f t="shared" si="6"/>
        <v>5.407676723</v>
      </c>
      <c r="M12" s="248">
        <f t="shared" si="6"/>
        <v>4.597415507</v>
      </c>
      <c r="N12" s="248">
        <f t="shared" si="6"/>
        <v>1858764.696</v>
      </c>
      <c r="O12" s="248"/>
      <c r="P12" s="249"/>
      <c r="Q12" s="249"/>
      <c r="R12" s="249"/>
      <c r="S12" s="249"/>
      <c r="T12" s="252"/>
      <c r="U12" s="249"/>
      <c r="V12" s="249"/>
      <c r="W12" s="249"/>
      <c r="X12" s="253"/>
      <c r="Y12" s="323"/>
      <c r="Z12" s="253"/>
      <c r="AA12" s="309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</row>
    <row r="13" ht="19.5" customHeight="1">
      <c r="A13" s="246" t="s">
        <v>100</v>
      </c>
      <c r="B13" s="247">
        <v>59.375</v>
      </c>
      <c r="C13" s="248">
        <v>66.25</v>
      </c>
      <c r="D13" s="248">
        <v>57.414063</v>
      </c>
      <c r="E13" s="248">
        <v>65.75</v>
      </c>
      <c r="F13" s="248">
        <v>56.147415</v>
      </c>
      <c r="G13" s="248">
        <v>4.154352E8</v>
      </c>
      <c r="H13" s="248"/>
      <c r="I13" s="248">
        <f t="shared" ref="I13:N13" si="7">(I14/B14*B13)/B14*B13</f>
        <v>5.302892</v>
      </c>
      <c r="J13" s="248">
        <f t="shared" si="7"/>
        <v>6.596400232</v>
      </c>
      <c r="K13" s="248">
        <f t="shared" si="7"/>
        <v>4.950401281</v>
      </c>
      <c r="L13" s="248">
        <f t="shared" si="7"/>
        <v>6.453415479</v>
      </c>
      <c r="M13" s="248">
        <f t="shared" si="7"/>
        <v>5.486463265</v>
      </c>
      <c r="N13" s="248">
        <f t="shared" si="7"/>
        <v>3824176.358</v>
      </c>
      <c r="O13" s="248"/>
      <c r="P13" s="249"/>
      <c r="Q13" s="249"/>
      <c r="R13" s="249"/>
      <c r="S13" s="249"/>
      <c r="T13" s="252"/>
      <c r="U13" s="249"/>
      <c r="V13" s="249"/>
      <c r="W13" s="249"/>
      <c r="X13" s="253"/>
      <c r="Y13" s="323"/>
      <c r="Z13" s="253"/>
      <c r="AA13" s="309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</row>
    <row r="14" ht="19.5" customHeight="1">
      <c r="A14" s="246" t="s">
        <v>101</v>
      </c>
      <c r="B14" s="247">
        <v>65.75</v>
      </c>
      <c r="C14" s="248">
        <v>78.78125</v>
      </c>
      <c r="D14" s="248">
        <v>65.195313</v>
      </c>
      <c r="E14" s="248">
        <v>73.5</v>
      </c>
      <c r="F14" s="248">
        <v>62.76556</v>
      </c>
      <c r="G14" s="248">
        <v>3.668192E8</v>
      </c>
      <c r="H14" s="248"/>
      <c r="I14" s="248">
        <f t="shared" ref="I14:N14" si="8">(I15/B15*B14)/B15*B14</f>
        <v>6.502749904</v>
      </c>
      <c r="J14" s="248">
        <f t="shared" si="8"/>
        <v>9.327837417</v>
      </c>
      <c r="K14" s="248">
        <f t="shared" si="8"/>
        <v>6.383172643</v>
      </c>
      <c r="L14" s="248">
        <f t="shared" si="8"/>
        <v>8.064413543</v>
      </c>
      <c r="M14" s="248">
        <f t="shared" si="8"/>
        <v>6.856078145</v>
      </c>
      <c r="N14" s="248">
        <f t="shared" si="8"/>
        <v>2981504.352</v>
      </c>
      <c r="O14" s="248"/>
      <c r="P14" s="249"/>
      <c r="Q14" s="249"/>
      <c r="R14" s="249"/>
      <c r="S14" s="249"/>
      <c r="T14" s="252"/>
      <c r="U14" s="249"/>
      <c r="V14" s="249"/>
      <c r="W14" s="249"/>
      <c r="X14" s="253"/>
      <c r="Y14" s="323"/>
      <c r="Z14" s="253"/>
      <c r="AA14" s="309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</row>
    <row r="15" ht="19.5" customHeight="1">
      <c r="A15" s="246" t="s">
        <v>102</v>
      </c>
      <c r="B15" s="247">
        <v>74.3125</v>
      </c>
      <c r="C15" s="248">
        <v>93.75</v>
      </c>
      <c r="D15" s="248">
        <v>73.75</v>
      </c>
      <c r="E15" s="248">
        <v>91.375</v>
      </c>
      <c r="F15" s="248">
        <v>78.029953</v>
      </c>
      <c r="G15" s="248">
        <v>4.653556E8</v>
      </c>
      <c r="H15" s="248"/>
      <c r="I15" s="248">
        <f t="shared" ref="I15:N15" si="9">(I16/B16*B15)/B16*B15</f>
        <v>8.30671444</v>
      </c>
      <c r="J15" s="248">
        <f t="shared" si="9"/>
        <v>13.20923863</v>
      </c>
      <c r="K15" s="248">
        <f t="shared" si="9"/>
        <v>8.168228733</v>
      </c>
      <c r="L15" s="248">
        <f t="shared" si="9"/>
        <v>12.46386947</v>
      </c>
      <c r="M15" s="248">
        <f t="shared" si="9"/>
        <v>10.59633387</v>
      </c>
      <c r="N15" s="248">
        <f t="shared" si="9"/>
        <v>4798452.696</v>
      </c>
      <c r="O15" s="256" t="s">
        <v>103</v>
      </c>
      <c r="P15" s="249">
        <f t="shared" ref="P15:S15" si="10">MAX(P18:P305)</f>
        <v>1616435.62</v>
      </c>
      <c r="Q15" s="249">
        <f t="shared" si="10"/>
        <v>2614045.439</v>
      </c>
      <c r="R15" s="249">
        <f t="shared" si="10"/>
        <v>1963187.872</v>
      </c>
      <c r="S15" s="249">
        <f t="shared" si="10"/>
        <v>0</v>
      </c>
      <c r="T15" s="252"/>
      <c r="U15" s="249">
        <f t="shared" ref="U15:Z15" si="11">MAX(U18:U305)</f>
        <v>3016165.291</v>
      </c>
      <c r="V15" s="249">
        <f t="shared" si="11"/>
        <v>3016165.291</v>
      </c>
      <c r="W15" s="249">
        <f t="shared" si="11"/>
        <v>5801607.276</v>
      </c>
      <c r="X15" s="252">
        <f t="shared" si="11"/>
        <v>5.801607276</v>
      </c>
      <c r="Y15" s="249">
        <f t="shared" si="11"/>
        <v>5801607.276</v>
      </c>
      <c r="Z15" s="252">
        <f t="shared" si="11"/>
        <v>5.801607276</v>
      </c>
      <c r="AA15" s="309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</row>
    <row r="16" ht="19.5" customHeight="1">
      <c r="A16" s="246" t="s">
        <v>104</v>
      </c>
      <c r="B16" s="247">
        <v>96.1875</v>
      </c>
      <c r="C16" s="248">
        <v>97.625</v>
      </c>
      <c r="D16" s="248">
        <v>79.75</v>
      </c>
      <c r="E16" s="248">
        <v>89.6875</v>
      </c>
      <c r="F16" s="248">
        <v>76.588921</v>
      </c>
      <c r="G16" s="248">
        <v>5.834318E8</v>
      </c>
      <c r="H16" s="248"/>
      <c r="I16" s="248">
        <f t="shared" ref="I16:N16" si="12">(I17/B17*B16)/B17*B16</f>
        <v>13.91690977</v>
      </c>
      <c r="J16" s="248">
        <f t="shared" si="12"/>
        <v>14.3237696</v>
      </c>
      <c r="K16" s="248">
        <f t="shared" si="12"/>
        <v>9.551360231</v>
      </c>
      <c r="L16" s="248">
        <f t="shared" si="12"/>
        <v>12.00775861</v>
      </c>
      <c r="M16" s="248">
        <f t="shared" si="12"/>
        <v>10.20856845</v>
      </c>
      <c r="N16" s="248">
        <f t="shared" si="12"/>
        <v>7542434.063</v>
      </c>
      <c r="O16" s="264" t="s">
        <v>105</v>
      </c>
      <c r="P16" s="249">
        <v>1616435.61980198</v>
      </c>
      <c r="Q16" s="249">
        <v>2221983.78466878</v>
      </c>
      <c r="R16" s="249">
        <v>1963187.87174571</v>
      </c>
      <c r="S16" s="249">
        <v>0.0</v>
      </c>
      <c r="T16" s="252"/>
      <c r="U16" s="249">
        <v>3016165.29073726</v>
      </c>
      <c r="V16" s="249">
        <v>3016165.29073726</v>
      </c>
      <c r="W16" s="249">
        <v>5801607.27621647</v>
      </c>
      <c r="X16" s="252">
        <v>5.80160727621647</v>
      </c>
      <c r="Y16" s="249">
        <v>5801607.27621647</v>
      </c>
      <c r="Z16" s="252">
        <v>5.80160727621647</v>
      </c>
      <c r="AA16" s="309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</row>
    <row r="17" ht="19.5" customHeight="1">
      <c r="A17" s="246" t="s">
        <v>106</v>
      </c>
      <c r="B17" s="247">
        <v>89.53125</v>
      </c>
      <c r="C17" s="248">
        <v>107.5</v>
      </c>
      <c r="D17" s="248">
        <v>88.4375</v>
      </c>
      <c r="E17" s="248">
        <v>106.75</v>
      </c>
      <c r="F17" s="248">
        <v>91.159492</v>
      </c>
      <c r="G17" s="248">
        <v>5.751698E8</v>
      </c>
      <c r="H17" s="248"/>
      <c r="I17" s="248">
        <f t="shared" ref="I17:N17" si="13">(I18/B18*B17)/B18*B17</f>
        <v>12.05743232</v>
      </c>
      <c r="J17" s="248">
        <f t="shared" si="13"/>
        <v>17.36809403</v>
      </c>
      <c r="K17" s="248">
        <f t="shared" si="13"/>
        <v>11.74564189</v>
      </c>
      <c r="L17" s="248">
        <f t="shared" si="13"/>
        <v>17.01115805</v>
      </c>
      <c r="M17" s="248">
        <f t="shared" si="13"/>
        <v>14.46227901</v>
      </c>
      <c r="N17" s="248">
        <f t="shared" si="13"/>
        <v>7330329.191</v>
      </c>
      <c r="O17" s="264" t="s">
        <v>107</v>
      </c>
      <c r="P17" s="249">
        <f t="shared" ref="P17:S17" si="14">MIN(P18:P305)</f>
        <v>78257.42574</v>
      </c>
      <c r="Q17" s="249">
        <f t="shared" si="14"/>
        <v>38357.16001</v>
      </c>
      <c r="R17" s="249">
        <f t="shared" si="14"/>
        <v>101534.8132</v>
      </c>
      <c r="S17" s="249">
        <f t="shared" si="14"/>
        <v>0</v>
      </c>
      <c r="T17" s="252"/>
      <c r="U17" s="249">
        <f t="shared" ref="U17:Z17" si="15">MIN(U18:U305)</f>
        <v>162122.9256</v>
      </c>
      <c r="V17" s="249">
        <f t="shared" si="15"/>
        <v>162122.9256</v>
      </c>
      <c r="W17" s="249">
        <f t="shared" si="15"/>
        <v>261772.0254</v>
      </c>
      <c r="X17" s="252">
        <f t="shared" si="15"/>
        <v>0.2617720254</v>
      </c>
      <c r="Y17" s="249">
        <f t="shared" si="15"/>
        <v>261772.0254</v>
      </c>
      <c r="Z17" s="252">
        <f t="shared" si="15"/>
        <v>0.2617720254</v>
      </c>
      <c r="AA17" s="309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</row>
    <row r="18" ht="19.5" customHeight="1">
      <c r="A18" s="246" t="s">
        <v>108</v>
      </c>
      <c r="B18" s="247">
        <v>107.25</v>
      </c>
      <c r="C18" s="248">
        <v>120.5</v>
      </c>
      <c r="D18" s="248">
        <v>101.0</v>
      </c>
      <c r="E18" s="248">
        <v>109.5</v>
      </c>
      <c r="F18" s="248">
        <v>93.507858</v>
      </c>
      <c r="G18" s="248">
        <v>7.211069E8</v>
      </c>
      <c r="H18" s="248"/>
      <c r="I18" s="248">
        <f t="shared" ref="I18:N18" si="16">(I19/B19*B18)/B19*B18</f>
        <v>17.30215263</v>
      </c>
      <c r="J18" s="248">
        <f t="shared" si="16"/>
        <v>21.82274244</v>
      </c>
      <c r="K18" s="248">
        <f t="shared" si="16"/>
        <v>15.31957048</v>
      </c>
      <c r="L18" s="248">
        <f t="shared" si="16"/>
        <v>17.89890036</v>
      </c>
      <c r="M18" s="248">
        <f t="shared" si="16"/>
        <v>15.21700419</v>
      </c>
      <c r="N18" s="248">
        <f t="shared" si="16"/>
        <v>11522073.23</v>
      </c>
      <c r="O18" s="248"/>
      <c r="P18" s="249">
        <v>400000.0</v>
      </c>
      <c r="Q18" s="249">
        <v>300000.0</v>
      </c>
      <c r="R18" s="249">
        <v>300000.0</v>
      </c>
      <c r="S18" s="249">
        <f>-$S$6/12</f>
        <v>0</v>
      </c>
      <c r="T18" s="252"/>
      <c r="U18" s="249">
        <f t="shared" ref="U18:U305" si="18">P18*0.7+R18*0.96</f>
        <v>568000</v>
      </c>
      <c r="V18" s="249">
        <f t="shared" ref="V18:V305" si="19">U18+S18</f>
        <v>568000</v>
      </c>
      <c r="W18" s="249">
        <f t="shared" ref="W18:W305" si="20">P18+Q18+R18</f>
        <v>1000000</v>
      </c>
      <c r="X18" s="252">
        <f t="shared" ref="X18:X305" si="21">W18/1000000</f>
        <v>1</v>
      </c>
      <c r="Y18" s="249">
        <f t="shared" ref="Y18:Y305" si="22">SUM(P18:S18)</f>
        <v>1000000</v>
      </c>
      <c r="Z18" s="252">
        <f t="shared" ref="Z18:Z305" si="23">Y18/1000000</f>
        <v>1</v>
      </c>
      <c r="AA18" s="324"/>
      <c r="AB18" s="325"/>
      <c r="AC18" s="325"/>
      <c r="AD18" s="325"/>
      <c r="AE18" s="325"/>
      <c r="AF18" s="325"/>
      <c r="AG18" s="325"/>
      <c r="AH18" s="325"/>
      <c r="AI18" s="325"/>
      <c r="AJ18" s="325"/>
      <c r="AK18" s="325"/>
      <c r="AL18" s="325"/>
      <c r="AM18" s="325"/>
      <c r="AN18" s="325"/>
      <c r="AO18" s="325"/>
      <c r="AP18" s="325"/>
      <c r="AQ18" s="325"/>
      <c r="AR18" s="325"/>
      <c r="AS18" s="325"/>
      <c r="AT18" s="325"/>
    </row>
    <row r="19" ht="19.5" customHeight="1">
      <c r="A19" s="246" t="s">
        <v>109</v>
      </c>
      <c r="B19" s="247">
        <v>107.765625</v>
      </c>
      <c r="C19" s="248">
        <v>109.125</v>
      </c>
      <c r="D19" s="248">
        <v>78.0</v>
      </c>
      <c r="E19" s="248">
        <v>94.75</v>
      </c>
      <c r="F19" s="248">
        <v>80.912041</v>
      </c>
      <c r="G19" s="248">
        <v>6.784114E8</v>
      </c>
      <c r="H19" s="248"/>
      <c r="I19" s="248">
        <f t="shared" ref="I19:N19" si="17">(I20/B20*B19)/B20*B19</f>
        <v>17.4689194</v>
      </c>
      <c r="J19" s="248">
        <f t="shared" si="17"/>
        <v>17.89714458</v>
      </c>
      <c r="K19" s="248">
        <f t="shared" si="17"/>
        <v>9.136777452</v>
      </c>
      <c r="L19" s="248">
        <f t="shared" si="17"/>
        <v>13.40159685</v>
      </c>
      <c r="M19" s="248">
        <f t="shared" si="17"/>
        <v>11.39355507</v>
      </c>
      <c r="N19" s="248">
        <f t="shared" si="17"/>
        <v>10198060.95</v>
      </c>
      <c r="O19" s="248"/>
      <c r="P19" s="249">
        <f t="shared" ref="P19:P305" si="25">P18*D19/D18</f>
        <v>308910.8911</v>
      </c>
      <c r="Q19" s="249">
        <f t="shared" ref="Q19:Q27" si="26">Q18*K19/K18</f>
        <v>178923.6349</v>
      </c>
      <c r="R19" s="249">
        <f t="shared" ref="R19:R27" si="27">R18</f>
        <v>300000</v>
      </c>
      <c r="S19" s="249">
        <f t="shared" ref="S19:S305" si="28">S18*(1+$S$4/12)+$S$18</f>
        <v>0</v>
      </c>
      <c r="T19" s="252"/>
      <c r="U19" s="249">
        <f t="shared" si="18"/>
        <v>504237.6238</v>
      </c>
      <c r="V19" s="249">
        <f t="shared" si="19"/>
        <v>504237.6238</v>
      </c>
      <c r="W19" s="249">
        <f t="shared" si="20"/>
        <v>787834.526</v>
      </c>
      <c r="X19" s="252">
        <f t="shared" si="21"/>
        <v>0.787834526</v>
      </c>
      <c r="Y19" s="249">
        <f t="shared" si="22"/>
        <v>787834.526</v>
      </c>
      <c r="Z19" s="252">
        <f t="shared" si="23"/>
        <v>0.787834526</v>
      </c>
      <c r="AA19" s="309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</row>
    <row r="20" ht="19.5" customHeight="1">
      <c r="A20" s="246" t="s">
        <v>110</v>
      </c>
      <c r="B20" s="247">
        <v>95.75</v>
      </c>
      <c r="C20" s="248">
        <v>96.875</v>
      </c>
      <c r="D20" s="248">
        <v>72.25</v>
      </c>
      <c r="E20" s="248">
        <v>83.125</v>
      </c>
      <c r="F20" s="248">
        <v>70.98484</v>
      </c>
      <c r="G20" s="248">
        <v>5.631893E8</v>
      </c>
      <c r="H20" s="248"/>
      <c r="I20" s="248">
        <f t="shared" ref="I20:N20" si="24">(I21/B21*B20)/B21*B20</f>
        <v>13.79059811</v>
      </c>
      <c r="J20" s="248">
        <f t="shared" si="24"/>
        <v>14.10453147</v>
      </c>
      <c r="K20" s="248">
        <f t="shared" si="24"/>
        <v>7.839340787</v>
      </c>
      <c r="L20" s="248">
        <f t="shared" si="24"/>
        <v>10.31481466</v>
      </c>
      <c r="M20" s="248">
        <f t="shared" si="24"/>
        <v>8.76928447</v>
      </c>
      <c r="N20" s="248">
        <f t="shared" si="24"/>
        <v>7028135.387</v>
      </c>
      <c r="O20" s="248"/>
      <c r="P20" s="249">
        <f t="shared" si="25"/>
        <v>286138.6139</v>
      </c>
      <c r="Q20" s="249">
        <f t="shared" si="26"/>
        <v>153516.1994</v>
      </c>
      <c r="R20" s="249">
        <f t="shared" si="27"/>
        <v>300000</v>
      </c>
      <c r="S20" s="249">
        <f t="shared" si="28"/>
        <v>0</v>
      </c>
      <c r="T20" s="252"/>
      <c r="U20" s="249">
        <f t="shared" si="18"/>
        <v>488297.0297</v>
      </c>
      <c r="V20" s="249">
        <f t="shared" si="19"/>
        <v>488297.0297</v>
      </c>
      <c r="W20" s="249">
        <f t="shared" si="20"/>
        <v>739654.8133</v>
      </c>
      <c r="X20" s="252">
        <f t="shared" si="21"/>
        <v>0.7396548133</v>
      </c>
      <c r="Y20" s="249">
        <f t="shared" si="22"/>
        <v>739654.8133</v>
      </c>
      <c r="Z20" s="252">
        <f t="shared" si="23"/>
        <v>0.7396548133</v>
      </c>
      <c r="AA20" s="309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</row>
    <row r="21" ht="19.5" customHeight="1">
      <c r="A21" s="246" t="s">
        <v>111</v>
      </c>
      <c r="B21" s="247">
        <v>85.1875</v>
      </c>
      <c r="C21" s="248">
        <v>99.71875</v>
      </c>
      <c r="D21" s="248">
        <v>82.5</v>
      </c>
      <c r="E21" s="248">
        <v>93.4375</v>
      </c>
      <c r="F21" s="248">
        <v>79.791245</v>
      </c>
      <c r="G21" s="248">
        <v>4.695167E8</v>
      </c>
      <c r="H21" s="248"/>
      <c r="I21" s="248">
        <f t="shared" ref="I21:N21" si="29">(I22/B22*B21)/B22*B21</f>
        <v>10.91584307</v>
      </c>
      <c r="J21" s="248">
        <f t="shared" si="29"/>
        <v>14.94475793</v>
      </c>
      <c r="K21" s="248">
        <f t="shared" si="29"/>
        <v>10.22143188</v>
      </c>
      <c r="L21" s="248">
        <f t="shared" si="29"/>
        <v>13.03288407</v>
      </c>
      <c r="M21" s="248">
        <f t="shared" si="29"/>
        <v>11.08009352</v>
      </c>
      <c r="N21" s="248">
        <f t="shared" si="29"/>
        <v>4884649.621</v>
      </c>
      <c r="O21" s="248"/>
      <c r="P21" s="249">
        <f t="shared" si="25"/>
        <v>326732.6733</v>
      </c>
      <c r="Q21" s="249">
        <f t="shared" si="26"/>
        <v>200164.1996</v>
      </c>
      <c r="R21" s="249">
        <f t="shared" si="27"/>
        <v>300000</v>
      </c>
      <c r="S21" s="249">
        <f t="shared" si="28"/>
        <v>0</v>
      </c>
      <c r="T21" s="252"/>
      <c r="U21" s="249">
        <f t="shared" si="18"/>
        <v>516712.8713</v>
      </c>
      <c r="V21" s="249">
        <f t="shared" si="19"/>
        <v>516712.8713</v>
      </c>
      <c r="W21" s="249">
        <f t="shared" si="20"/>
        <v>826896.8729</v>
      </c>
      <c r="X21" s="252">
        <f t="shared" si="21"/>
        <v>0.8268968729</v>
      </c>
      <c r="Y21" s="249">
        <f t="shared" si="22"/>
        <v>826896.8729</v>
      </c>
      <c r="Z21" s="252">
        <f t="shared" si="23"/>
        <v>0.8268968729</v>
      </c>
      <c r="AA21" s="309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</row>
    <row r="22" ht="19.5" customHeight="1">
      <c r="A22" s="246" t="s">
        <v>112</v>
      </c>
      <c r="B22" s="247">
        <v>93.5</v>
      </c>
      <c r="C22" s="248">
        <v>102.0625</v>
      </c>
      <c r="D22" s="248">
        <v>85.71875</v>
      </c>
      <c r="E22" s="248">
        <v>89.4375</v>
      </c>
      <c r="F22" s="248">
        <v>76.375443</v>
      </c>
      <c r="G22" s="248">
        <v>3.817581E8</v>
      </c>
      <c r="H22" s="248"/>
      <c r="I22" s="248">
        <f t="shared" ref="I22:N22" si="30">(I23/B23*B22)/B23*B22</f>
        <v>13.15009102</v>
      </c>
      <c r="J22" s="248">
        <f t="shared" si="30"/>
        <v>15.65552504</v>
      </c>
      <c r="K22" s="248">
        <f t="shared" si="30"/>
        <v>11.03457218</v>
      </c>
      <c r="L22" s="248">
        <f t="shared" si="30"/>
        <v>11.94090971</v>
      </c>
      <c r="M22" s="248">
        <f t="shared" si="30"/>
        <v>10.15173863</v>
      </c>
      <c r="N22" s="248">
        <f t="shared" si="30"/>
        <v>3229295.965</v>
      </c>
      <c r="O22" s="248"/>
      <c r="P22" s="249">
        <f t="shared" si="25"/>
        <v>339480.198</v>
      </c>
      <c r="Q22" s="249">
        <f t="shared" si="26"/>
        <v>216087.7591</v>
      </c>
      <c r="R22" s="249">
        <f t="shared" si="27"/>
        <v>300000</v>
      </c>
      <c r="S22" s="249">
        <f t="shared" si="28"/>
        <v>0</v>
      </c>
      <c r="T22" s="252"/>
      <c r="U22" s="249">
        <f t="shared" si="18"/>
        <v>525636.1386</v>
      </c>
      <c r="V22" s="249">
        <f t="shared" si="19"/>
        <v>525636.1386</v>
      </c>
      <c r="W22" s="249">
        <f t="shared" si="20"/>
        <v>855567.9571</v>
      </c>
      <c r="X22" s="252">
        <f t="shared" si="21"/>
        <v>0.8555679571</v>
      </c>
      <c r="Y22" s="249">
        <f t="shared" si="22"/>
        <v>855567.9571</v>
      </c>
      <c r="Z22" s="252">
        <f t="shared" si="23"/>
        <v>0.8555679571</v>
      </c>
      <c r="AA22" s="309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</row>
    <row r="23" ht="19.5" customHeight="1">
      <c r="A23" s="246" t="s">
        <v>113</v>
      </c>
      <c r="B23" s="247">
        <v>89.8125</v>
      </c>
      <c r="C23" s="248">
        <v>102.0</v>
      </c>
      <c r="D23" s="248">
        <v>83.3125</v>
      </c>
      <c r="E23" s="248">
        <v>101.625</v>
      </c>
      <c r="F23" s="248">
        <v>86.782974</v>
      </c>
      <c r="G23" s="248">
        <v>3.783124E8</v>
      </c>
      <c r="H23" s="248"/>
      <c r="I23" s="248">
        <f t="shared" ref="I23:N23" si="31">(I24/B24*B23)/B24*B23</f>
        <v>12.13330481</v>
      </c>
      <c r="J23" s="248">
        <f t="shared" si="31"/>
        <v>15.63635697</v>
      </c>
      <c r="K23" s="248">
        <f t="shared" si="31"/>
        <v>10.42375451</v>
      </c>
      <c r="L23" s="248">
        <f t="shared" si="31"/>
        <v>15.41697717</v>
      </c>
      <c r="M23" s="248">
        <f t="shared" si="31"/>
        <v>13.10696082</v>
      </c>
      <c r="N23" s="248">
        <f t="shared" si="31"/>
        <v>3171264.615</v>
      </c>
      <c r="O23" s="248"/>
      <c r="P23" s="249">
        <f t="shared" si="25"/>
        <v>329950.495</v>
      </c>
      <c r="Q23" s="249">
        <f t="shared" si="26"/>
        <v>204126.2422</v>
      </c>
      <c r="R23" s="249">
        <f t="shared" si="27"/>
        <v>300000</v>
      </c>
      <c r="S23" s="249">
        <f t="shared" si="28"/>
        <v>0</v>
      </c>
      <c r="T23" s="252"/>
      <c r="U23" s="249">
        <f t="shared" si="18"/>
        <v>518965.3465</v>
      </c>
      <c r="V23" s="249">
        <f t="shared" si="19"/>
        <v>518965.3465</v>
      </c>
      <c r="W23" s="249">
        <f t="shared" si="20"/>
        <v>834076.7373</v>
      </c>
      <c r="X23" s="252">
        <f t="shared" si="21"/>
        <v>0.8340767373</v>
      </c>
      <c r="Y23" s="249">
        <f t="shared" si="22"/>
        <v>834076.7373</v>
      </c>
      <c r="Z23" s="252">
        <f t="shared" si="23"/>
        <v>0.8340767373</v>
      </c>
      <c r="AA23" s="309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</row>
    <row r="24" ht="19.5" customHeight="1">
      <c r="A24" s="246" t="s">
        <v>114</v>
      </c>
      <c r="B24" s="247">
        <v>103.0</v>
      </c>
      <c r="C24" s="248">
        <v>103.515625</v>
      </c>
      <c r="D24" s="248">
        <v>87.0</v>
      </c>
      <c r="E24" s="248">
        <v>88.75</v>
      </c>
      <c r="F24" s="248">
        <v>75.788368</v>
      </c>
      <c r="G24" s="248">
        <v>5.107067E8</v>
      </c>
      <c r="H24" s="248"/>
      <c r="I24" s="248">
        <f t="shared" ref="I24:N24" si="32">(I25/B25*B24)/B25*B24</f>
        <v>15.95805606</v>
      </c>
      <c r="J24" s="248">
        <f t="shared" si="32"/>
        <v>16.10449275</v>
      </c>
      <c r="K24" s="248">
        <f t="shared" si="32"/>
        <v>11.36690804</v>
      </c>
      <c r="L24" s="248">
        <f t="shared" si="32"/>
        <v>11.75803735</v>
      </c>
      <c r="M24" s="248">
        <f t="shared" si="32"/>
        <v>9.996271738</v>
      </c>
      <c r="N24" s="248">
        <f t="shared" si="32"/>
        <v>5779289.363</v>
      </c>
      <c r="O24" s="248"/>
      <c r="P24" s="249">
        <f t="shared" si="25"/>
        <v>344554.4554</v>
      </c>
      <c r="Q24" s="249">
        <f t="shared" si="26"/>
        <v>222595.8239</v>
      </c>
      <c r="R24" s="249">
        <f t="shared" si="27"/>
        <v>300000</v>
      </c>
      <c r="S24" s="249">
        <f t="shared" si="28"/>
        <v>0</v>
      </c>
      <c r="T24" s="252"/>
      <c r="U24" s="249">
        <f t="shared" si="18"/>
        <v>529188.1188</v>
      </c>
      <c r="V24" s="249">
        <f t="shared" si="19"/>
        <v>529188.1188</v>
      </c>
      <c r="W24" s="249">
        <f t="shared" si="20"/>
        <v>867150.2794</v>
      </c>
      <c r="X24" s="252">
        <f t="shared" si="21"/>
        <v>0.8671502794</v>
      </c>
      <c r="Y24" s="249">
        <f t="shared" si="22"/>
        <v>867150.2794</v>
      </c>
      <c r="Z24" s="252">
        <f t="shared" si="23"/>
        <v>0.8671502794</v>
      </c>
      <c r="AA24" s="309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</row>
    <row r="25" ht="19.5" customHeight="1">
      <c r="A25" s="271" t="s">
        <v>115</v>
      </c>
      <c r="B25" s="272">
        <v>90.25</v>
      </c>
      <c r="C25" s="273">
        <v>90.25</v>
      </c>
      <c r="D25" s="273">
        <v>73.625</v>
      </c>
      <c r="E25" s="273">
        <v>81.703125</v>
      </c>
      <c r="F25" s="273">
        <v>69.770638</v>
      </c>
      <c r="G25" s="273">
        <v>9.049254E8</v>
      </c>
      <c r="H25" s="273"/>
      <c r="I25" s="273">
        <f t="shared" ref="I25:N25" si="33">(I26/B26*B25)/B26*B25</f>
        <v>12.25180168</v>
      </c>
      <c r="J25" s="273">
        <f t="shared" si="33"/>
        <v>12.24135955</v>
      </c>
      <c r="K25" s="273">
        <f t="shared" si="33"/>
        <v>8.140563287</v>
      </c>
      <c r="L25" s="273">
        <f t="shared" si="33"/>
        <v>9.964957431</v>
      </c>
      <c r="M25" s="273">
        <f t="shared" si="33"/>
        <v>8.471851442</v>
      </c>
      <c r="N25" s="273">
        <f t="shared" si="33"/>
        <v>18144996.37</v>
      </c>
      <c r="O25" s="273"/>
      <c r="P25" s="249">
        <f t="shared" si="25"/>
        <v>291584.1584</v>
      </c>
      <c r="Q25" s="249">
        <f t="shared" si="26"/>
        <v>159414.9777</v>
      </c>
      <c r="R25" s="249">
        <f t="shared" si="27"/>
        <v>300000</v>
      </c>
      <c r="S25" s="249">
        <f t="shared" si="28"/>
        <v>0</v>
      </c>
      <c r="T25" s="252"/>
      <c r="U25" s="249">
        <f t="shared" si="18"/>
        <v>492108.9109</v>
      </c>
      <c r="V25" s="249">
        <f t="shared" si="19"/>
        <v>492108.9109</v>
      </c>
      <c r="W25" s="249">
        <f t="shared" si="20"/>
        <v>750999.1361</v>
      </c>
      <c r="X25" s="252">
        <f t="shared" si="21"/>
        <v>0.7509991361</v>
      </c>
      <c r="Y25" s="249">
        <f t="shared" si="22"/>
        <v>750999.1361</v>
      </c>
      <c r="Z25" s="252">
        <f t="shared" si="23"/>
        <v>0.7509991361</v>
      </c>
      <c r="AA25" s="309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</row>
    <row r="26" ht="19.5" customHeight="1">
      <c r="A26" s="271" t="s">
        <v>116</v>
      </c>
      <c r="B26" s="272">
        <v>80.3125</v>
      </c>
      <c r="C26" s="273">
        <v>84.125</v>
      </c>
      <c r="D26" s="273">
        <v>60.5</v>
      </c>
      <c r="E26" s="273">
        <v>62.984375</v>
      </c>
      <c r="F26" s="273">
        <v>53.785721</v>
      </c>
      <c r="G26" s="273">
        <v>9.362076E8</v>
      </c>
      <c r="H26" s="273"/>
      <c r="I26" s="273">
        <f t="shared" ref="I26:N26" si="34">(I27/B27*B26)/B27*B26</f>
        <v>9.702235838</v>
      </c>
      <c r="J26" s="273">
        <f t="shared" si="34"/>
        <v>10.63617288</v>
      </c>
      <c r="K26" s="273">
        <f t="shared" si="34"/>
        <v>5.49685892</v>
      </c>
      <c r="L26" s="273">
        <f t="shared" si="34"/>
        <v>5.921936694</v>
      </c>
      <c r="M26" s="273">
        <f t="shared" si="34"/>
        <v>5.034622733</v>
      </c>
      <c r="N26" s="273">
        <f t="shared" si="34"/>
        <v>19421181.79</v>
      </c>
      <c r="O26" s="273"/>
      <c r="P26" s="249">
        <f t="shared" si="25"/>
        <v>239603.9604</v>
      </c>
      <c r="Q26" s="249">
        <f t="shared" si="26"/>
        <v>107643.8584</v>
      </c>
      <c r="R26" s="249">
        <f t="shared" si="27"/>
        <v>300000</v>
      </c>
      <c r="S26" s="249">
        <f t="shared" si="28"/>
        <v>0</v>
      </c>
      <c r="T26" s="252"/>
      <c r="U26" s="249">
        <f t="shared" si="18"/>
        <v>455722.7723</v>
      </c>
      <c r="V26" s="249">
        <f t="shared" si="19"/>
        <v>455722.7723</v>
      </c>
      <c r="W26" s="249">
        <f t="shared" si="20"/>
        <v>647247.8188</v>
      </c>
      <c r="X26" s="252">
        <f t="shared" si="21"/>
        <v>0.6472478188</v>
      </c>
      <c r="Y26" s="249">
        <f t="shared" si="22"/>
        <v>647247.8188</v>
      </c>
      <c r="Z26" s="252">
        <f t="shared" si="23"/>
        <v>0.6472478188</v>
      </c>
      <c r="AA26" s="309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</row>
    <row r="27" ht="19.5" customHeight="1">
      <c r="A27" s="271" t="s">
        <v>117</v>
      </c>
      <c r="B27" s="326">
        <v>64.0625</v>
      </c>
      <c r="C27" s="327">
        <v>74.78125</v>
      </c>
      <c r="D27" s="327">
        <v>54.25</v>
      </c>
      <c r="E27" s="327">
        <v>58.375</v>
      </c>
      <c r="F27" s="327">
        <v>49.849514</v>
      </c>
      <c r="G27" s="327">
        <v>1.0877885E9</v>
      </c>
      <c r="H27" s="327"/>
      <c r="I27" s="327">
        <f t="shared" ref="I27:N27" si="35">(I28/B28*B27)/B28*B27</f>
        <v>6.173242003</v>
      </c>
      <c r="J27" s="327">
        <f t="shared" si="35"/>
        <v>8.404670148</v>
      </c>
      <c r="K27" s="327">
        <f t="shared" si="35"/>
        <v>4.419807214</v>
      </c>
      <c r="L27" s="327">
        <f t="shared" si="35"/>
        <v>5.086884762</v>
      </c>
      <c r="M27" s="327">
        <f t="shared" si="35"/>
        <v>4.324688189</v>
      </c>
      <c r="N27" s="327">
        <f t="shared" si="35"/>
        <v>26219249.43</v>
      </c>
      <c r="O27" s="327"/>
      <c r="P27" s="249">
        <f t="shared" si="25"/>
        <v>214851.4851</v>
      </c>
      <c r="Q27" s="249">
        <f t="shared" si="26"/>
        <v>86552.17626</v>
      </c>
      <c r="R27" s="249">
        <f t="shared" si="27"/>
        <v>300000</v>
      </c>
      <c r="S27" s="249">
        <f t="shared" si="28"/>
        <v>0</v>
      </c>
      <c r="T27" s="252">
        <f>(P27-P18)/P18</f>
        <v>-0.4628712871</v>
      </c>
      <c r="U27" s="249">
        <f t="shared" si="18"/>
        <v>438396.0396</v>
      </c>
      <c r="V27" s="249">
        <f t="shared" si="19"/>
        <v>438396.0396</v>
      </c>
      <c r="W27" s="249">
        <f t="shared" si="20"/>
        <v>601403.6614</v>
      </c>
      <c r="X27" s="252">
        <f t="shared" si="21"/>
        <v>0.6014036614</v>
      </c>
      <c r="Y27" s="249">
        <f t="shared" si="22"/>
        <v>601403.6614</v>
      </c>
      <c r="Z27" s="252">
        <f t="shared" si="23"/>
        <v>0.6014036614</v>
      </c>
      <c r="AA27" s="309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</row>
    <row r="28" ht="19.5" customHeight="1">
      <c r="A28" s="271" t="s">
        <v>118</v>
      </c>
      <c r="B28" s="272">
        <v>58.5625</v>
      </c>
      <c r="C28" s="273">
        <v>69.125</v>
      </c>
      <c r="D28" s="273">
        <v>52.15625</v>
      </c>
      <c r="E28" s="273">
        <v>64.300003</v>
      </c>
      <c r="F28" s="273">
        <v>54.909184</v>
      </c>
      <c r="G28" s="273">
        <v>1.1978067E9</v>
      </c>
      <c r="H28" s="273"/>
      <c r="I28" s="273">
        <f t="shared" ref="I28:N28" si="36">(I29/B29*B28)/B29*B28</f>
        <v>5.158753226</v>
      </c>
      <c r="J28" s="273">
        <f t="shared" si="36"/>
        <v>7.181340543</v>
      </c>
      <c r="K28" s="273">
        <f t="shared" si="36"/>
        <v>4.085230429</v>
      </c>
      <c r="L28" s="273">
        <f t="shared" si="36"/>
        <v>6.171917305</v>
      </c>
      <c r="M28" s="273">
        <f t="shared" si="36"/>
        <v>5.24714327</v>
      </c>
      <c r="N28" s="273">
        <f t="shared" si="36"/>
        <v>31791045.08</v>
      </c>
      <c r="O28" s="273"/>
      <c r="P28" s="249">
        <f t="shared" si="25"/>
        <v>206559.4059</v>
      </c>
      <c r="Q28" s="249">
        <f>((Q27+R27)/2)*K28/K27</f>
        <v>178645.2029</v>
      </c>
      <c r="R28" s="249">
        <f>(Q27+R27)/2</f>
        <v>193276.0881</v>
      </c>
      <c r="S28" s="249">
        <f t="shared" si="28"/>
        <v>0</v>
      </c>
      <c r="T28" s="277"/>
      <c r="U28" s="249">
        <f t="shared" si="18"/>
        <v>330136.6288</v>
      </c>
      <c r="V28" s="249">
        <f t="shared" si="19"/>
        <v>330136.6288</v>
      </c>
      <c r="W28" s="249">
        <f t="shared" si="20"/>
        <v>578480.6969</v>
      </c>
      <c r="X28" s="252">
        <f t="shared" si="21"/>
        <v>0.5784806969</v>
      </c>
      <c r="Y28" s="249">
        <f t="shared" si="22"/>
        <v>578480.6969</v>
      </c>
      <c r="Z28" s="252">
        <f t="shared" si="23"/>
        <v>0.5784806969</v>
      </c>
      <c r="AA28" s="309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</row>
    <row r="29" ht="19.5" customHeight="1">
      <c r="A29" s="271" t="s">
        <v>119</v>
      </c>
      <c r="B29" s="272">
        <v>64.550003</v>
      </c>
      <c r="C29" s="273">
        <v>65.610001</v>
      </c>
      <c r="D29" s="273">
        <v>46.860001</v>
      </c>
      <c r="E29" s="273">
        <v>47.450001</v>
      </c>
      <c r="F29" s="273">
        <v>40.520073</v>
      </c>
      <c r="G29" s="273">
        <v>1.2158712E9</v>
      </c>
      <c r="H29" s="273"/>
      <c r="I29" s="273">
        <f t="shared" ref="I29:N29" si="37">(I30/B30*B29)/B30*B29</f>
        <v>6.2675538</v>
      </c>
      <c r="J29" s="273">
        <f t="shared" si="37"/>
        <v>6.469568594</v>
      </c>
      <c r="K29" s="273">
        <f t="shared" si="37"/>
        <v>3.297679378</v>
      </c>
      <c r="L29" s="273">
        <f t="shared" si="37"/>
        <v>3.361015876</v>
      </c>
      <c r="M29" s="273">
        <f t="shared" si="37"/>
        <v>2.857415401</v>
      </c>
      <c r="N29" s="273">
        <f t="shared" si="37"/>
        <v>32757177.35</v>
      </c>
      <c r="O29" s="273"/>
      <c r="P29" s="249">
        <f t="shared" si="25"/>
        <v>185584.1624</v>
      </c>
      <c r="Q29" s="249">
        <f t="shared" ref="Q29:Q39" si="39">Q28*K29/K28</f>
        <v>144205.9663</v>
      </c>
      <c r="R29" s="249">
        <f t="shared" ref="R29:R39" si="40">R28</f>
        <v>193276.0881</v>
      </c>
      <c r="S29" s="249">
        <f t="shared" si="28"/>
        <v>0</v>
      </c>
      <c r="T29" s="277"/>
      <c r="U29" s="249">
        <f t="shared" si="18"/>
        <v>315453.9583</v>
      </c>
      <c r="V29" s="249">
        <f t="shared" si="19"/>
        <v>315453.9583</v>
      </c>
      <c r="W29" s="249">
        <f t="shared" si="20"/>
        <v>523066.2168</v>
      </c>
      <c r="X29" s="252">
        <f t="shared" si="21"/>
        <v>0.5230662168</v>
      </c>
      <c r="Y29" s="249">
        <f t="shared" si="22"/>
        <v>523066.2168</v>
      </c>
      <c r="Z29" s="252">
        <f t="shared" si="23"/>
        <v>0.5230662168</v>
      </c>
      <c r="AA29" s="309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</row>
    <row r="30" ht="19.5" customHeight="1">
      <c r="A30" s="271" t="s">
        <v>120</v>
      </c>
      <c r="B30" s="272">
        <v>46.970001</v>
      </c>
      <c r="C30" s="273">
        <v>50.66</v>
      </c>
      <c r="D30" s="273">
        <v>38.0</v>
      </c>
      <c r="E30" s="273">
        <v>39.150002</v>
      </c>
      <c r="F30" s="273">
        <v>33.43227</v>
      </c>
      <c r="G30" s="273">
        <v>1.7249188E9</v>
      </c>
      <c r="H30" s="273"/>
      <c r="I30" s="273">
        <f t="shared" ref="I30:N30" si="38">(I31/B31*B30)/B31*B30</f>
        <v>3.31853709</v>
      </c>
      <c r="J30" s="273">
        <f t="shared" si="38"/>
        <v>3.85714179</v>
      </c>
      <c r="K30" s="273">
        <f t="shared" si="38"/>
        <v>2.168557962</v>
      </c>
      <c r="L30" s="273">
        <f t="shared" si="38"/>
        <v>2.288029867</v>
      </c>
      <c r="M30" s="273">
        <f t="shared" si="38"/>
        <v>1.945201851</v>
      </c>
      <c r="N30" s="273">
        <f t="shared" si="38"/>
        <v>65927808.56</v>
      </c>
      <c r="O30" s="273"/>
      <c r="P30" s="249">
        <f t="shared" si="25"/>
        <v>150495.0495</v>
      </c>
      <c r="Q30" s="249">
        <f t="shared" si="39"/>
        <v>94830.01848</v>
      </c>
      <c r="R30" s="249">
        <f t="shared" si="40"/>
        <v>193276.0881</v>
      </c>
      <c r="S30" s="249">
        <f t="shared" si="28"/>
        <v>0</v>
      </c>
      <c r="T30" s="277"/>
      <c r="U30" s="249">
        <f t="shared" si="18"/>
        <v>290891.5793</v>
      </c>
      <c r="V30" s="249">
        <f t="shared" si="19"/>
        <v>290891.5793</v>
      </c>
      <c r="W30" s="249">
        <f t="shared" si="20"/>
        <v>438601.1561</v>
      </c>
      <c r="X30" s="252">
        <f t="shared" si="21"/>
        <v>0.4386011561</v>
      </c>
      <c r="Y30" s="249">
        <f t="shared" si="22"/>
        <v>438601.1561</v>
      </c>
      <c r="Z30" s="252">
        <f t="shared" si="23"/>
        <v>0.4386011561</v>
      </c>
      <c r="AA30" s="309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</row>
    <row r="31" ht="19.5" customHeight="1">
      <c r="A31" s="271" t="s">
        <v>121</v>
      </c>
      <c r="B31" s="272">
        <v>39.169998</v>
      </c>
      <c r="C31" s="273">
        <v>49.439999</v>
      </c>
      <c r="D31" s="273">
        <v>33.599998</v>
      </c>
      <c r="E31" s="273">
        <v>46.150002</v>
      </c>
      <c r="F31" s="273">
        <v>39.409939</v>
      </c>
      <c r="G31" s="273">
        <v>1.6436822E9</v>
      </c>
      <c r="H31" s="273"/>
      <c r="I31" s="273">
        <f t="shared" ref="I31:N31" si="41">(I32/B32*B31)/B32*B31</f>
        <v>2.307876876</v>
      </c>
      <c r="J31" s="273">
        <f t="shared" si="41"/>
        <v>3.673602312</v>
      </c>
      <c r="K31" s="273">
        <f t="shared" si="41"/>
        <v>1.695439685</v>
      </c>
      <c r="L31" s="273">
        <f t="shared" si="41"/>
        <v>3.179373576</v>
      </c>
      <c r="M31" s="273">
        <f t="shared" si="41"/>
        <v>2.702990183</v>
      </c>
      <c r="N31" s="273">
        <f t="shared" si="41"/>
        <v>59864179.29</v>
      </c>
      <c r="O31" s="273"/>
      <c r="P31" s="249">
        <f t="shared" si="25"/>
        <v>133069.299</v>
      </c>
      <c r="Q31" s="249">
        <f t="shared" si="39"/>
        <v>74140.77903</v>
      </c>
      <c r="R31" s="249">
        <f t="shared" si="40"/>
        <v>193276.0881</v>
      </c>
      <c r="S31" s="249">
        <f t="shared" si="28"/>
        <v>0</v>
      </c>
      <c r="T31" s="277"/>
      <c r="U31" s="249">
        <f t="shared" si="18"/>
        <v>278693.5539</v>
      </c>
      <c r="V31" s="249">
        <f t="shared" si="19"/>
        <v>278693.5539</v>
      </c>
      <c r="W31" s="249">
        <f t="shared" si="20"/>
        <v>400486.1662</v>
      </c>
      <c r="X31" s="252">
        <f t="shared" si="21"/>
        <v>0.4004861662</v>
      </c>
      <c r="Y31" s="249">
        <f t="shared" si="22"/>
        <v>400486.1662</v>
      </c>
      <c r="Z31" s="252">
        <f t="shared" si="23"/>
        <v>0.4004861662</v>
      </c>
      <c r="AA31" s="309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</row>
    <row r="32" ht="19.5" customHeight="1">
      <c r="A32" s="271" t="s">
        <v>122</v>
      </c>
      <c r="B32" s="272">
        <v>46.200001</v>
      </c>
      <c r="C32" s="273">
        <v>51.950001</v>
      </c>
      <c r="D32" s="273">
        <v>43.349998</v>
      </c>
      <c r="E32" s="273">
        <v>44.73</v>
      </c>
      <c r="F32" s="273">
        <v>38.197327</v>
      </c>
      <c r="G32" s="273">
        <v>1.3946903E9</v>
      </c>
      <c r="H32" s="273"/>
      <c r="I32" s="273">
        <f t="shared" ref="I32:N32" si="42">(I33/B33*B32)/B33*B32</f>
        <v>3.210624437</v>
      </c>
      <c r="J32" s="273">
        <f t="shared" si="42"/>
        <v>4.056078519</v>
      </c>
      <c r="K32" s="273">
        <f t="shared" si="42"/>
        <v>2.822162423</v>
      </c>
      <c r="L32" s="273">
        <f t="shared" si="42"/>
        <v>2.986729617</v>
      </c>
      <c r="M32" s="273">
        <f t="shared" si="42"/>
        <v>2.53921157</v>
      </c>
      <c r="N32" s="273">
        <f t="shared" si="42"/>
        <v>43100954.66</v>
      </c>
      <c r="O32" s="273"/>
      <c r="P32" s="249">
        <f t="shared" si="25"/>
        <v>171683.1604</v>
      </c>
      <c r="Q32" s="249">
        <f t="shared" si="39"/>
        <v>123411.8338</v>
      </c>
      <c r="R32" s="249">
        <f t="shared" si="40"/>
        <v>193276.0881</v>
      </c>
      <c r="S32" s="249">
        <f t="shared" si="28"/>
        <v>0</v>
      </c>
      <c r="T32" s="277"/>
      <c r="U32" s="249">
        <f t="shared" si="18"/>
        <v>305723.2569</v>
      </c>
      <c r="V32" s="249">
        <f t="shared" si="19"/>
        <v>305723.2569</v>
      </c>
      <c r="W32" s="249">
        <f t="shared" si="20"/>
        <v>488371.0823</v>
      </c>
      <c r="X32" s="252">
        <f t="shared" si="21"/>
        <v>0.4883710823</v>
      </c>
      <c r="Y32" s="249">
        <f t="shared" si="22"/>
        <v>488371.0823</v>
      </c>
      <c r="Z32" s="252">
        <f t="shared" si="23"/>
        <v>0.4883710823</v>
      </c>
      <c r="AA32" s="309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</row>
    <row r="33" ht="19.5" customHeight="1">
      <c r="A33" s="271" t="s">
        <v>123</v>
      </c>
      <c r="B33" s="272">
        <v>45.540001</v>
      </c>
      <c r="C33" s="273">
        <v>49.490002</v>
      </c>
      <c r="D33" s="273">
        <v>41.259998</v>
      </c>
      <c r="E33" s="273">
        <v>45.700001</v>
      </c>
      <c r="F33" s="273">
        <v>39.025661</v>
      </c>
      <c r="G33" s="273">
        <v>1.3630503E9</v>
      </c>
      <c r="H33" s="273"/>
      <c r="I33" s="273">
        <f t="shared" ref="I33:N33" si="43">(I34/B34*B33)/B34*B33</f>
        <v>3.119547542</v>
      </c>
      <c r="J33" s="273">
        <f t="shared" si="43"/>
        <v>3.681036941</v>
      </c>
      <c r="K33" s="273">
        <f t="shared" si="43"/>
        <v>2.556596833</v>
      </c>
      <c r="L33" s="273">
        <f t="shared" si="43"/>
        <v>3.11767278</v>
      </c>
      <c r="M33" s="273">
        <f t="shared" si="43"/>
        <v>2.650534603</v>
      </c>
      <c r="N33" s="273">
        <f t="shared" si="43"/>
        <v>41167556.88</v>
      </c>
      <c r="O33" s="273"/>
      <c r="P33" s="249">
        <f t="shared" si="25"/>
        <v>163405.9327</v>
      </c>
      <c r="Q33" s="249">
        <f t="shared" si="39"/>
        <v>111798.7756</v>
      </c>
      <c r="R33" s="249">
        <f t="shared" si="40"/>
        <v>193276.0881</v>
      </c>
      <c r="S33" s="249">
        <f t="shared" si="28"/>
        <v>0</v>
      </c>
      <c r="T33" s="277"/>
      <c r="U33" s="249">
        <f t="shared" si="18"/>
        <v>299929.1975</v>
      </c>
      <c r="V33" s="249">
        <f t="shared" si="19"/>
        <v>299929.1975</v>
      </c>
      <c r="W33" s="249">
        <f t="shared" si="20"/>
        <v>468480.7964</v>
      </c>
      <c r="X33" s="252">
        <f t="shared" si="21"/>
        <v>0.4684807964</v>
      </c>
      <c r="Y33" s="249">
        <f t="shared" si="22"/>
        <v>468480.7964</v>
      </c>
      <c r="Z33" s="252">
        <f t="shared" si="23"/>
        <v>0.4684807964</v>
      </c>
      <c r="AA33" s="309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</row>
    <row r="34" ht="19.5" customHeight="1">
      <c r="A34" s="271" t="s">
        <v>124</v>
      </c>
      <c r="B34" s="272">
        <v>45.650002</v>
      </c>
      <c r="C34" s="273">
        <v>46.48</v>
      </c>
      <c r="D34" s="273">
        <v>39.310001</v>
      </c>
      <c r="E34" s="273">
        <v>41.759998</v>
      </c>
      <c r="F34" s="273">
        <v>35.661087</v>
      </c>
      <c r="G34" s="273">
        <v>1.1983925E9</v>
      </c>
      <c r="H34" s="273"/>
      <c r="I34" s="273">
        <f t="shared" ref="I34:N34" si="44">(I35/B35*B34)/B35*B34</f>
        <v>3.134636158</v>
      </c>
      <c r="J34" s="273">
        <f t="shared" si="44"/>
        <v>3.246889224</v>
      </c>
      <c r="K34" s="273">
        <f t="shared" si="44"/>
        <v>2.320651635</v>
      </c>
      <c r="L34" s="273">
        <f t="shared" si="44"/>
        <v>2.603269022</v>
      </c>
      <c r="M34" s="273">
        <f t="shared" si="44"/>
        <v>2.213207315</v>
      </c>
      <c r="N34" s="273">
        <f t="shared" si="44"/>
        <v>31822148.17</v>
      </c>
      <c r="O34" s="273"/>
      <c r="P34" s="249">
        <f t="shared" si="25"/>
        <v>155683.1723</v>
      </c>
      <c r="Q34" s="249">
        <f t="shared" si="39"/>
        <v>101481.0032</v>
      </c>
      <c r="R34" s="249">
        <f t="shared" si="40"/>
        <v>193276.0881</v>
      </c>
      <c r="S34" s="249">
        <f t="shared" si="28"/>
        <v>0</v>
      </c>
      <c r="T34" s="277"/>
      <c r="U34" s="249">
        <f t="shared" si="18"/>
        <v>294523.2652</v>
      </c>
      <c r="V34" s="249">
        <f t="shared" si="19"/>
        <v>294523.2652</v>
      </c>
      <c r="W34" s="249">
        <f t="shared" si="20"/>
        <v>450440.2636</v>
      </c>
      <c r="X34" s="252">
        <f t="shared" si="21"/>
        <v>0.4504402636</v>
      </c>
      <c r="Y34" s="249">
        <f t="shared" si="22"/>
        <v>450440.2636</v>
      </c>
      <c r="Z34" s="252">
        <f t="shared" si="23"/>
        <v>0.4504402636</v>
      </c>
      <c r="AA34" s="309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</row>
    <row r="35" ht="19.5" customHeight="1">
      <c r="A35" s="271" t="s">
        <v>125</v>
      </c>
      <c r="B35" s="272">
        <v>42.630001</v>
      </c>
      <c r="C35" s="273">
        <v>44.0</v>
      </c>
      <c r="D35" s="273">
        <v>35.75</v>
      </c>
      <c r="E35" s="273">
        <v>36.630001</v>
      </c>
      <c r="F35" s="273">
        <v>31.280291</v>
      </c>
      <c r="G35" s="273">
        <v>1.3134117E9</v>
      </c>
      <c r="H35" s="273"/>
      <c r="I35" s="273">
        <f t="shared" ref="I35:N35" si="45">(I36/B36*B35)/B36*B35</f>
        <v>2.733607911</v>
      </c>
      <c r="J35" s="273">
        <f t="shared" si="45"/>
        <v>2.909648894</v>
      </c>
      <c r="K35" s="273">
        <f t="shared" si="45"/>
        <v>1.919357763</v>
      </c>
      <c r="L35" s="273">
        <f t="shared" si="45"/>
        <v>2.002958602</v>
      </c>
      <c r="M35" s="273">
        <f t="shared" si="45"/>
        <v>1.702842623</v>
      </c>
      <c r="N35" s="273">
        <f t="shared" si="45"/>
        <v>38223732.25</v>
      </c>
      <c r="O35" s="273"/>
      <c r="P35" s="249">
        <f t="shared" si="25"/>
        <v>141584.1584</v>
      </c>
      <c r="Q35" s="249">
        <f t="shared" si="39"/>
        <v>83932.61114</v>
      </c>
      <c r="R35" s="249">
        <f t="shared" si="40"/>
        <v>193276.0881</v>
      </c>
      <c r="S35" s="249">
        <f t="shared" si="28"/>
        <v>0</v>
      </c>
      <c r="T35" s="277"/>
      <c r="U35" s="249">
        <f t="shared" si="18"/>
        <v>284653.9555</v>
      </c>
      <c r="V35" s="249">
        <f t="shared" si="19"/>
        <v>284653.9555</v>
      </c>
      <c r="W35" s="249">
        <f t="shared" si="20"/>
        <v>418792.8577</v>
      </c>
      <c r="X35" s="252">
        <f t="shared" si="21"/>
        <v>0.4187928577</v>
      </c>
      <c r="Y35" s="249">
        <f t="shared" si="22"/>
        <v>418792.8577</v>
      </c>
      <c r="Z35" s="252">
        <f t="shared" si="23"/>
        <v>0.4187928577</v>
      </c>
      <c r="AA35" s="309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</row>
    <row r="36" ht="19.5" customHeight="1">
      <c r="A36" s="271" t="s">
        <v>126</v>
      </c>
      <c r="B36" s="272">
        <v>36.509998</v>
      </c>
      <c r="C36" s="273">
        <v>37.5</v>
      </c>
      <c r="D36" s="273">
        <v>27.200001</v>
      </c>
      <c r="E36" s="273">
        <v>28.98</v>
      </c>
      <c r="F36" s="273">
        <v>24.747557</v>
      </c>
      <c r="G36" s="273">
        <v>1.3021162E9</v>
      </c>
      <c r="H36" s="273"/>
      <c r="I36" s="273">
        <f t="shared" ref="I36:N36" si="46">(I37/B37*B36)/B37*B36</f>
        <v>2.005068228</v>
      </c>
      <c r="J36" s="273">
        <f t="shared" si="46"/>
        <v>2.11347818</v>
      </c>
      <c r="K36" s="273">
        <f t="shared" si="46"/>
        <v>1.111070665</v>
      </c>
      <c r="L36" s="273">
        <f t="shared" si="46"/>
        <v>1.253703604</v>
      </c>
      <c r="M36" s="273">
        <f t="shared" si="46"/>
        <v>1.06585373</v>
      </c>
      <c r="N36" s="273">
        <f t="shared" si="46"/>
        <v>37569101.88</v>
      </c>
      <c r="O36" s="273"/>
      <c r="P36" s="249">
        <f t="shared" si="25"/>
        <v>107722.7762</v>
      </c>
      <c r="Q36" s="249">
        <f t="shared" si="39"/>
        <v>48586.59697</v>
      </c>
      <c r="R36" s="249">
        <f t="shared" si="40"/>
        <v>193276.0881</v>
      </c>
      <c r="S36" s="249">
        <f t="shared" si="28"/>
        <v>0</v>
      </c>
      <c r="T36" s="277"/>
      <c r="U36" s="249">
        <f t="shared" si="18"/>
        <v>260950.988</v>
      </c>
      <c r="V36" s="249">
        <f t="shared" si="19"/>
        <v>260950.988</v>
      </c>
      <c r="W36" s="249">
        <f t="shared" si="20"/>
        <v>349585.4613</v>
      </c>
      <c r="X36" s="252">
        <f t="shared" si="21"/>
        <v>0.3495854613</v>
      </c>
      <c r="Y36" s="249">
        <f t="shared" si="22"/>
        <v>349585.4613</v>
      </c>
      <c r="Z36" s="252">
        <f t="shared" si="23"/>
        <v>0.3495854613</v>
      </c>
      <c r="AA36" s="309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</row>
    <row r="37" ht="19.5" customHeight="1">
      <c r="A37" s="271" t="s">
        <v>127</v>
      </c>
      <c r="B37" s="272">
        <v>28.85</v>
      </c>
      <c r="C37" s="273">
        <v>37.060001</v>
      </c>
      <c r="D37" s="273">
        <v>27.85</v>
      </c>
      <c r="E37" s="273">
        <v>33.900002</v>
      </c>
      <c r="F37" s="273">
        <v>28.949011</v>
      </c>
      <c r="G37" s="273">
        <v>2.1601468E9</v>
      </c>
      <c r="H37" s="273"/>
      <c r="I37" s="273">
        <f t="shared" ref="I37:N37" si="47">(I38/B38*B37)/B38*B37</f>
        <v>1.251979368</v>
      </c>
      <c r="J37" s="273">
        <f t="shared" si="47"/>
        <v>2.064172969</v>
      </c>
      <c r="K37" s="273">
        <f t="shared" si="47"/>
        <v>1.16480772</v>
      </c>
      <c r="L37" s="273">
        <f t="shared" si="47"/>
        <v>1.715527008</v>
      </c>
      <c r="M37" s="273">
        <f t="shared" si="47"/>
        <v>1.458479757</v>
      </c>
      <c r="N37" s="273">
        <f t="shared" si="47"/>
        <v>103394600.9</v>
      </c>
      <c r="O37" s="273"/>
      <c r="P37" s="249">
        <f t="shared" si="25"/>
        <v>110297.0297</v>
      </c>
      <c r="Q37" s="249">
        <f t="shared" si="39"/>
        <v>50936.49308</v>
      </c>
      <c r="R37" s="249">
        <f t="shared" si="40"/>
        <v>193276.0881</v>
      </c>
      <c r="S37" s="249">
        <f t="shared" si="28"/>
        <v>0</v>
      </c>
      <c r="T37" s="277"/>
      <c r="U37" s="249">
        <f t="shared" si="18"/>
        <v>262752.9654</v>
      </c>
      <c r="V37" s="249">
        <f t="shared" si="19"/>
        <v>262752.9654</v>
      </c>
      <c r="W37" s="249">
        <f t="shared" si="20"/>
        <v>354509.6109</v>
      </c>
      <c r="X37" s="252">
        <f t="shared" si="21"/>
        <v>0.3545096109</v>
      </c>
      <c r="Y37" s="249">
        <f t="shared" si="22"/>
        <v>354509.6109</v>
      </c>
      <c r="Z37" s="252">
        <f t="shared" si="23"/>
        <v>0.3545096109</v>
      </c>
      <c r="AA37" s="309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</row>
    <row r="38" ht="19.5" customHeight="1">
      <c r="A38" s="271" t="s">
        <v>128</v>
      </c>
      <c r="B38" s="272">
        <v>34.439999</v>
      </c>
      <c r="C38" s="273">
        <v>40.970001</v>
      </c>
      <c r="D38" s="273">
        <v>33.779999</v>
      </c>
      <c r="E38" s="273">
        <v>39.650002</v>
      </c>
      <c r="F38" s="273">
        <v>33.859234</v>
      </c>
      <c r="G38" s="273">
        <v>1.7210984E9</v>
      </c>
      <c r="H38" s="273"/>
      <c r="I38" s="273">
        <f t="shared" ref="I38:N38" si="48">(I39/B39*B38)/B39*B38</f>
        <v>1.784151779</v>
      </c>
      <c r="J38" s="273">
        <f t="shared" si="48"/>
        <v>2.522709149</v>
      </c>
      <c r="K38" s="273">
        <f t="shared" si="48"/>
        <v>1.71365387</v>
      </c>
      <c r="L38" s="273">
        <f t="shared" si="48"/>
        <v>2.346845714</v>
      </c>
      <c r="M38" s="273">
        <f t="shared" si="48"/>
        <v>1.995203512</v>
      </c>
      <c r="N38" s="273">
        <f t="shared" si="48"/>
        <v>65636094.34</v>
      </c>
      <c r="O38" s="273"/>
      <c r="P38" s="249">
        <f t="shared" si="25"/>
        <v>133782.1743</v>
      </c>
      <c r="Q38" s="249">
        <f t="shared" si="39"/>
        <v>74937.27677</v>
      </c>
      <c r="R38" s="249">
        <f t="shared" si="40"/>
        <v>193276.0881</v>
      </c>
      <c r="S38" s="249">
        <f t="shared" si="28"/>
        <v>0</v>
      </c>
      <c r="T38" s="277"/>
      <c r="U38" s="249">
        <f t="shared" si="18"/>
        <v>279192.5666</v>
      </c>
      <c r="V38" s="249">
        <f t="shared" si="19"/>
        <v>279192.5666</v>
      </c>
      <c r="W38" s="249">
        <f t="shared" si="20"/>
        <v>401995.5392</v>
      </c>
      <c r="X38" s="252">
        <f t="shared" si="21"/>
        <v>0.4019955392</v>
      </c>
      <c r="Y38" s="249">
        <f t="shared" si="22"/>
        <v>401995.5392</v>
      </c>
      <c r="Z38" s="252">
        <f t="shared" si="23"/>
        <v>0.4019955392</v>
      </c>
      <c r="AA38" s="309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</row>
    <row r="39" ht="19.5" customHeight="1">
      <c r="A39" s="271" t="s">
        <v>129</v>
      </c>
      <c r="B39" s="326">
        <v>39.290001</v>
      </c>
      <c r="C39" s="327">
        <v>43.240002</v>
      </c>
      <c r="D39" s="327">
        <v>38.439999</v>
      </c>
      <c r="E39" s="327">
        <v>38.91</v>
      </c>
      <c r="F39" s="327">
        <v>33.227325</v>
      </c>
      <c r="G39" s="327">
        <v>1.2777654E9</v>
      </c>
      <c r="H39" s="327"/>
      <c r="I39" s="327">
        <f t="shared" ref="I39:N39" si="49">(I40/B40*B39)/B40*B39</f>
        <v>2.322039572</v>
      </c>
      <c r="J39" s="327">
        <f t="shared" si="49"/>
        <v>2.810002096</v>
      </c>
      <c r="K39" s="327">
        <f t="shared" si="49"/>
        <v>2.219067826</v>
      </c>
      <c r="L39" s="327">
        <f t="shared" si="49"/>
        <v>2.260063147</v>
      </c>
      <c r="M39" s="327">
        <f t="shared" si="49"/>
        <v>1.921426171</v>
      </c>
      <c r="N39" s="327">
        <f t="shared" si="49"/>
        <v>36177085.53</v>
      </c>
      <c r="O39" s="327"/>
      <c r="P39" s="249">
        <f t="shared" si="25"/>
        <v>152237.6198</v>
      </c>
      <c r="Q39" s="249">
        <f t="shared" si="39"/>
        <v>97038.79107</v>
      </c>
      <c r="R39" s="249">
        <f t="shared" si="40"/>
        <v>193276.0881</v>
      </c>
      <c r="S39" s="249">
        <f t="shared" si="28"/>
        <v>0</v>
      </c>
      <c r="T39" s="328">
        <f>(P39-P27)/P27</f>
        <v>-0.2914285899</v>
      </c>
      <c r="U39" s="249">
        <f t="shared" si="18"/>
        <v>292111.3785</v>
      </c>
      <c r="V39" s="249">
        <f t="shared" si="19"/>
        <v>292111.3785</v>
      </c>
      <c r="W39" s="249">
        <f t="shared" si="20"/>
        <v>442552.499</v>
      </c>
      <c r="X39" s="252">
        <f t="shared" si="21"/>
        <v>0.442552499</v>
      </c>
      <c r="Y39" s="249">
        <f t="shared" si="22"/>
        <v>442552.499</v>
      </c>
      <c r="Z39" s="252">
        <f t="shared" si="23"/>
        <v>0.442552499</v>
      </c>
      <c r="AA39" s="309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</row>
    <row r="40" ht="19.5" customHeight="1">
      <c r="A40" s="271" t="s">
        <v>130</v>
      </c>
      <c r="B40" s="272">
        <v>39.57</v>
      </c>
      <c r="C40" s="273">
        <v>42.599998</v>
      </c>
      <c r="D40" s="273">
        <v>36.849998</v>
      </c>
      <c r="E40" s="273">
        <v>38.509998</v>
      </c>
      <c r="F40" s="273">
        <v>32.885727</v>
      </c>
      <c r="G40" s="273">
        <v>1.5794246E9</v>
      </c>
      <c r="H40" s="273"/>
      <c r="I40" s="273">
        <f t="shared" ref="I40:N40" si="50">(I41/B41*B40)/B41*B40</f>
        <v>2.35525339</v>
      </c>
      <c r="J40" s="273">
        <f t="shared" si="50"/>
        <v>2.727434882</v>
      </c>
      <c r="K40" s="273">
        <f t="shared" si="50"/>
        <v>2.039289009</v>
      </c>
      <c r="L40" s="273">
        <f t="shared" si="50"/>
        <v>2.213834261</v>
      </c>
      <c r="M40" s="273">
        <f t="shared" si="50"/>
        <v>1.882122287</v>
      </c>
      <c r="N40" s="273">
        <f t="shared" si="50"/>
        <v>55275047.54</v>
      </c>
      <c r="O40" s="273"/>
      <c r="P40" s="249">
        <f t="shared" si="25"/>
        <v>145940.5861</v>
      </c>
      <c r="Q40" s="249">
        <f>((Q39+R39)/2)*K40/K39</f>
        <v>133397.4418</v>
      </c>
      <c r="R40" s="249">
        <f>(Q39+R39)/2</f>
        <v>145157.4396</v>
      </c>
      <c r="S40" s="249">
        <f t="shared" si="28"/>
        <v>0</v>
      </c>
      <c r="T40" s="277"/>
      <c r="U40" s="249">
        <f t="shared" si="18"/>
        <v>241509.5523</v>
      </c>
      <c r="V40" s="249">
        <f t="shared" si="19"/>
        <v>241509.5523</v>
      </c>
      <c r="W40" s="249">
        <f t="shared" si="20"/>
        <v>424495.4675</v>
      </c>
      <c r="X40" s="252">
        <f t="shared" si="21"/>
        <v>0.4244954675</v>
      </c>
      <c r="Y40" s="249">
        <f t="shared" si="22"/>
        <v>424495.4675</v>
      </c>
      <c r="Z40" s="252">
        <f t="shared" si="23"/>
        <v>0.4244954675</v>
      </c>
      <c r="AA40" s="309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</row>
    <row r="41" ht="19.5" customHeight="1">
      <c r="A41" s="271" t="s">
        <v>131</v>
      </c>
      <c r="B41" s="272">
        <v>38.400002</v>
      </c>
      <c r="C41" s="273">
        <v>38.880001</v>
      </c>
      <c r="D41" s="273">
        <v>33.09</v>
      </c>
      <c r="E41" s="273">
        <v>33.779999</v>
      </c>
      <c r="F41" s="273">
        <v>28.846529</v>
      </c>
      <c r="G41" s="273">
        <v>1.597517E9</v>
      </c>
      <c r="H41" s="273"/>
      <c r="I41" s="273">
        <f t="shared" ref="I41:N41" si="51">(I42/B42*B41)/B42*B41</f>
        <v>2.218033141</v>
      </c>
      <c r="J41" s="273">
        <f t="shared" si="51"/>
        <v>2.271892448</v>
      </c>
      <c r="K41" s="273">
        <f t="shared" si="51"/>
        <v>1.644361787</v>
      </c>
      <c r="L41" s="273">
        <f t="shared" si="51"/>
        <v>1.703402879</v>
      </c>
      <c r="M41" s="273">
        <f t="shared" si="51"/>
        <v>1.448171746</v>
      </c>
      <c r="N41" s="273">
        <f t="shared" si="51"/>
        <v>56548658.37</v>
      </c>
      <c r="O41" s="273"/>
      <c r="P41" s="249">
        <f t="shared" si="25"/>
        <v>131049.505</v>
      </c>
      <c r="Q41" s="249">
        <f t="shared" ref="Q41:Q51" si="53">Q40*K41/K40</f>
        <v>107563.7905</v>
      </c>
      <c r="R41" s="249">
        <f t="shared" ref="R41:R51" si="54">R40</f>
        <v>145157.4396</v>
      </c>
      <c r="S41" s="249">
        <f t="shared" si="28"/>
        <v>0</v>
      </c>
      <c r="T41" s="277"/>
      <c r="U41" s="249">
        <f t="shared" si="18"/>
        <v>231085.7955</v>
      </c>
      <c r="V41" s="249">
        <f t="shared" si="19"/>
        <v>231085.7955</v>
      </c>
      <c r="W41" s="249">
        <f t="shared" si="20"/>
        <v>383770.735</v>
      </c>
      <c r="X41" s="252">
        <f t="shared" si="21"/>
        <v>0.383770735</v>
      </c>
      <c r="Y41" s="249">
        <f t="shared" si="22"/>
        <v>383770.735</v>
      </c>
      <c r="Z41" s="252">
        <f t="shared" si="23"/>
        <v>0.383770735</v>
      </c>
      <c r="AA41" s="309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</row>
    <row r="42" ht="19.5" customHeight="1">
      <c r="A42" s="271" t="s">
        <v>132</v>
      </c>
      <c r="B42" s="272">
        <v>34.150002</v>
      </c>
      <c r="C42" s="273">
        <v>39.189999</v>
      </c>
      <c r="D42" s="273">
        <v>34.09</v>
      </c>
      <c r="E42" s="273">
        <v>36.060001</v>
      </c>
      <c r="F42" s="273">
        <v>30.793545</v>
      </c>
      <c r="G42" s="273">
        <v>1.5516643E9</v>
      </c>
      <c r="H42" s="273"/>
      <c r="I42" s="273">
        <f t="shared" ref="I42:N42" si="52">(I43/B43*B42)/B43*B42</f>
        <v>1.754231899</v>
      </c>
      <c r="J42" s="273">
        <f t="shared" si="52"/>
        <v>2.30826538</v>
      </c>
      <c r="K42" s="273">
        <f t="shared" si="52"/>
        <v>1.745250792</v>
      </c>
      <c r="L42" s="273">
        <f t="shared" si="52"/>
        <v>1.94110747</v>
      </c>
      <c r="M42" s="273">
        <f t="shared" si="52"/>
        <v>1.650259798</v>
      </c>
      <c r="N42" s="273">
        <f t="shared" si="52"/>
        <v>53349071.49</v>
      </c>
      <c r="O42" s="273"/>
      <c r="P42" s="249">
        <f t="shared" si="25"/>
        <v>135009.901</v>
      </c>
      <c r="Q42" s="249">
        <f t="shared" si="53"/>
        <v>114163.3137</v>
      </c>
      <c r="R42" s="249">
        <f t="shared" si="54"/>
        <v>145157.4396</v>
      </c>
      <c r="S42" s="249">
        <f t="shared" si="28"/>
        <v>0</v>
      </c>
      <c r="T42" s="277"/>
      <c r="U42" s="249">
        <f t="shared" si="18"/>
        <v>233858.0727</v>
      </c>
      <c r="V42" s="249">
        <f t="shared" si="19"/>
        <v>233858.0727</v>
      </c>
      <c r="W42" s="249">
        <f t="shared" si="20"/>
        <v>394330.6543</v>
      </c>
      <c r="X42" s="252">
        <f t="shared" si="21"/>
        <v>0.3943306543</v>
      </c>
      <c r="Y42" s="249">
        <f t="shared" si="22"/>
        <v>394330.6543</v>
      </c>
      <c r="Z42" s="252">
        <f t="shared" si="23"/>
        <v>0.3943306543</v>
      </c>
      <c r="AA42" s="309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</row>
    <row r="43" ht="19.5" customHeight="1">
      <c r="A43" s="271" t="s">
        <v>133</v>
      </c>
      <c r="B43" s="272">
        <v>35.799999</v>
      </c>
      <c r="C43" s="273">
        <v>36.900002</v>
      </c>
      <c r="D43" s="273">
        <v>30.559999</v>
      </c>
      <c r="E43" s="273">
        <v>31.73</v>
      </c>
      <c r="F43" s="273">
        <v>27.095928</v>
      </c>
      <c r="G43" s="273">
        <v>1.7583156E9</v>
      </c>
      <c r="H43" s="273"/>
      <c r="I43" s="273">
        <f t="shared" ref="I43:N43" si="55">(I44/B44*B43)/B44*B43</f>
        <v>1.92784257</v>
      </c>
      <c r="J43" s="273">
        <f t="shared" si="55"/>
        <v>2.046388151</v>
      </c>
      <c r="K43" s="273">
        <f t="shared" si="55"/>
        <v>1.402524682</v>
      </c>
      <c r="L43" s="273">
        <f t="shared" si="55"/>
        <v>1.502928279</v>
      </c>
      <c r="M43" s="273">
        <f t="shared" si="55"/>
        <v>1.277735621</v>
      </c>
      <c r="N43" s="273">
        <f t="shared" si="55"/>
        <v>68505428.52</v>
      </c>
      <c r="O43" s="273"/>
      <c r="P43" s="249">
        <f t="shared" si="25"/>
        <v>121029.699</v>
      </c>
      <c r="Q43" s="249">
        <f t="shared" si="53"/>
        <v>91744.33037</v>
      </c>
      <c r="R43" s="249">
        <f t="shared" si="54"/>
        <v>145157.4396</v>
      </c>
      <c r="S43" s="249">
        <f t="shared" si="28"/>
        <v>0</v>
      </c>
      <c r="T43" s="277"/>
      <c r="U43" s="249">
        <f t="shared" si="18"/>
        <v>224071.9313</v>
      </c>
      <c r="V43" s="249">
        <f t="shared" si="19"/>
        <v>224071.9313</v>
      </c>
      <c r="W43" s="249">
        <f t="shared" si="20"/>
        <v>357931.469</v>
      </c>
      <c r="X43" s="252">
        <f t="shared" si="21"/>
        <v>0.357931469</v>
      </c>
      <c r="Y43" s="249">
        <f t="shared" si="22"/>
        <v>357931.469</v>
      </c>
      <c r="Z43" s="252">
        <f t="shared" si="23"/>
        <v>0.357931469</v>
      </c>
      <c r="AA43" s="309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</row>
    <row r="44" ht="19.5" customHeight="1">
      <c r="A44" s="271" t="s">
        <v>134</v>
      </c>
      <c r="B44" s="272">
        <v>31.67</v>
      </c>
      <c r="C44" s="273">
        <v>33.630001</v>
      </c>
      <c r="D44" s="273">
        <v>28.42</v>
      </c>
      <c r="E44" s="273">
        <v>30.040001</v>
      </c>
      <c r="F44" s="273">
        <v>25.652744</v>
      </c>
      <c r="G44" s="273">
        <v>2.0957427E9</v>
      </c>
      <c r="H44" s="273"/>
      <c r="I44" s="273">
        <f t="shared" ref="I44:N44" si="56">(I45/B45*B44)/B45*B44</f>
        <v>1.508695739</v>
      </c>
      <c r="J44" s="273">
        <f t="shared" si="56"/>
        <v>1.699765435</v>
      </c>
      <c r="K44" s="273">
        <f t="shared" si="56"/>
        <v>1.212975387</v>
      </c>
      <c r="L44" s="273">
        <f t="shared" si="56"/>
        <v>1.347094298</v>
      </c>
      <c r="M44" s="273">
        <f t="shared" si="56"/>
        <v>1.145250783</v>
      </c>
      <c r="N44" s="273">
        <f t="shared" si="56"/>
        <v>97321154.67</v>
      </c>
      <c r="O44" s="273"/>
      <c r="P44" s="249">
        <f t="shared" si="25"/>
        <v>112554.4554</v>
      </c>
      <c r="Q44" s="249">
        <f t="shared" si="53"/>
        <v>79345.20946</v>
      </c>
      <c r="R44" s="249">
        <f t="shared" si="54"/>
        <v>145157.4396</v>
      </c>
      <c r="S44" s="249">
        <f t="shared" si="28"/>
        <v>0</v>
      </c>
      <c r="T44" s="277"/>
      <c r="U44" s="249">
        <f t="shared" si="18"/>
        <v>218139.2608</v>
      </c>
      <c r="V44" s="249">
        <f t="shared" si="19"/>
        <v>218139.2608</v>
      </c>
      <c r="W44" s="249">
        <f t="shared" si="20"/>
        <v>337057.1045</v>
      </c>
      <c r="X44" s="252">
        <f t="shared" si="21"/>
        <v>0.3370571045</v>
      </c>
      <c r="Y44" s="249">
        <f t="shared" si="22"/>
        <v>337057.1045</v>
      </c>
      <c r="Z44" s="252">
        <f t="shared" si="23"/>
        <v>0.3370571045</v>
      </c>
      <c r="AA44" s="309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</row>
    <row r="45" ht="19.5" customHeight="1">
      <c r="A45" s="271" t="s">
        <v>135</v>
      </c>
      <c r="B45" s="272">
        <v>30.0</v>
      </c>
      <c r="C45" s="273">
        <v>30.25</v>
      </c>
      <c r="D45" s="273">
        <v>24.389999</v>
      </c>
      <c r="E45" s="273">
        <v>26.1</v>
      </c>
      <c r="F45" s="273">
        <v>22.288183</v>
      </c>
      <c r="G45" s="273">
        <v>2.2629351E9</v>
      </c>
      <c r="H45" s="273"/>
      <c r="I45" s="273">
        <f t="shared" ref="I45:N45" si="57">(I46/B46*B45)/B46*B45</f>
        <v>1.353779853</v>
      </c>
      <c r="J45" s="273">
        <f t="shared" si="57"/>
        <v>1.375263735</v>
      </c>
      <c r="K45" s="273">
        <f t="shared" si="57"/>
        <v>0.893361858</v>
      </c>
      <c r="L45" s="273">
        <f t="shared" si="57"/>
        <v>1.016902059</v>
      </c>
      <c r="M45" s="273">
        <f t="shared" si="57"/>
        <v>0.8645343885</v>
      </c>
      <c r="N45" s="273">
        <f t="shared" si="57"/>
        <v>113468555.5</v>
      </c>
      <c r="O45" s="273"/>
      <c r="P45" s="249">
        <f t="shared" si="25"/>
        <v>96594.05545</v>
      </c>
      <c r="Q45" s="249">
        <f t="shared" si="53"/>
        <v>58438.10559</v>
      </c>
      <c r="R45" s="249">
        <f t="shared" si="54"/>
        <v>145157.4396</v>
      </c>
      <c r="S45" s="249">
        <f t="shared" si="28"/>
        <v>0</v>
      </c>
      <c r="T45" s="277"/>
      <c r="U45" s="249">
        <f t="shared" si="18"/>
        <v>206966.9808</v>
      </c>
      <c r="V45" s="249">
        <f t="shared" si="19"/>
        <v>206966.9808</v>
      </c>
      <c r="W45" s="249">
        <f t="shared" si="20"/>
        <v>300189.6006</v>
      </c>
      <c r="X45" s="252">
        <f t="shared" si="21"/>
        <v>0.3001896006</v>
      </c>
      <c r="Y45" s="249">
        <f t="shared" si="22"/>
        <v>300189.6006</v>
      </c>
      <c r="Z45" s="252">
        <f t="shared" si="23"/>
        <v>0.3001896006</v>
      </c>
      <c r="AA45" s="309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</row>
    <row r="46" ht="19.5" customHeight="1">
      <c r="A46" s="271" t="s">
        <v>136</v>
      </c>
      <c r="B46" s="272">
        <v>25.969999</v>
      </c>
      <c r="C46" s="273">
        <v>26.549999</v>
      </c>
      <c r="D46" s="273">
        <v>21.639999</v>
      </c>
      <c r="E46" s="273">
        <v>23.85</v>
      </c>
      <c r="F46" s="273">
        <v>20.366776</v>
      </c>
      <c r="G46" s="273">
        <v>2.6680491E9</v>
      </c>
      <c r="H46" s="273"/>
      <c r="I46" s="273">
        <f t="shared" ref="I46:N46" si="58">(I47/B47*B46)/B47*B46</f>
        <v>1.014493813</v>
      </c>
      <c r="J46" s="273">
        <f t="shared" si="58"/>
        <v>1.059410447</v>
      </c>
      <c r="K46" s="273">
        <f t="shared" si="58"/>
        <v>0.7032638828</v>
      </c>
      <c r="L46" s="273">
        <f t="shared" si="58"/>
        <v>0.8491313569</v>
      </c>
      <c r="M46" s="273">
        <f t="shared" si="58"/>
        <v>0.7219007896</v>
      </c>
      <c r="N46" s="273">
        <f t="shared" si="58"/>
        <v>157731692.7</v>
      </c>
      <c r="O46" s="273"/>
      <c r="P46" s="249">
        <f t="shared" si="25"/>
        <v>85702.96634</v>
      </c>
      <c r="Q46" s="249">
        <f t="shared" si="53"/>
        <v>46003.09345</v>
      </c>
      <c r="R46" s="249">
        <f t="shared" si="54"/>
        <v>145157.4396</v>
      </c>
      <c r="S46" s="249">
        <f t="shared" si="28"/>
        <v>0</v>
      </c>
      <c r="T46" s="277"/>
      <c r="U46" s="249">
        <f t="shared" si="18"/>
        <v>199343.2184</v>
      </c>
      <c r="V46" s="249">
        <f t="shared" si="19"/>
        <v>199343.2184</v>
      </c>
      <c r="W46" s="249">
        <f t="shared" si="20"/>
        <v>276863.4994</v>
      </c>
      <c r="X46" s="252">
        <f t="shared" si="21"/>
        <v>0.2768634994</v>
      </c>
      <c r="Y46" s="249">
        <f t="shared" si="22"/>
        <v>276863.4994</v>
      </c>
      <c r="Z46" s="252">
        <f t="shared" si="23"/>
        <v>0.2768634994</v>
      </c>
      <c r="AA46" s="309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</row>
    <row r="47" ht="19.5" customHeight="1">
      <c r="A47" s="271" t="s">
        <v>137</v>
      </c>
      <c r="B47" s="272">
        <v>23.74</v>
      </c>
      <c r="C47" s="273">
        <v>26.209999</v>
      </c>
      <c r="D47" s="273">
        <v>21.299999</v>
      </c>
      <c r="E47" s="273">
        <v>23.49</v>
      </c>
      <c r="F47" s="273">
        <v>20.059364</v>
      </c>
      <c r="G47" s="273">
        <v>2.0438102E9</v>
      </c>
      <c r="H47" s="273"/>
      <c r="I47" s="273">
        <f t="shared" ref="I47:N47" si="59">(I48/B48*B47)/B48*B47</f>
        <v>0.8477483756</v>
      </c>
      <c r="J47" s="273">
        <f t="shared" si="59"/>
        <v>1.032450507</v>
      </c>
      <c r="K47" s="273">
        <f t="shared" si="59"/>
        <v>0.6813386215</v>
      </c>
      <c r="L47" s="273">
        <f t="shared" si="59"/>
        <v>0.823690668</v>
      </c>
      <c r="M47" s="273">
        <f t="shared" si="59"/>
        <v>0.7002728058</v>
      </c>
      <c r="N47" s="273">
        <f t="shared" si="59"/>
        <v>92557678.51</v>
      </c>
      <c r="O47" s="273"/>
      <c r="P47" s="249">
        <f t="shared" si="25"/>
        <v>84356.43168</v>
      </c>
      <c r="Q47" s="249">
        <f t="shared" si="53"/>
        <v>44568.88096</v>
      </c>
      <c r="R47" s="249">
        <f t="shared" si="54"/>
        <v>145157.4396</v>
      </c>
      <c r="S47" s="249">
        <f t="shared" si="28"/>
        <v>0</v>
      </c>
      <c r="T47" s="277"/>
      <c r="U47" s="249">
        <f t="shared" si="18"/>
        <v>198400.6442</v>
      </c>
      <c r="V47" s="249">
        <f t="shared" si="19"/>
        <v>198400.6442</v>
      </c>
      <c r="W47" s="249">
        <f t="shared" si="20"/>
        <v>274082.7522</v>
      </c>
      <c r="X47" s="252">
        <f t="shared" si="21"/>
        <v>0.2740827522</v>
      </c>
      <c r="Y47" s="249">
        <f t="shared" si="22"/>
        <v>274082.7522</v>
      </c>
      <c r="Z47" s="252">
        <f t="shared" si="23"/>
        <v>0.2740827522</v>
      </c>
      <c r="AA47" s="309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</row>
    <row r="48" ht="19.5" customHeight="1">
      <c r="A48" s="271" t="s">
        <v>138</v>
      </c>
      <c r="B48" s="272">
        <v>23.059999</v>
      </c>
      <c r="C48" s="273">
        <v>24.35</v>
      </c>
      <c r="D48" s="273">
        <v>20.49</v>
      </c>
      <c r="E48" s="273">
        <v>20.719999</v>
      </c>
      <c r="F48" s="273">
        <v>17.693911</v>
      </c>
      <c r="G48" s="273">
        <v>1.6690474E9</v>
      </c>
      <c r="H48" s="273"/>
      <c r="I48" s="273">
        <f t="shared" ref="I48:N48" si="60">(I49/B49*B48)/B49*B48</f>
        <v>0.7998786506</v>
      </c>
      <c r="J48" s="273">
        <f t="shared" si="60"/>
        <v>0.8911137895</v>
      </c>
      <c r="K48" s="273">
        <f t="shared" si="60"/>
        <v>0.6305038723</v>
      </c>
      <c r="L48" s="273">
        <f t="shared" si="60"/>
        <v>0.6408812597</v>
      </c>
      <c r="M48" s="273">
        <f t="shared" si="60"/>
        <v>0.5448545976</v>
      </c>
      <c r="N48" s="273">
        <f t="shared" si="60"/>
        <v>61726076.1</v>
      </c>
      <c r="O48" s="273"/>
      <c r="P48" s="249">
        <f t="shared" si="25"/>
        <v>81148.51485</v>
      </c>
      <c r="Q48" s="249">
        <f t="shared" si="53"/>
        <v>41243.59187</v>
      </c>
      <c r="R48" s="249">
        <f t="shared" si="54"/>
        <v>145157.4396</v>
      </c>
      <c r="S48" s="249">
        <f t="shared" si="28"/>
        <v>0</v>
      </c>
      <c r="T48" s="277"/>
      <c r="U48" s="249">
        <f t="shared" si="18"/>
        <v>196155.1024</v>
      </c>
      <c r="V48" s="249">
        <f t="shared" si="19"/>
        <v>196155.1024</v>
      </c>
      <c r="W48" s="249">
        <f t="shared" si="20"/>
        <v>267549.5463</v>
      </c>
      <c r="X48" s="252">
        <f t="shared" si="21"/>
        <v>0.2675495463</v>
      </c>
      <c r="Y48" s="249">
        <f t="shared" si="22"/>
        <v>267549.5463</v>
      </c>
      <c r="Z48" s="252">
        <f t="shared" si="23"/>
        <v>0.2675495463</v>
      </c>
      <c r="AA48" s="309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</row>
    <row r="49" ht="19.5" customHeight="1">
      <c r="A49" s="271" t="s">
        <v>139</v>
      </c>
      <c r="B49" s="272">
        <v>20.91</v>
      </c>
      <c r="C49" s="273">
        <v>25.040001</v>
      </c>
      <c r="D49" s="273">
        <v>19.76</v>
      </c>
      <c r="E49" s="273">
        <v>24.549999</v>
      </c>
      <c r="F49" s="273">
        <v>20.96455</v>
      </c>
      <c r="G49" s="273">
        <v>2.1291501E9</v>
      </c>
      <c r="H49" s="273"/>
      <c r="I49" s="273">
        <f t="shared" ref="I49:N49" si="61">(I50/B50*B49)/B50*B49</f>
        <v>0.6576784364</v>
      </c>
      <c r="J49" s="273">
        <f t="shared" si="61"/>
        <v>0.9423319513</v>
      </c>
      <c r="K49" s="273">
        <f t="shared" si="61"/>
        <v>0.5863780729</v>
      </c>
      <c r="L49" s="273">
        <f t="shared" si="61"/>
        <v>0.8997069383</v>
      </c>
      <c r="M49" s="273">
        <f t="shared" si="61"/>
        <v>0.7648988934</v>
      </c>
      <c r="N49" s="273">
        <f t="shared" si="61"/>
        <v>100448599.8</v>
      </c>
      <c r="O49" s="273"/>
      <c r="P49" s="249">
        <f t="shared" si="25"/>
        <v>78257.42574</v>
      </c>
      <c r="Q49" s="249">
        <f t="shared" si="53"/>
        <v>38357.16001</v>
      </c>
      <c r="R49" s="249">
        <f t="shared" si="54"/>
        <v>145157.4396</v>
      </c>
      <c r="S49" s="249">
        <f t="shared" si="28"/>
        <v>0</v>
      </c>
      <c r="T49" s="277"/>
      <c r="U49" s="249">
        <f t="shared" si="18"/>
        <v>194131.34</v>
      </c>
      <c r="V49" s="249">
        <f t="shared" si="19"/>
        <v>194131.34</v>
      </c>
      <c r="W49" s="249">
        <f t="shared" si="20"/>
        <v>261772.0254</v>
      </c>
      <c r="X49" s="252">
        <f t="shared" si="21"/>
        <v>0.2617720254</v>
      </c>
      <c r="Y49" s="249">
        <f t="shared" si="22"/>
        <v>261772.0254</v>
      </c>
      <c r="Z49" s="252">
        <f t="shared" si="23"/>
        <v>0.2617720254</v>
      </c>
      <c r="AA49" s="309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</row>
    <row r="50" ht="19.5" customHeight="1">
      <c r="A50" s="271" t="s">
        <v>140</v>
      </c>
      <c r="B50" s="272">
        <v>24.370001</v>
      </c>
      <c r="C50" s="273">
        <v>28.290001</v>
      </c>
      <c r="D50" s="273">
        <v>24.139999</v>
      </c>
      <c r="E50" s="273">
        <v>27.719999</v>
      </c>
      <c r="F50" s="273">
        <v>23.671577</v>
      </c>
      <c r="G50" s="273">
        <v>1.6699547E9</v>
      </c>
      <c r="H50" s="273"/>
      <c r="I50" s="273">
        <f t="shared" ref="I50:N50" si="62">(I51/B51*B50)/B51*B50</f>
        <v>0.893339693</v>
      </c>
      <c r="J50" s="273">
        <f t="shared" si="62"/>
        <v>1.202821434</v>
      </c>
      <c r="K50" s="273">
        <f t="shared" si="62"/>
        <v>0.8751416168</v>
      </c>
      <c r="L50" s="273">
        <f t="shared" si="62"/>
        <v>1.147055767</v>
      </c>
      <c r="M50" s="273">
        <f t="shared" si="62"/>
        <v>0.9751857044</v>
      </c>
      <c r="N50" s="273">
        <f t="shared" si="62"/>
        <v>61793203.37</v>
      </c>
      <c r="O50" s="273"/>
      <c r="P50" s="249">
        <f t="shared" si="25"/>
        <v>95603.95644</v>
      </c>
      <c r="Q50" s="249">
        <f t="shared" si="53"/>
        <v>57246.25217</v>
      </c>
      <c r="R50" s="249">
        <f t="shared" si="54"/>
        <v>145157.4396</v>
      </c>
      <c r="S50" s="249">
        <f t="shared" si="28"/>
        <v>0</v>
      </c>
      <c r="T50" s="277"/>
      <c r="U50" s="249">
        <f t="shared" si="18"/>
        <v>206273.9115</v>
      </c>
      <c r="V50" s="249">
        <f t="shared" si="19"/>
        <v>206273.9115</v>
      </c>
      <c r="W50" s="249">
        <f t="shared" si="20"/>
        <v>298007.6482</v>
      </c>
      <c r="X50" s="252">
        <f t="shared" si="21"/>
        <v>0.2980076482</v>
      </c>
      <c r="Y50" s="249">
        <f t="shared" si="22"/>
        <v>298007.6482</v>
      </c>
      <c r="Z50" s="252">
        <f t="shared" si="23"/>
        <v>0.2980076482</v>
      </c>
      <c r="AA50" s="309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</row>
    <row r="51" ht="19.5" customHeight="1">
      <c r="A51" s="271" t="s">
        <v>141</v>
      </c>
      <c r="B51" s="326">
        <v>28.42</v>
      </c>
      <c r="C51" s="327">
        <v>28.790001</v>
      </c>
      <c r="D51" s="327">
        <v>24.280001</v>
      </c>
      <c r="E51" s="327">
        <v>24.370001</v>
      </c>
      <c r="F51" s="327">
        <v>20.810835</v>
      </c>
      <c r="G51" s="327">
        <v>1.3970558E9</v>
      </c>
      <c r="H51" s="327"/>
      <c r="I51" s="327">
        <f t="shared" ref="I51:N51" si="63">(I52/B52*B51)/B52*B51</f>
        <v>1.214936793</v>
      </c>
      <c r="J51" s="327">
        <f t="shared" si="63"/>
        <v>1.24571471</v>
      </c>
      <c r="K51" s="327">
        <f t="shared" si="63"/>
        <v>0.8853219705</v>
      </c>
      <c r="L51" s="327">
        <f t="shared" si="63"/>
        <v>0.886562191</v>
      </c>
      <c r="M51" s="327">
        <f t="shared" si="63"/>
        <v>0.7537233241</v>
      </c>
      <c r="N51" s="327">
        <f t="shared" si="63"/>
        <v>43247283.59</v>
      </c>
      <c r="O51" s="327"/>
      <c r="P51" s="249">
        <f t="shared" si="25"/>
        <v>96158.4198</v>
      </c>
      <c r="Q51" s="249">
        <f t="shared" si="53"/>
        <v>57912.18678</v>
      </c>
      <c r="R51" s="249">
        <f t="shared" si="54"/>
        <v>145157.4396</v>
      </c>
      <c r="S51" s="249">
        <f t="shared" si="28"/>
        <v>0</v>
      </c>
      <c r="T51" s="328">
        <f>(P51-P39)/P39</f>
        <v>-0.3683662427</v>
      </c>
      <c r="U51" s="249">
        <f t="shared" si="18"/>
        <v>206662.0359</v>
      </c>
      <c r="V51" s="249">
        <f t="shared" si="19"/>
        <v>206662.0359</v>
      </c>
      <c r="W51" s="249">
        <f t="shared" si="20"/>
        <v>299228.0462</v>
      </c>
      <c r="X51" s="252">
        <f t="shared" si="21"/>
        <v>0.2992280462</v>
      </c>
      <c r="Y51" s="249">
        <f t="shared" si="22"/>
        <v>299228.0462</v>
      </c>
      <c r="Z51" s="252">
        <f t="shared" si="23"/>
        <v>0.2992280462</v>
      </c>
      <c r="AA51" s="309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</row>
    <row r="52" ht="19.5" customHeight="1">
      <c r="A52" s="271" t="s">
        <v>142</v>
      </c>
      <c r="B52" s="272">
        <v>24.719999</v>
      </c>
      <c r="C52" s="273">
        <v>27.469999</v>
      </c>
      <c r="D52" s="273">
        <v>24.01</v>
      </c>
      <c r="E52" s="273">
        <v>24.440001</v>
      </c>
      <c r="F52" s="273">
        <v>20.870619</v>
      </c>
      <c r="G52" s="273">
        <v>1.513988E9</v>
      </c>
      <c r="H52" s="273"/>
      <c r="I52" s="273">
        <f t="shared" ref="I52:N52" si="64">(I53/B53*B52)/B53*B52</f>
        <v>0.9191839548</v>
      </c>
      <c r="J52" s="273">
        <f t="shared" si="64"/>
        <v>1.134103055</v>
      </c>
      <c r="K52" s="273">
        <f t="shared" si="64"/>
        <v>0.8657413509</v>
      </c>
      <c r="L52" s="273">
        <f t="shared" si="64"/>
        <v>0.8916625997</v>
      </c>
      <c r="M52" s="273">
        <f t="shared" si="64"/>
        <v>0.758060038</v>
      </c>
      <c r="N52" s="273">
        <f t="shared" si="64"/>
        <v>50789763.98</v>
      </c>
      <c r="O52" s="273"/>
      <c r="P52" s="249">
        <f t="shared" si="25"/>
        <v>95089.10891</v>
      </c>
      <c r="Q52" s="249">
        <f>((Q51+R51)/2)*K52/K51</f>
        <v>99289.17306</v>
      </c>
      <c r="R52" s="249">
        <f>(Q51+R51)/2</f>
        <v>101534.8132</v>
      </c>
      <c r="S52" s="249">
        <f t="shared" si="28"/>
        <v>0</v>
      </c>
      <c r="T52" s="277"/>
      <c r="U52" s="249">
        <f t="shared" si="18"/>
        <v>164035.7969</v>
      </c>
      <c r="V52" s="249">
        <f t="shared" si="19"/>
        <v>164035.7969</v>
      </c>
      <c r="W52" s="249">
        <f t="shared" si="20"/>
        <v>295913.0952</v>
      </c>
      <c r="X52" s="252">
        <f t="shared" si="21"/>
        <v>0.2959130952</v>
      </c>
      <c r="Y52" s="249">
        <f t="shared" si="22"/>
        <v>295913.0952</v>
      </c>
      <c r="Z52" s="252">
        <f t="shared" si="23"/>
        <v>0.2959130952</v>
      </c>
      <c r="AA52" s="309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</row>
    <row r="53" ht="19.5" customHeight="1">
      <c r="A53" s="271" t="s">
        <v>143</v>
      </c>
      <c r="B53" s="272">
        <v>24.52</v>
      </c>
      <c r="C53" s="273">
        <v>25.370001</v>
      </c>
      <c r="D53" s="273">
        <v>23.32</v>
      </c>
      <c r="E53" s="273">
        <v>25.16</v>
      </c>
      <c r="F53" s="273">
        <v>21.485462</v>
      </c>
      <c r="G53" s="273">
        <v>1.2766225E9</v>
      </c>
      <c r="H53" s="273"/>
      <c r="I53" s="273">
        <f t="shared" ref="I53:N53" si="65">(I54/B54*B53)/B54*B53</f>
        <v>0.9043706692</v>
      </c>
      <c r="J53" s="273">
        <f t="shared" si="65"/>
        <v>0.9673334411</v>
      </c>
      <c r="K53" s="273">
        <f t="shared" si="65"/>
        <v>0.8166969497</v>
      </c>
      <c r="L53" s="273">
        <f t="shared" si="65"/>
        <v>0.944972969</v>
      </c>
      <c r="M53" s="273">
        <f t="shared" si="65"/>
        <v>0.8033824429</v>
      </c>
      <c r="N53" s="273">
        <f t="shared" si="65"/>
        <v>36112397.13</v>
      </c>
      <c r="O53" s="273"/>
      <c r="P53" s="249">
        <f t="shared" si="25"/>
        <v>92356.43564</v>
      </c>
      <c r="Q53" s="249">
        <f t="shared" ref="Q53:Q63" si="67">Q52*K53/K52</f>
        <v>93664.42378</v>
      </c>
      <c r="R53" s="249">
        <f t="shared" ref="R53:R63" si="68">R52</f>
        <v>101534.8132</v>
      </c>
      <c r="S53" s="249">
        <f t="shared" si="28"/>
        <v>0</v>
      </c>
      <c r="T53" s="277"/>
      <c r="U53" s="249">
        <f t="shared" si="18"/>
        <v>162122.9256</v>
      </c>
      <c r="V53" s="249">
        <f t="shared" si="19"/>
        <v>162122.9256</v>
      </c>
      <c r="W53" s="249">
        <f t="shared" si="20"/>
        <v>287555.6726</v>
      </c>
      <c r="X53" s="252">
        <f t="shared" si="21"/>
        <v>0.2875556726</v>
      </c>
      <c r="Y53" s="249">
        <f t="shared" si="22"/>
        <v>287555.6726</v>
      </c>
      <c r="Z53" s="252">
        <f t="shared" si="23"/>
        <v>0.2875556726</v>
      </c>
      <c r="AA53" s="309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</row>
    <row r="54" ht="19.5" customHeight="1">
      <c r="A54" s="271" t="s">
        <v>144</v>
      </c>
      <c r="B54" s="272">
        <v>25.27</v>
      </c>
      <c r="C54" s="273">
        <v>27.379999</v>
      </c>
      <c r="D54" s="273">
        <v>23.540001</v>
      </c>
      <c r="E54" s="273">
        <v>25.25</v>
      </c>
      <c r="F54" s="273">
        <v>21.562315</v>
      </c>
      <c r="G54" s="273">
        <v>1.6707162E9</v>
      </c>
      <c r="H54" s="273"/>
      <c r="I54" s="273">
        <f t="shared" ref="I54:N54" si="66">(I55/B55*B54)/B55*B54</f>
        <v>0.9605412515</v>
      </c>
      <c r="J54" s="273">
        <f t="shared" si="66"/>
        <v>1.126683901</v>
      </c>
      <c r="K54" s="273">
        <f t="shared" si="66"/>
        <v>0.8321790826</v>
      </c>
      <c r="L54" s="273">
        <f t="shared" si="66"/>
        <v>0.9517455985</v>
      </c>
      <c r="M54" s="273">
        <f t="shared" si="66"/>
        <v>0.8091400828</v>
      </c>
      <c r="N54" s="273">
        <f t="shared" si="66"/>
        <v>61849571.67</v>
      </c>
      <c r="O54" s="273"/>
      <c r="P54" s="249">
        <f t="shared" si="25"/>
        <v>93227.72673</v>
      </c>
      <c r="Q54" s="249">
        <f t="shared" si="67"/>
        <v>95440.02127</v>
      </c>
      <c r="R54" s="249">
        <f t="shared" si="68"/>
        <v>101534.8132</v>
      </c>
      <c r="S54" s="249">
        <f t="shared" si="28"/>
        <v>0</v>
      </c>
      <c r="T54" s="277"/>
      <c r="U54" s="249">
        <f t="shared" si="18"/>
        <v>162732.8294</v>
      </c>
      <c r="V54" s="249">
        <f t="shared" si="19"/>
        <v>162732.8294</v>
      </c>
      <c r="W54" s="249">
        <f t="shared" si="20"/>
        <v>290202.5612</v>
      </c>
      <c r="X54" s="252">
        <f t="shared" si="21"/>
        <v>0.2902025612</v>
      </c>
      <c r="Y54" s="249">
        <f t="shared" si="22"/>
        <v>290202.5612</v>
      </c>
      <c r="Z54" s="252">
        <f t="shared" si="23"/>
        <v>0.2902025612</v>
      </c>
      <c r="AA54" s="309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</row>
    <row r="55" ht="19.5" customHeight="1">
      <c r="A55" s="271" t="s">
        <v>145</v>
      </c>
      <c r="B55" s="272">
        <v>25.440001</v>
      </c>
      <c r="C55" s="273">
        <v>28.059999</v>
      </c>
      <c r="D55" s="273">
        <v>25.25</v>
      </c>
      <c r="E55" s="273">
        <v>27.450001</v>
      </c>
      <c r="F55" s="273">
        <v>23.44101</v>
      </c>
      <c r="G55" s="273">
        <v>1.4116208E9</v>
      </c>
      <c r="H55" s="273"/>
      <c r="I55" s="273">
        <f t="shared" ref="I55:N55" si="69">(I56/B56*B55)/B56*B55</f>
        <v>0.9735085836</v>
      </c>
      <c r="J55" s="273">
        <f t="shared" si="69"/>
        <v>1.183342699</v>
      </c>
      <c r="K55" s="273">
        <f t="shared" si="69"/>
        <v>0.9574731549</v>
      </c>
      <c r="L55" s="273">
        <f t="shared" si="69"/>
        <v>1.124819512</v>
      </c>
      <c r="M55" s="273">
        <f t="shared" si="69"/>
        <v>0.9562811239</v>
      </c>
      <c r="N55" s="273">
        <f t="shared" si="69"/>
        <v>44153732.97</v>
      </c>
      <c r="O55" s="273"/>
      <c r="P55" s="249">
        <f t="shared" si="25"/>
        <v>100000</v>
      </c>
      <c r="Q55" s="249">
        <f t="shared" si="67"/>
        <v>109809.6073</v>
      </c>
      <c r="R55" s="249">
        <f t="shared" si="68"/>
        <v>101534.8132</v>
      </c>
      <c r="S55" s="249">
        <f t="shared" si="28"/>
        <v>0</v>
      </c>
      <c r="T55" s="277"/>
      <c r="U55" s="249">
        <f t="shared" si="18"/>
        <v>167473.4207</v>
      </c>
      <c r="V55" s="249">
        <f t="shared" si="19"/>
        <v>167473.4207</v>
      </c>
      <c r="W55" s="249">
        <f t="shared" si="20"/>
        <v>311344.4205</v>
      </c>
      <c r="X55" s="252">
        <f t="shared" si="21"/>
        <v>0.3113444205</v>
      </c>
      <c r="Y55" s="249">
        <f t="shared" si="22"/>
        <v>311344.4205</v>
      </c>
      <c r="Z55" s="252">
        <f t="shared" si="23"/>
        <v>0.3113444205</v>
      </c>
      <c r="AA55" s="309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</row>
    <row r="56" ht="19.5" customHeight="1">
      <c r="A56" s="271" t="s">
        <v>146</v>
      </c>
      <c r="B56" s="272">
        <v>27.440001</v>
      </c>
      <c r="C56" s="273">
        <v>29.870001</v>
      </c>
      <c r="D56" s="273">
        <v>27.190001</v>
      </c>
      <c r="E56" s="273">
        <v>29.790001</v>
      </c>
      <c r="F56" s="273">
        <v>25.439266</v>
      </c>
      <c r="G56" s="273">
        <v>1.5257083E9</v>
      </c>
      <c r="H56" s="273"/>
      <c r="I56" s="273">
        <f t="shared" ref="I56:N56" si="70">(I57/B57*B56)/B57*B56</f>
        <v>1.132592764</v>
      </c>
      <c r="J56" s="273">
        <f t="shared" si="70"/>
        <v>1.340928766</v>
      </c>
      <c r="K56" s="273">
        <f t="shared" si="70"/>
        <v>1.110253852</v>
      </c>
      <c r="L56" s="273">
        <f t="shared" si="70"/>
        <v>1.324765921</v>
      </c>
      <c r="M56" s="273">
        <f t="shared" si="70"/>
        <v>1.12626891</v>
      </c>
      <c r="N56" s="273">
        <f t="shared" si="70"/>
        <v>51579169.67</v>
      </c>
      <c r="O56" s="273"/>
      <c r="P56" s="249">
        <f t="shared" si="25"/>
        <v>107683.1723</v>
      </c>
      <c r="Q56" s="249">
        <f t="shared" si="67"/>
        <v>127331.5485</v>
      </c>
      <c r="R56" s="249">
        <f t="shared" si="68"/>
        <v>101534.8132</v>
      </c>
      <c r="S56" s="249">
        <f t="shared" si="28"/>
        <v>0</v>
      </c>
      <c r="T56" s="277"/>
      <c r="U56" s="249">
        <f t="shared" si="18"/>
        <v>172851.6413</v>
      </c>
      <c r="V56" s="249">
        <f t="shared" si="19"/>
        <v>172851.6413</v>
      </c>
      <c r="W56" s="249">
        <f t="shared" si="20"/>
        <v>336549.534</v>
      </c>
      <c r="X56" s="252">
        <f t="shared" si="21"/>
        <v>0.336549534</v>
      </c>
      <c r="Y56" s="249">
        <f t="shared" si="22"/>
        <v>336549.534</v>
      </c>
      <c r="Z56" s="252">
        <f t="shared" si="23"/>
        <v>0.336549534</v>
      </c>
      <c r="AA56" s="309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</row>
    <row r="57" ht="19.5" customHeight="1">
      <c r="A57" s="271" t="s">
        <v>147</v>
      </c>
      <c r="B57" s="272">
        <v>30.08</v>
      </c>
      <c r="C57" s="273">
        <v>31.469999</v>
      </c>
      <c r="D57" s="273">
        <v>29.309999</v>
      </c>
      <c r="E57" s="273">
        <v>29.950001</v>
      </c>
      <c r="F57" s="273">
        <v>25.575897</v>
      </c>
      <c r="G57" s="273">
        <v>1.7997557E9</v>
      </c>
      <c r="H57" s="273"/>
      <c r="I57" s="273">
        <f t="shared" ref="I57:N57" si="71">(I58/B58*B57)/B58*B57</f>
        <v>1.361009639</v>
      </c>
      <c r="J57" s="273">
        <f t="shared" si="71"/>
        <v>1.488430947</v>
      </c>
      <c r="K57" s="273">
        <f t="shared" si="71"/>
        <v>1.290135865</v>
      </c>
      <c r="L57" s="273">
        <f t="shared" si="71"/>
        <v>1.339034586</v>
      </c>
      <c r="M57" s="273">
        <f t="shared" si="71"/>
        <v>1.138399487</v>
      </c>
      <c r="N57" s="273">
        <f t="shared" si="71"/>
        <v>71772561.19</v>
      </c>
      <c r="O57" s="273"/>
      <c r="P57" s="249">
        <f t="shared" si="25"/>
        <v>116079.204</v>
      </c>
      <c r="Q57" s="249">
        <f t="shared" si="67"/>
        <v>147961.6551</v>
      </c>
      <c r="R57" s="249">
        <f t="shared" si="68"/>
        <v>101534.8132</v>
      </c>
      <c r="S57" s="249">
        <f t="shared" si="28"/>
        <v>0</v>
      </c>
      <c r="T57" s="277"/>
      <c r="U57" s="249">
        <f t="shared" si="18"/>
        <v>178728.8634</v>
      </c>
      <c r="V57" s="249">
        <f t="shared" si="19"/>
        <v>178728.8634</v>
      </c>
      <c r="W57" s="249">
        <f t="shared" si="20"/>
        <v>365575.6723</v>
      </c>
      <c r="X57" s="252">
        <f t="shared" si="21"/>
        <v>0.3655756723</v>
      </c>
      <c r="Y57" s="249">
        <f t="shared" si="22"/>
        <v>365575.6723</v>
      </c>
      <c r="Z57" s="252">
        <f t="shared" si="23"/>
        <v>0.3655756723</v>
      </c>
      <c r="AA57" s="309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</row>
    <row r="58" ht="19.5" customHeight="1">
      <c r="A58" s="271" t="s">
        <v>148</v>
      </c>
      <c r="B58" s="272">
        <v>29.700001</v>
      </c>
      <c r="C58" s="273">
        <v>32.75</v>
      </c>
      <c r="D58" s="273">
        <v>29.26</v>
      </c>
      <c r="E58" s="273">
        <v>31.799999</v>
      </c>
      <c r="F58" s="273">
        <v>27.155716</v>
      </c>
      <c r="G58" s="273">
        <v>1.8215102E9</v>
      </c>
      <c r="H58" s="273"/>
      <c r="I58" s="273">
        <f t="shared" ref="I58:N58" si="72">(I59/B59*B58)/B59*B58</f>
        <v>1.326839723</v>
      </c>
      <c r="J58" s="273">
        <f t="shared" si="72"/>
        <v>1.611973291</v>
      </c>
      <c r="K58" s="273">
        <f t="shared" si="72"/>
        <v>1.285738016</v>
      </c>
      <c r="L58" s="273">
        <f t="shared" si="72"/>
        <v>1.509566762</v>
      </c>
      <c r="M58" s="273">
        <f t="shared" si="72"/>
        <v>1.283380568</v>
      </c>
      <c r="N58" s="273">
        <f t="shared" si="72"/>
        <v>73518145.58</v>
      </c>
      <c r="O58" s="273"/>
      <c r="P58" s="249">
        <f t="shared" si="25"/>
        <v>115881.1881</v>
      </c>
      <c r="Q58" s="249">
        <f t="shared" si="67"/>
        <v>147457.2795</v>
      </c>
      <c r="R58" s="249">
        <f t="shared" si="68"/>
        <v>101534.8132</v>
      </c>
      <c r="S58" s="249">
        <f t="shared" si="28"/>
        <v>0</v>
      </c>
      <c r="T58" s="277"/>
      <c r="U58" s="249">
        <f t="shared" si="18"/>
        <v>178590.2523</v>
      </c>
      <c r="V58" s="249">
        <f t="shared" si="19"/>
        <v>178590.2523</v>
      </c>
      <c r="W58" s="249">
        <f t="shared" si="20"/>
        <v>364873.2808</v>
      </c>
      <c r="X58" s="252">
        <f t="shared" si="21"/>
        <v>0.3648732808</v>
      </c>
      <c r="Y58" s="249">
        <f t="shared" si="22"/>
        <v>364873.2808</v>
      </c>
      <c r="Z58" s="252">
        <f t="shared" si="23"/>
        <v>0.3648732808</v>
      </c>
      <c r="AA58" s="309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</row>
    <row r="59" ht="19.5" customHeight="1">
      <c r="A59" s="271" t="s">
        <v>149</v>
      </c>
      <c r="B59" s="272">
        <v>31.690001</v>
      </c>
      <c r="C59" s="273">
        <v>33.459999</v>
      </c>
      <c r="D59" s="273">
        <v>29.93</v>
      </c>
      <c r="E59" s="273">
        <v>33.389999</v>
      </c>
      <c r="F59" s="273">
        <v>28.513498</v>
      </c>
      <c r="G59" s="273">
        <v>1.4141862E9</v>
      </c>
      <c r="H59" s="273"/>
      <c r="I59" s="273">
        <f t="shared" ref="I59:N59" si="73">(I60/B60*B59)/B60*B59</f>
        <v>1.510601956</v>
      </c>
      <c r="J59" s="273">
        <f t="shared" si="73"/>
        <v>1.682624005</v>
      </c>
      <c r="K59" s="273">
        <f t="shared" si="73"/>
        <v>1.345294216</v>
      </c>
      <c r="L59" s="273">
        <f t="shared" si="73"/>
        <v>1.66429736</v>
      </c>
      <c r="M59" s="273">
        <f t="shared" si="73"/>
        <v>1.414926699</v>
      </c>
      <c r="N59" s="273">
        <f t="shared" si="73"/>
        <v>44314363.8</v>
      </c>
      <c r="O59" s="273"/>
      <c r="P59" s="249">
        <f t="shared" si="25"/>
        <v>118534.6535</v>
      </c>
      <c r="Q59" s="249">
        <f t="shared" si="67"/>
        <v>154287.5942</v>
      </c>
      <c r="R59" s="249">
        <f t="shared" si="68"/>
        <v>101534.8132</v>
      </c>
      <c r="S59" s="249">
        <f t="shared" si="28"/>
        <v>0</v>
      </c>
      <c r="T59" s="277"/>
      <c r="U59" s="249">
        <f t="shared" si="18"/>
        <v>180447.6781</v>
      </c>
      <c r="V59" s="249">
        <f t="shared" si="19"/>
        <v>180447.6781</v>
      </c>
      <c r="W59" s="249">
        <f t="shared" si="20"/>
        <v>374357.0609</v>
      </c>
      <c r="X59" s="252">
        <f t="shared" si="21"/>
        <v>0.3743570609</v>
      </c>
      <c r="Y59" s="249">
        <f t="shared" si="22"/>
        <v>374357.0609</v>
      </c>
      <c r="Z59" s="252">
        <f t="shared" si="23"/>
        <v>0.3743570609</v>
      </c>
      <c r="AA59" s="309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</row>
    <row r="60" ht="19.5" customHeight="1">
      <c r="A60" s="271" t="s">
        <v>150</v>
      </c>
      <c r="B60" s="272">
        <v>33.490002</v>
      </c>
      <c r="C60" s="273">
        <v>34.860001</v>
      </c>
      <c r="D60" s="273">
        <v>32.360001</v>
      </c>
      <c r="E60" s="273">
        <v>32.419998</v>
      </c>
      <c r="F60" s="273">
        <v>27.685154</v>
      </c>
      <c r="G60" s="273">
        <v>1.9045651E9</v>
      </c>
      <c r="H60" s="273"/>
      <c r="I60" s="273">
        <f t="shared" ref="I60:N60" si="74">(I61/B61*B60)/B61*B60</f>
        <v>1.687080804</v>
      </c>
      <c r="J60" s="273">
        <f t="shared" si="74"/>
        <v>1.826375293</v>
      </c>
      <c r="K60" s="273">
        <f t="shared" si="74"/>
        <v>1.572609497</v>
      </c>
      <c r="L60" s="273">
        <f t="shared" si="74"/>
        <v>1.569004104</v>
      </c>
      <c r="M60" s="273">
        <f t="shared" si="74"/>
        <v>1.333910927</v>
      </c>
      <c r="N60" s="273">
        <f t="shared" si="74"/>
        <v>80375367.67</v>
      </c>
      <c r="O60" s="273"/>
      <c r="P60" s="249">
        <f t="shared" si="25"/>
        <v>128158.4198</v>
      </c>
      <c r="Q60" s="249">
        <f t="shared" si="67"/>
        <v>180357.6742</v>
      </c>
      <c r="R60" s="249">
        <f t="shared" si="68"/>
        <v>101534.8132</v>
      </c>
      <c r="S60" s="249">
        <f t="shared" si="28"/>
        <v>0</v>
      </c>
      <c r="T60" s="277"/>
      <c r="U60" s="249">
        <f t="shared" si="18"/>
        <v>187184.3145</v>
      </c>
      <c r="V60" s="249">
        <f t="shared" si="19"/>
        <v>187184.3145</v>
      </c>
      <c r="W60" s="249">
        <f t="shared" si="20"/>
        <v>410050.9072</v>
      </c>
      <c r="X60" s="252">
        <f t="shared" si="21"/>
        <v>0.4100509072</v>
      </c>
      <c r="Y60" s="249">
        <f t="shared" si="22"/>
        <v>410050.9072</v>
      </c>
      <c r="Z60" s="252">
        <f t="shared" si="23"/>
        <v>0.4100509072</v>
      </c>
      <c r="AA60" s="309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</row>
    <row r="61" ht="19.5" customHeight="1">
      <c r="A61" s="271" t="s">
        <v>151</v>
      </c>
      <c r="B61" s="272">
        <v>32.610001</v>
      </c>
      <c r="C61" s="273">
        <v>36.0</v>
      </c>
      <c r="D61" s="273">
        <v>32.419998</v>
      </c>
      <c r="E61" s="273">
        <v>35.18</v>
      </c>
      <c r="F61" s="273">
        <v>30.04207</v>
      </c>
      <c r="G61" s="273">
        <v>1.9125647E9</v>
      </c>
      <c r="H61" s="273"/>
      <c r="I61" s="273">
        <f t="shared" ref="I61:N61" si="75">(I62/B62*B61)/B62*B61</f>
        <v>1.599584405</v>
      </c>
      <c r="J61" s="273">
        <f t="shared" si="75"/>
        <v>1.947781491</v>
      </c>
      <c r="K61" s="273">
        <f t="shared" si="75"/>
        <v>1.57844629</v>
      </c>
      <c r="L61" s="273">
        <f t="shared" si="75"/>
        <v>1.847522697</v>
      </c>
      <c r="M61" s="273">
        <f t="shared" si="75"/>
        <v>1.570697854</v>
      </c>
      <c r="N61" s="273">
        <f t="shared" si="75"/>
        <v>81051974.74</v>
      </c>
      <c r="O61" s="273"/>
      <c r="P61" s="249">
        <f t="shared" si="25"/>
        <v>128396.0317</v>
      </c>
      <c r="Q61" s="249">
        <f t="shared" si="67"/>
        <v>181027.0778</v>
      </c>
      <c r="R61" s="249">
        <f t="shared" si="68"/>
        <v>101534.8132</v>
      </c>
      <c r="S61" s="249">
        <f t="shared" si="28"/>
        <v>0</v>
      </c>
      <c r="T61" s="277"/>
      <c r="U61" s="249">
        <f t="shared" si="18"/>
        <v>187350.6428</v>
      </c>
      <c r="V61" s="249">
        <f t="shared" si="19"/>
        <v>187350.6428</v>
      </c>
      <c r="W61" s="249">
        <f t="shared" si="20"/>
        <v>410957.9227</v>
      </c>
      <c r="X61" s="252">
        <f t="shared" si="21"/>
        <v>0.4109579227</v>
      </c>
      <c r="Y61" s="249">
        <f t="shared" si="22"/>
        <v>410957.9227</v>
      </c>
      <c r="Z61" s="252">
        <f t="shared" si="23"/>
        <v>0.4109579227</v>
      </c>
      <c r="AA61" s="309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</row>
    <row r="62" ht="19.5" customHeight="1">
      <c r="A62" s="271" t="s">
        <v>152</v>
      </c>
      <c r="B62" s="272">
        <v>35.43</v>
      </c>
      <c r="C62" s="273">
        <v>36.18</v>
      </c>
      <c r="D62" s="273">
        <v>33.73</v>
      </c>
      <c r="E62" s="273">
        <v>35.380001</v>
      </c>
      <c r="F62" s="273">
        <v>30.212864</v>
      </c>
      <c r="G62" s="273">
        <v>1.4970104E9</v>
      </c>
      <c r="H62" s="273"/>
      <c r="I62" s="273">
        <f t="shared" ref="I62:N62" si="76">(I63/B63*B62)/B63*B62</f>
        <v>1.888199341</v>
      </c>
      <c r="J62" s="273">
        <f t="shared" si="76"/>
        <v>1.967308001</v>
      </c>
      <c r="K62" s="273">
        <f t="shared" si="76"/>
        <v>1.708584742</v>
      </c>
      <c r="L62" s="273">
        <f t="shared" si="76"/>
        <v>1.868589025</v>
      </c>
      <c r="M62" s="273">
        <f t="shared" si="76"/>
        <v>1.588607961</v>
      </c>
      <c r="N62" s="273">
        <f t="shared" si="76"/>
        <v>49657055.5</v>
      </c>
      <c r="O62" s="273"/>
      <c r="P62" s="249">
        <f t="shared" si="25"/>
        <v>133584.1584</v>
      </c>
      <c r="Q62" s="249">
        <f t="shared" si="67"/>
        <v>195952.2506</v>
      </c>
      <c r="R62" s="249">
        <f t="shared" si="68"/>
        <v>101534.8132</v>
      </c>
      <c r="S62" s="249">
        <f t="shared" si="28"/>
        <v>0</v>
      </c>
      <c r="T62" s="277"/>
      <c r="U62" s="249">
        <f t="shared" si="18"/>
        <v>190982.3316</v>
      </c>
      <c r="V62" s="249">
        <f t="shared" si="19"/>
        <v>190982.3316</v>
      </c>
      <c r="W62" s="249">
        <f t="shared" si="20"/>
        <v>431071.2222</v>
      </c>
      <c r="X62" s="252">
        <f t="shared" si="21"/>
        <v>0.4310712222</v>
      </c>
      <c r="Y62" s="249">
        <f t="shared" si="22"/>
        <v>431071.2222</v>
      </c>
      <c r="Z62" s="252">
        <f t="shared" si="23"/>
        <v>0.4310712222</v>
      </c>
      <c r="AA62" s="309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</row>
    <row r="63" ht="19.5" customHeight="1">
      <c r="A63" s="271" t="s">
        <v>153</v>
      </c>
      <c r="B63" s="326">
        <v>35.709999</v>
      </c>
      <c r="C63" s="327">
        <v>36.639999</v>
      </c>
      <c r="D63" s="327">
        <v>34.130001</v>
      </c>
      <c r="E63" s="327">
        <v>36.459999</v>
      </c>
      <c r="F63" s="327">
        <v>31.135128</v>
      </c>
      <c r="G63" s="327">
        <v>1.7408286E9</v>
      </c>
      <c r="H63" s="327"/>
      <c r="I63" s="327">
        <f t="shared" ref="I63:N63" si="77">(I64/B64*B63)/B64*B63</f>
        <v>1.918161691</v>
      </c>
      <c r="J63" s="327">
        <f t="shared" si="77"/>
        <v>2.017651429</v>
      </c>
      <c r="K63" s="327">
        <f t="shared" si="77"/>
        <v>1.749348929</v>
      </c>
      <c r="L63" s="327">
        <f t="shared" si="77"/>
        <v>1.984410046</v>
      </c>
      <c r="M63" s="327">
        <f t="shared" si="77"/>
        <v>1.687074472</v>
      </c>
      <c r="N63" s="327">
        <f t="shared" si="77"/>
        <v>67149588.4</v>
      </c>
      <c r="O63" s="327"/>
      <c r="P63" s="249">
        <f t="shared" si="25"/>
        <v>135168.3208</v>
      </c>
      <c r="Q63" s="249">
        <f t="shared" si="67"/>
        <v>200627.3679</v>
      </c>
      <c r="R63" s="249">
        <f t="shared" si="68"/>
        <v>101534.8132</v>
      </c>
      <c r="S63" s="249">
        <f t="shared" si="28"/>
        <v>0</v>
      </c>
      <c r="T63" s="328">
        <f>(P63-P51)/P51</f>
        <v>0.4056836736</v>
      </c>
      <c r="U63" s="249">
        <f t="shared" si="18"/>
        <v>192091.2452</v>
      </c>
      <c r="V63" s="249">
        <f t="shared" si="19"/>
        <v>192091.2452</v>
      </c>
      <c r="W63" s="249">
        <f t="shared" si="20"/>
        <v>437330.5019</v>
      </c>
      <c r="X63" s="252">
        <f t="shared" si="21"/>
        <v>0.4373305019</v>
      </c>
      <c r="Y63" s="249">
        <f t="shared" si="22"/>
        <v>437330.5019</v>
      </c>
      <c r="Z63" s="252">
        <f t="shared" si="23"/>
        <v>0.4373305019</v>
      </c>
      <c r="AA63" s="309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</row>
    <row r="64" ht="19.5" customHeight="1">
      <c r="A64" s="271" t="s">
        <v>154</v>
      </c>
      <c r="B64" s="272">
        <v>36.66</v>
      </c>
      <c r="C64" s="273">
        <v>39.0</v>
      </c>
      <c r="D64" s="273">
        <v>36.220001</v>
      </c>
      <c r="E64" s="273">
        <v>37.07</v>
      </c>
      <c r="F64" s="273">
        <v>31.668415</v>
      </c>
      <c r="G64" s="273">
        <v>1.7593004E9</v>
      </c>
      <c r="H64" s="273"/>
      <c r="I64" s="273">
        <f t="shared" ref="I64:N64" si="78">(I65/B65*B64)/B65*B64</f>
        <v>2.021577793</v>
      </c>
      <c r="J64" s="273">
        <f t="shared" si="78"/>
        <v>2.285938</v>
      </c>
      <c r="K64" s="273">
        <f t="shared" si="78"/>
        <v>1.970156643</v>
      </c>
      <c r="L64" s="273">
        <f t="shared" si="78"/>
        <v>2.051366619</v>
      </c>
      <c r="M64" s="273">
        <f t="shared" si="78"/>
        <v>1.745362329</v>
      </c>
      <c r="N64" s="273">
        <f t="shared" si="78"/>
        <v>68582187.25</v>
      </c>
      <c r="O64" s="273"/>
      <c r="P64" s="249">
        <f t="shared" si="25"/>
        <v>143445.5485</v>
      </c>
      <c r="Q64" s="249">
        <f>((Q63+R63)/2)*K64/K63</f>
        <v>170150.9683</v>
      </c>
      <c r="R64" s="249">
        <f>(Q63+R63)/2</f>
        <v>151081.0905</v>
      </c>
      <c r="S64" s="249">
        <f t="shared" si="28"/>
        <v>0</v>
      </c>
      <c r="T64" s="277"/>
      <c r="U64" s="249">
        <f t="shared" si="18"/>
        <v>245449.7309</v>
      </c>
      <c r="V64" s="249">
        <f t="shared" si="19"/>
        <v>245449.7309</v>
      </c>
      <c r="W64" s="249">
        <f t="shared" si="20"/>
        <v>464677.6074</v>
      </c>
      <c r="X64" s="252">
        <f t="shared" si="21"/>
        <v>0.4646776074</v>
      </c>
      <c r="Y64" s="249">
        <f t="shared" si="22"/>
        <v>464677.6074</v>
      </c>
      <c r="Z64" s="252">
        <f t="shared" si="23"/>
        <v>0.4646776074</v>
      </c>
      <c r="AA64" s="309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</row>
    <row r="65" ht="19.5" customHeight="1">
      <c r="A65" s="271" t="s">
        <v>155</v>
      </c>
      <c r="B65" s="272">
        <v>37.200001</v>
      </c>
      <c r="C65" s="273">
        <v>37.970001</v>
      </c>
      <c r="D65" s="273">
        <v>36.099998</v>
      </c>
      <c r="E65" s="273">
        <v>36.57</v>
      </c>
      <c r="F65" s="273">
        <v>31.241268</v>
      </c>
      <c r="G65" s="273">
        <v>1.7281108E9</v>
      </c>
      <c r="H65" s="273"/>
      <c r="I65" s="273">
        <f t="shared" ref="I65:N65" si="79">(I66/B66*B65)/B66*B65</f>
        <v>2.081572013</v>
      </c>
      <c r="J65" s="273">
        <f t="shared" si="79"/>
        <v>2.166788142</v>
      </c>
      <c r="K65" s="273">
        <f t="shared" si="79"/>
        <v>1.957123344</v>
      </c>
      <c r="L65" s="273">
        <f t="shared" si="79"/>
        <v>1.996402168</v>
      </c>
      <c r="M65" s="273">
        <f t="shared" si="79"/>
        <v>1.69859659</v>
      </c>
      <c r="N65" s="273">
        <f t="shared" si="79"/>
        <v>66172036.03</v>
      </c>
      <c r="O65" s="273"/>
      <c r="P65" s="249">
        <f t="shared" si="25"/>
        <v>142970.2891</v>
      </c>
      <c r="Q65" s="249">
        <f t="shared" ref="Q65:Q75" si="81">Q64*K65/K64</f>
        <v>169025.3581</v>
      </c>
      <c r="R65" s="249">
        <f t="shared" ref="R65:R75" si="82">R64</f>
        <v>151081.0905</v>
      </c>
      <c r="S65" s="249">
        <f t="shared" si="28"/>
        <v>0</v>
      </c>
      <c r="T65" s="277"/>
      <c r="U65" s="249">
        <f t="shared" si="18"/>
        <v>245117.0493</v>
      </c>
      <c r="V65" s="249">
        <f t="shared" si="19"/>
        <v>245117.0493</v>
      </c>
      <c r="W65" s="249">
        <f t="shared" si="20"/>
        <v>463076.7378</v>
      </c>
      <c r="X65" s="252">
        <f t="shared" si="21"/>
        <v>0.4630767378</v>
      </c>
      <c r="Y65" s="249">
        <f t="shared" si="22"/>
        <v>463076.7378</v>
      </c>
      <c r="Z65" s="252">
        <f t="shared" si="23"/>
        <v>0.4630767378</v>
      </c>
      <c r="AA65" s="309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</row>
    <row r="66" ht="19.5" customHeight="1">
      <c r="A66" s="271" t="s">
        <v>156</v>
      </c>
      <c r="B66" s="272">
        <v>36.68</v>
      </c>
      <c r="C66" s="273">
        <v>37.18</v>
      </c>
      <c r="D66" s="273">
        <v>34.009998</v>
      </c>
      <c r="E66" s="273">
        <v>35.84</v>
      </c>
      <c r="F66" s="273">
        <v>30.617641</v>
      </c>
      <c r="G66" s="273">
        <v>2.5094653E9</v>
      </c>
      <c r="H66" s="273"/>
      <c r="I66" s="273">
        <f t="shared" ref="I66:N66" si="80">(I67/B67*B66)/B67*B66</f>
        <v>2.023784154</v>
      </c>
      <c r="J66" s="273">
        <f t="shared" si="80"/>
        <v>2.077562052</v>
      </c>
      <c r="K66" s="273">
        <f t="shared" si="80"/>
        <v>1.737068937</v>
      </c>
      <c r="L66" s="273">
        <f t="shared" si="80"/>
        <v>1.917494443</v>
      </c>
      <c r="M66" s="273">
        <f t="shared" si="80"/>
        <v>1.631459872</v>
      </c>
      <c r="N66" s="273">
        <f t="shared" si="80"/>
        <v>139538393.4</v>
      </c>
      <c r="O66" s="273"/>
      <c r="P66" s="249">
        <f t="shared" si="25"/>
        <v>134693.0614</v>
      </c>
      <c r="Q66" s="249">
        <f t="shared" si="81"/>
        <v>150020.5391</v>
      </c>
      <c r="R66" s="249">
        <f t="shared" si="82"/>
        <v>151081.0905</v>
      </c>
      <c r="S66" s="249">
        <f t="shared" si="28"/>
        <v>0</v>
      </c>
      <c r="T66" s="277"/>
      <c r="U66" s="249">
        <f t="shared" si="18"/>
        <v>239322.9899</v>
      </c>
      <c r="V66" s="249">
        <f t="shared" si="19"/>
        <v>239322.9899</v>
      </c>
      <c r="W66" s="249">
        <f t="shared" si="20"/>
        <v>435794.691</v>
      </c>
      <c r="X66" s="252">
        <f t="shared" si="21"/>
        <v>0.435794691</v>
      </c>
      <c r="Y66" s="249">
        <f t="shared" si="22"/>
        <v>435794.691</v>
      </c>
      <c r="Z66" s="252">
        <f t="shared" si="23"/>
        <v>0.435794691</v>
      </c>
      <c r="AA66" s="309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</row>
    <row r="67" ht="19.5" customHeight="1">
      <c r="A67" s="271" t="s">
        <v>157</v>
      </c>
      <c r="B67" s="272">
        <v>35.810001</v>
      </c>
      <c r="C67" s="273">
        <v>37.5</v>
      </c>
      <c r="D67" s="273">
        <v>34.720001</v>
      </c>
      <c r="E67" s="273">
        <v>34.77</v>
      </c>
      <c r="F67" s="273">
        <v>29.703556</v>
      </c>
      <c r="G67" s="273">
        <v>2.2111731E9</v>
      </c>
      <c r="H67" s="273"/>
      <c r="I67" s="273">
        <f t="shared" ref="I67:N67" si="83">(I68/B68*B67)/B68*B67</f>
        <v>1.928919943</v>
      </c>
      <c r="J67" s="273">
        <f t="shared" si="83"/>
        <v>2.11347818</v>
      </c>
      <c r="K67" s="273">
        <f t="shared" si="83"/>
        <v>1.810353139</v>
      </c>
      <c r="L67" s="273">
        <f t="shared" si="83"/>
        <v>1.804710285</v>
      </c>
      <c r="M67" s="273">
        <f t="shared" si="83"/>
        <v>1.53550004</v>
      </c>
      <c r="N67" s="273">
        <f t="shared" si="83"/>
        <v>108337002.1</v>
      </c>
      <c r="O67" s="273"/>
      <c r="P67" s="249">
        <f t="shared" si="25"/>
        <v>137504.9545</v>
      </c>
      <c r="Q67" s="249">
        <f t="shared" si="81"/>
        <v>156349.6693</v>
      </c>
      <c r="R67" s="249">
        <f t="shared" si="82"/>
        <v>151081.0905</v>
      </c>
      <c r="S67" s="249">
        <f t="shared" si="28"/>
        <v>0</v>
      </c>
      <c r="T67" s="277"/>
      <c r="U67" s="249">
        <f t="shared" si="18"/>
        <v>241291.315</v>
      </c>
      <c r="V67" s="249">
        <f t="shared" si="19"/>
        <v>241291.315</v>
      </c>
      <c r="W67" s="249">
        <f t="shared" si="20"/>
        <v>444935.7143</v>
      </c>
      <c r="X67" s="252">
        <f t="shared" si="21"/>
        <v>0.4449357143</v>
      </c>
      <c r="Y67" s="249">
        <f t="shared" si="22"/>
        <v>444935.7143</v>
      </c>
      <c r="Z67" s="252">
        <f t="shared" si="23"/>
        <v>0.4449357143</v>
      </c>
      <c r="AA67" s="309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</row>
    <row r="68" ht="19.5" customHeight="1">
      <c r="A68" s="271" t="s">
        <v>158</v>
      </c>
      <c r="B68" s="272">
        <v>35.0</v>
      </c>
      <c r="C68" s="273">
        <v>36.549999</v>
      </c>
      <c r="D68" s="273">
        <v>34.110001</v>
      </c>
      <c r="E68" s="273">
        <v>36.549999</v>
      </c>
      <c r="F68" s="273">
        <v>31.22418</v>
      </c>
      <c r="G68" s="273">
        <v>2.4296622E9</v>
      </c>
      <c r="H68" s="273"/>
      <c r="I68" s="273">
        <f t="shared" ref="I68:N68" si="84">(I69/B69*B68)/B69*B68</f>
        <v>1.842644799</v>
      </c>
      <c r="J68" s="273">
        <f t="shared" si="84"/>
        <v>2.007751559</v>
      </c>
      <c r="K68" s="273">
        <f t="shared" si="84"/>
        <v>1.747299311</v>
      </c>
      <c r="L68" s="273">
        <f t="shared" si="84"/>
        <v>1.994219006</v>
      </c>
      <c r="M68" s="273">
        <f t="shared" si="84"/>
        <v>1.696738939</v>
      </c>
      <c r="N68" s="273">
        <f t="shared" si="84"/>
        <v>130804631.9</v>
      </c>
      <c r="O68" s="273"/>
      <c r="P68" s="249">
        <f t="shared" si="25"/>
        <v>135089.1129</v>
      </c>
      <c r="Q68" s="249">
        <f t="shared" si="81"/>
        <v>150904.077</v>
      </c>
      <c r="R68" s="249">
        <f t="shared" si="82"/>
        <v>151081.0905</v>
      </c>
      <c r="S68" s="249">
        <f t="shared" si="28"/>
        <v>0</v>
      </c>
      <c r="T68" s="277"/>
      <c r="U68" s="249">
        <f t="shared" si="18"/>
        <v>239600.2259</v>
      </c>
      <c r="V68" s="249">
        <f t="shared" si="19"/>
        <v>239600.2259</v>
      </c>
      <c r="W68" s="249">
        <f t="shared" si="20"/>
        <v>437074.2804</v>
      </c>
      <c r="X68" s="252">
        <f t="shared" si="21"/>
        <v>0.4370742804</v>
      </c>
      <c r="Y68" s="249">
        <f t="shared" si="22"/>
        <v>437074.2804</v>
      </c>
      <c r="Z68" s="252">
        <f t="shared" si="23"/>
        <v>0.4370742804</v>
      </c>
      <c r="AA68" s="309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</row>
    <row r="69" ht="19.5" customHeight="1">
      <c r="A69" s="271" t="s">
        <v>159</v>
      </c>
      <c r="B69" s="272">
        <v>36.27</v>
      </c>
      <c r="C69" s="273">
        <v>37.900002</v>
      </c>
      <c r="D69" s="273">
        <v>35.82</v>
      </c>
      <c r="E69" s="273">
        <v>37.740002</v>
      </c>
      <c r="F69" s="273">
        <v>32.240784</v>
      </c>
      <c r="G69" s="273">
        <v>1.8110722E9</v>
      </c>
      <c r="H69" s="273"/>
      <c r="I69" s="273">
        <f t="shared" ref="I69:N69" si="85">(I70/B70*B69)/B70*B69</f>
        <v>1.978794289</v>
      </c>
      <c r="J69" s="273">
        <f t="shared" si="85"/>
        <v>2.15880641</v>
      </c>
      <c r="K69" s="273">
        <f t="shared" si="85"/>
        <v>1.926881488</v>
      </c>
      <c r="L69" s="273">
        <f t="shared" si="85"/>
        <v>2.126189406</v>
      </c>
      <c r="M69" s="273">
        <f t="shared" si="85"/>
        <v>1.809023177</v>
      </c>
      <c r="N69" s="273">
        <f t="shared" si="85"/>
        <v>72677981.53</v>
      </c>
      <c r="O69" s="273"/>
      <c r="P69" s="249">
        <f t="shared" si="25"/>
        <v>141861.3861</v>
      </c>
      <c r="Q69" s="249">
        <f t="shared" si="81"/>
        <v>166413.5449</v>
      </c>
      <c r="R69" s="249">
        <f t="shared" si="82"/>
        <v>151081.0905</v>
      </c>
      <c r="S69" s="249">
        <f t="shared" si="28"/>
        <v>0</v>
      </c>
      <c r="T69" s="277"/>
      <c r="U69" s="249">
        <f t="shared" si="18"/>
        <v>244340.8172</v>
      </c>
      <c r="V69" s="249">
        <f t="shared" si="19"/>
        <v>244340.8172</v>
      </c>
      <c r="W69" s="249">
        <f t="shared" si="20"/>
        <v>459356.0216</v>
      </c>
      <c r="X69" s="252">
        <f t="shared" si="21"/>
        <v>0.4593560216</v>
      </c>
      <c r="Y69" s="249">
        <f t="shared" si="22"/>
        <v>459356.0216</v>
      </c>
      <c r="Z69" s="252">
        <f t="shared" si="23"/>
        <v>0.4593560216</v>
      </c>
      <c r="AA69" s="309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</row>
    <row r="70" ht="19.5" customHeight="1">
      <c r="A70" s="271" t="s">
        <v>160</v>
      </c>
      <c r="B70" s="272">
        <v>37.66</v>
      </c>
      <c r="C70" s="273">
        <v>37.66</v>
      </c>
      <c r="D70" s="273">
        <v>33.700001</v>
      </c>
      <c r="E70" s="273">
        <v>34.889999</v>
      </c>
      <c r="F70" s="273">
        <v>29.806082</v>
      </c>
      <c r="G70" s="273">
        <v>2.2620481E9</v>
      </c>
      <c r="H70" s="273"/>
      <c r="I70" s="273">
        <f t="shared" ref="I70:N70" si="86">(I71/B71*B70)/B71*B70</f>
        <v>2.133369925</v>
      </c>
      <c r="J70" s="273">
        <f t="shared" si="86"/>
        <v>2.131551669</v>
      </c>
      <c r="K70" s="273">
        <f t="shared" si="86"/>
        <v>1.70554691</v>
      </c>
      <c r="L70" s="273">
        <f t="shared" si="86"/>
        <v>1.817188694</v>
      </c>
      <c r="M70" s="273">
        <f t="shared" si="86"/>
        <v>1.546118322</v>
      </c>
      <c r="N70" s="273">
        <f t="shared" si="86"/>
        <v>113379620.7</v>
      </c>
      <c r="O70" s="273"/>
      <c r="P70" s="249">
        <f t="shared" si="25"/>
        <v>133465.3505</v>
      </c>
      <c r="Q70" s="249">
        <f t="shared" si="81"/>
        <v>147298.165</v>
      </c>
      <c r="R70" s="249">
        <f t="shared" si="82"/>
        <v>151081.0905</v>
      </c>
      <c r="S70" s="249">
        <f t="shared" si="28"/>
        <v>0</v>
      </c>
      <c r="T70" s="277"/>
      <c r="U70" s="249">
        <f t="shared" si="18"/>
        <v>238463.5923</v>
      </c>
      <c r="V70" s="249">
        <f t="shared" si="19"/>
        <v>238463.5923</v>
      </c>
      <c r="W70" s="249">
        <f t="shared" si="20"/>
        <v>431844.606</v>
      </c>
      <c r="X70" s="252">
        <f t="shared" si="21"/>
        <v>0.431844606</v>
      </c>
      <c r="Y70" s="249">
        <f t="shared" si="22"/>
        <v>431844.606</v>
      </c>
      <c r="Z70" s="252">
        <f t="shared" si="23"/>
        <v>0.431844606</v>
      </c>
      <c r="AA70" s="309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</row>
    <row r="71" ht="19.5" customHeight="1">
      <c r="A71" s="271" t="s">
        <v>161</v>
      </c>
      <c r="B71" s="272">
        <v>34.610001</v>
      </c>
      <c r="C71" s="273">
        <v>35.02</v>
      </c>
      <c r="D71" s="273">
        <v>32.349998</v>
      </c>
      <c r="E71" s="273">
        <v>34.02</v>
      </c>
      <c r="F71" s="273">
        <v>29.062838</v>
      </c>
      <c r="G71" s="273">
        <v>2.012635E9</v>
      </c>
      <c r="H71" s="273"/>
      <c r="I71" s="273">
        <f t="shared" ref="I71:N71" si="87">(I72/B72*B71)/B72*B71</f>
        <v>1.801809037</v>
      </c>
      <c r="J71" s="273">
        <f t="shared" si="87"/>
        <v>1.843179012</v>
      </c>
      <c r="K71" s="273">
        <f t="shared" si="87"/>
        <v>1.571637409</v>
      </c>
      <c r="L71" s="273">
        <f t="shared" si="87"/>
        <v>1.727693625</v>
      </c>
      <c r="M71" s="273">
        <f t="shared" si="87"/>
        <v>1.469971739</v>
      </c>
      <c r="N71" s="273">
        <f t="shared" si="87"/>
        <v>89755561.99</v>
      </c>
      <c r="O71" s="273"/>
      <c r="P71" s="249">
        <f t="shared" si="25"/>
        <v>128118.804</v>
      </c>
      <c r="Q71" s="249">
        <f t="shared" si="81"/>
        <v>135733.1804</v>
      </c>
      <c r="R71" s="249">
        <f t="shared" si="82"/>
        <v>151081.0905</v>
      </c>
      <c r="S71" s="249">
        <f t="shared" si="28"/>
        <v>0</v>
      </c>
      <c r="T71" s="277"/>
      <c r="U71" s="249">
        <f t="shared" si="18"/>
        <v>234721.0097</v>
      </c>
      <c r="V71" s="249">
        <f t="shared" si="19"/>
        <v>234721.0097</v>
      </c>
      <c r="W71" s="249">
        <f t="shared" si="20"/>
        <v>414933.0749</v>
      </c>
      <c r="X71" s="252">
        <f t="shared" si="21"/>
        <v>0.4149330749</v>
      </c>
      <c r="Y71" s="249">
        <f t="shared" si="22"/>
        <v>414933.0749</v>
      </c>
      <c r="Z71" s="252">
        <f t="shared" si="23"/>
        <v>0.4149330749</v>
      </c>
      <c r="AA71" s="309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</row>
    <row r="72" ht="19.5" customHeight="1">
      <c r="A72" s="271" t="s">
        <v>162</v>
      </c>
      <c r="B72" s="272">
        <v>33.93</v>
      </c>
      <c r="C72" s="273">
        <v>35.849998</v>
      </c>
      <c r="D72" s="273">
        <v>33.799999</v>
      </c>
      <c r="E72" s="273">
        <v>35.139999</v>
      </c>
      <c r="F72" s="273">
        <v>30.019632</v>
      </c>
      <c r="G72" s="273">
        <v>1.9510891E9</v>
      </c>
      <c r="H72" s="273"/>
      <c r="I72" s="273">
        <f t="shared" ref="I72:N72" si="88">(I73/B73*B72)/B73*B72</f>
        <v>1.73170239</v>
      </c>
      <c r="J72" s="273">
        <f t="shared" si="88"/>
        <v>1.931583579</v>
      </c>
      <c r="K72" s="273">
        <f t="shared" si="88"/>
        <v>1.715683664</v>
      </c>
      <c r="L72" s="273">
        <f t="shared" si="88"/>
        <v>1.843323678</v>
      </c>
      <c r="M72" s="273">
        <f t="shared" si="88"/>
        <v>1.568352466</v>
      </c>
      <c r="N72" s="273">
        <f t="shared" si="88"/>
        <v>84350086.87</v>
      </c>
      <c r="O72" s="273"/>
      <c r="P72" s="249">
        <f t="shared" si="25"/>
        <v>133861.3822</v>
      </c>
      <c r="Q72" s="249">
        <f t="shared" si="81"/>
        <v>148173.6175</v>
      </c>
      <c r="R72" s="249">
        <f t="shared" si="82"/>
        <v>151081.0905</v>
      </c>
      <c r="S72" s="249">
        <f t="shared" si="28"/>
        <v>0</v>
      </c>
      <c r="T72" s="277"/>
      <c r="U72" s="249">
        <f t="shared" si="18"/>
        <v>238740.8145</v>
      </c>
      <c r="V72" s="249">
        <f t="shared" si="19"/>
        <v>238740.8145</v>
      </c>
      <c r="W72" s="249">
        <f t="shared" si="20"/>
        <v>433116.0902</v>
      </c>
      <c r="X72" s="252">
        <f t="shared" si="21"/>
        <v>0.4331160902</v>
      </c>
      <c r="Y72" s="249">
        <f t="shared" si="22"/>
        <v>433116.0902</v>
      </c>
      <c r="Z72" s="252">
        <f t="shared" si="23"/>
        <v>0.4331160902</v>
      </c>
      <c r="AA72" s="309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</row>
    <row r="73" ht="19.5" customHeight="1">
      <c r="A73" s="271" t="s">
        <v>163</v>
      </c>
      <c r="B73" s="272">
        <v>35.450001</v>
      </c>
      <c r="C73" s="273">
        <v>37.240002</v>
      </c>
      <c r="D73" s="273">
        <v>35.200001</v>
      </c>
      <c r="E73" s="273">
        <v>36.900002</v>
      </c>
      <c r="F73" s="273">
        <v>31.523178</v>
      </c>
      <c r="G73" s="273">
        <v>2.2591016E9</v>
      </c>
      <c r="H73" s="273"/>
      <c r="I73" s="273">
        <f t="shared" ref="I73:N73" si="89">(I74/B74*B73)/B74*B73</f>
        <v>1.890331801</v>
      </c>
      <c r="J73" s="273">
        <f t="shared" si="89"/>
        <v>2.084273104</v>
      </c>
      <c r="K73" s="273">
        <f t="shared" si="89"/>
        <v>1.860754993</v>
      </c>
      <c r="L73" s="273">
        <f t="shared" si="89"/>
        <v>2.032595181</v>
      </c>
      <c r="M73" s="273">
        <f t="shared" si="89"/>
        <v>1.729389953</v>
      </c>
      <c r="N73" s="273">
        <f t="shared" si="89"/>
        <v>113084440.9</v>
      </c>
      <c r="O73" s="273"/>
      <c r="P73" s="249">
        <f t="shared" si="25"/>
        <v>139405.9446</v>
      </c>
      <c r="Q73" s="249">
        <f t="shared" si="81"/>
        <v>160702.5842</v>
      </c>
      <c r="R73" s="249">
        <f t="shared" si="82"/>
        <v>151081.0905</v>
      </c>
      <c r="S73" s="249">
        <f t="shared" si="28"/>
        <v>0</v>
      </c>
      <c r="T73" s="277"/>
      <c r="U73" s="249">
        <f t="shared" si="18"/>
        <v>242622.0081</v>
      </c>
      <c r="V73" s="249">
        <f t="shared" si="19"/>
        <v>242622.0081</v>
      </c>
      <c r="W73" s="249">
        <f t="shared" si="20"/>
        <v>451189.6193</v>
      </c>
      <c r="X73" s="252">
        <f t="shared" si="21"/>
        <v>0.4511896193</v>
      </c>
      <c r="Y73" s="249">
        <f t="shared" si="22"/>
        <v>451189.6193</v>
      </c>
      <c r="Z73" s="252">
        <f t="shared" si="23"/>
        <v>0.4511896193</v>
      </c>
      <c r="AA73" s="309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</row>
    <row r="74" ht="19.5" customHeight="1">
      <c r="A74" s="271" t="s">
        <v>164</v>
      </c>
      <c r="B74" s="272">
        <v>36.98</v>
      </c>
      <c r="C74" s="273">
        <v>39.639999</v>
      </c>
      <c r="D74" s="273">
        <v>36.799999</v>
      </c>
      <c r="E74" s="273">
        <v>39.119999</v>
      </c>
      <c r="F74" s="273">
        <v>33.419689</v>
      </c>
      <c r="G74" s="273">
        <v>1.9782253E9</v>
      </c>
      <c r="H74" s="273"/>
      <c r="I74" s="273">
        <f t="shared" ref="I74:N74" si="90">(I75/B75*B74)/B75*B74</f>
        <v>2.057023962</v>
      </c>
      <c r="J74" s="273">
        <f t="shared" si="90"/>
        <v>2.361579133</v>
      </c>
      <c r="K74" s="273">
        <f t="shared" si="90"/>
        <v>2.033758847</v>
      </c>
      <c r="L74" s="273">
        <f t="shared" si="90"/>
        <v>2.284524301</v>
      </c>
      <c r="M74" s="273">
        <f t="shared" si="90"/>
        <v>1.943738116</v>
      </c>
      <c r="N74" s="273">
        <f t="shared" si="90"/>
        <v>86712724.63</v>
      </c>
      <c r="O74" s="273"/>
      <c r="P74" s="249">
        <f t="shared" si="25"/>
        <v>145742.5703</v>
      </c>
      <c r="Q74" s="249">
        <f t="shared" si="81"/>
        <v>175643.9207</v>
      </c>
      <c r="R74" s="249">
        <f t="shared" si="82"/>
        <v>151081.0905</v>
      </c>
      <c r="S74" s="249">
        <f t="shared" si="28"/>
        <v>0</v>
      </c>
      <c r="T74" s="277"/>
      <c r="U74" s="249">
        <f t="shared" si="18"/>
        <v>247057.6461</v>
      </c>
      <c r="V74" s="249">
        <f t="shared" si="19"/>
        <v>247057.6461</v>
      </c>
      <c r="W74" s="249">
        <f t="shared" si="20"/>
        <v>472467.5815</v>
      </c>
      <c r="X74" s="252">
        <f t="shared" si="21"/>
        <v>0.4724675815</v>
      </c>
      <c r="Y74" s="249">
        <f t="shared" si="22"/>
        <v>472467.5815</v>
      </c>
      <c r="Z74" s="252">
        <f t="shared" si="23"/>
        <v>0.4724675815</v>
      </c>
      <c r="AA74" s="309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</row>
    <row r="75" ht="19.5" customHeight="1">
      <c r="A75" s="271" t="s">
        <v>165</v>
      </c>
      <c r="B75" s="326">
        <v>39.27</v>
      </c>
      <c r="C75" s="327">
        <v>40.68</v>
      </c>
      <c r="D75" s="327">
        <v>39.09</v>
      </c>
      <c r="E75" s="327">
        <v>39.919998</v>
      </c>
      <c r="F75" s="327">
        <v>34.103149</v>
      </c>
      <c r="G75" s="327">
        <v>1.7794246E9</v>
      </c>
      <c r="H75" s="327"/>
      <c r="I75" s="327">
        <f t="shared" ref="I75:N75" si="91">(I76/B76*B75)/B76*B75</f>
        <v>2.319676055</v>
      </c>
      <c r="J75" s="327">
        <f t="shared" si="91"/>
        <v>2.487122186</v>
      </c>
      <c r="K75" s="327">
        <f t="shared" si="91"/>
        <v>2.294748963</v>
      </c>
      <c r="L75" s="327">
        <f t="shared" si="91"/>
        <v>2.378916145</v>
      </c>
      <c r="M75" s="327">
        <f t="shared" si="91"/>
        <v>2.024053129</v>
      </c>
      <c r="N75" s="327">
        <f t="shared" si="91"/>
        <v>70160150.08</v>
      </c>
      <c r="O75" s="327"/>
      <c r="P75" s="249">
        <f t="shared" si="25"/>
        <v>154811.8812</v>
      </c>
      <c r="Q75" s="249">
        <f t="shared" si="81"/>
        <v>198184.1188</v>
      </c>
      <c r="R75" s="249">
        <f t="shared" si="82"/>
        <v>151081.0905</v>
      </c>
      <c r="S75" s="249">
        <f t="shared" si="28"/>
        <v>0</v>
      </c>
      <c r="T75" s="328">
        <f>(P75-P63)/P63</f>
        <v>0.1453266585</v>
      </c>
      <c r="U75" s="249">
        <f t="shared" si="18"/>
        <v>253406.1638</v>
      </c>
      <c r="V75" s="249">
        <f t="shared" si="19"/>
        <v>253406.1638</v>
      </c>
      <c r="W75" s="249">
        <f t="shared" si="20"/>
        <v>504077.0905</v>
      </c>
      <c r="X75" s="252">
        <f t="shared" si="21"/>
        <v>0.5040770905</v>
      </c>
      <c r="Y75" s="249">
        <f t="shared" si="22"/>
        <v>504077.0905</v>
      </c>
      <c r="Z75" s="252">
        <f t="shared" si="23"/>
        <v>0.5040770905</v>
      </c>
      <c r="AA75" s="309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</row>
    <row r="76" ht="19.5" customHeight="1">
      <c r="A76" s="271" t="s">
        <v>166</v>
      </c>
      <c r="B76" s="272">
        <v>40.09</v>
      </c>
      <c r="C76" s="273">
        <v>40.290001</v>
      </c>
      <c r="D76" s="273">
        <v>36.459999</v>
      </c>
      <c r="E76" s="273">
        <v>37.400002</v>
      </c>
      <c r="F76" s="273">
        <v>32.256325</v>
      </c>
      <c r="G76" s="273">
        <v>2.2347732E9</v>
      </c>
      <c r="H76" s="273"/>
      <c r="I76" s="273">
        <f t="shared" ref="I76:N76" si="92">(I77/B77*B76)/B77*B76</f>
        <v>2.417562161</v>
      </c>
      <c r="J76" s="273">
        <f t="shared" si="92"/>
        <v>2.439662717</v>
      </c>
      <c r="K76" s="273">
        <f t="shared" si="92"/>
        <v>1.996352124</v>
      </c>
      <c r="L76" s="273">
        <f t="shared" si="92"/>
        <v>2.088052255</v>
      </c>
      <c r="M76" s="273">
        <f t="shared" si="92"/>
        <v>1.810767601</v>
      </c>
      <c r="N76" s="273">
        <f t="shared" si="92"/>
        <v>110661929.4</v>
      </c>
      <c r="O76" s="273"/>
      <c r="P76" s="249">
        <f t="shared" si="25"/>
        <v>144396.0356</v>
      </c>
      <c r="Q76" s="249">
        <f>((Q75+R75)/2)*K76/K75</f>
        <v>151924.318</v>
      </c>
      <c r="R76" s="249">
        <f>(Q75+R75)/2</f>
        <v>174632.6047</v>
      </c>
      <c r="S76" s="249">
        <f t="shared" si="28"/>
        <v>0</v>
      </c>
      <c r="T76" s="277"/>
      <c r="U76" s="249">
        <f t="shared" si="18"/>
        <v>268724.5254</v>
      </c>
      <c r="V76" s="249">
        <f t="shared" si="19"/>
        <v>268724.5254</v>
      </c>
      <c r="W76" s="249">
        <f t="shared" si="20"/>
        <v>470952.9583</v>
      </c>
      <c r="X76" s="252">
        <f t="shared" si="21"/>
        <v>0.4709529583</v>
      </c>
      <c r="Y76" s="249">
        <f t="shared" si="22"/>
        <v>470952.9583</v>
      </c>
      <c r="Z76" s="252">
        <f t="shared" si="23"/>
        <v>0.4709529583</v>
      </c>
      <c r="AA76" s="309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</row>
    <row r="77" ht="19.5" customHeight="1">
      <c r="A77" s="271" t="s">
        <v>167</v>
      </c>
      <c r="B77" s="272">
        <v>37.490002</v>
      </c>
      <c r="C77" s="273">
        <v>38.48</v>
      </c>
      <c r="D77" s="273">
        <v>36.700001</v>
      </c>
      <c r="E77" s="273">
        <v>37.220001</v>
      </c>
      <c r="F77" s="273">
        <v>32.101101</v>
      </c>
      <c r="G77" s="273">
        <v>1.7656106E9</v>
      </c>
      <c r="H77" s="273"/>
      <c r="I77" s="273">
        <f t="shared" ref="I77:N77" si="93">(I78/B78*B77)/B78*B77</f>
        <v>2.114153246</v>
      </c>
      <c r="J77" s="273">
        <f t="shared" si="93"/>
        <v>2.225386042</v>
      </c>
      <c r="K77" s="273">
        <f t="shared" si="93"/>
        <v>2.022721047</v>
      </c>
      <c r="L77" s="273">
        <f t="shared" si="93"/>
        <v>2.068001612</v>
      </c>
      <c r="M77" s="273">
        <f t="shared" si="93"/>
        <v>1.79338197</v>
      </c>
      <c r="N77" s="273">
        <f t="shared" si="93"/>
        <v>69075046.16</v>
      </c>
      <c r="O77" s="273"/>
      <c r="P77" s="249">
        <f t="shared" si="25"/>
        <v>145346.5386</v>
      </c>
      <c r="Q77" s="249">
        <f t="shared" ref="Q77:Q87" si="95">Q76*K77/K76</f>
        <v>153931.0185</v>
      </c>
      <c r="R77" s="249">
        <f t="shared" ref="R77:R87" si="96">R76</f>
        <v>174632.6047</v>
      </c>
      <c r="S77" s="249">
        <f t="shared" si="28"/>
        <v>0</v>
      </c>
      <c r="T77" s="277"/>
      <c r="U77" s="249">
        <f t="shared" si="18"/>
        <v>269389.8775</v>
      </c>
      <c r="V77" s="249">
        <f t="shared" si="19"/>
        <v>269389.8775</v>
      </c>
      <c r="W77" s="249">
        <f t="shared" si="20"/>
        <v>473910.1617</v>
      </c>
      <c r="X77" s="252">
        <f t="shared" si="21"/>
        <v>0.4739101617</v>
      </c>
      <c r="Y77" s="249">
        <f t="shared" si="22"/>
        <v>473910.1617</v>
      </c>
      <c r="Z77" s="252">
        <f t="shared" si="23"/>
        <v>0.4739101617</v>
      </c>
      <c r="AA77" s="309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</row>
    <row r="78" ht="19.5" customHeight="1">
      <c r="A78" s="271" t="s">
        <v>168</v>
      </c>
      <c r="B78" s="272">
        <v>37.369999</v>
      </c>
      <c r="C78" s="273">
        <v>38.290001</v>
      </c>
      <c r="D78" s="273">
        <v>35.939999</v>
      </c>
      <c r="E78" s="273">
        <v>36.57</v>
      </c>
      <c r="F78" s="273">
        <v>31.540487</v>
      </c>
      <c r="G78" s="273">
        <v>2.1339737E9</v>
      </c>
      <c r="H78" s="273"/>
      <c r="I78" s="273">
        <f t="shared" ref="I78:N78" si="94">(I79/B79*B78)/B79*B78</f>
        <v>2.10064038</v>
      </c>
      <c r="J78" s="273">
        <f t="shared" si="94"/>
        <v>2.203464147</v>
      </c>
      <c r="K78" s="273">
        <f t="shared" si="94"/>
        <v>1.939813434</v>
      </c>
      <c r="L78" s="273">
        <f t="shared" si="94"/>
        <v>1.996402168</v>
      </c>
      <c r="M78" s="273">
        <f t="shared" si="94"/>
        <v>1.731289649</v>
      </c>
      <c r="N78" s="273">
        <f t="shared" si="94"/>
        <v>100904248.9</v>
      </c>
      <c r="O78" s="273"/>
      <c r="P78" s="249">
        <f t="shared" si="25"/>
        <v>142336.6297</v>
      </c>
      <c r="Q78" s="249">
        <f t="shared" si="95"/>
        <v>147621.6693</v>
      </c>
      <c r="R78" s="249">
        <f t="shared" si="96"/>
        <v>174632.6047</v>
      </c>
      <c r="S78" s="249">
        <f t="shared" si="28"/>
        <v>0</v>
      </c>
      <c r="T78" s="277"/>
      <c r="U78" s="249">
        <f t="shared" si="18"/>
        <v>267282.9413</v>
      </c>
      <c r="V78" s="249">
        <f t="shared" si="19"/>
        <v>267282.9413</v>
      </c>
      <c r="W78" s="249">
        <f t="shared" si="20"/>
        <v>464590.9037</v>
      </c>
      <c r="X78" s="252">
        <f t="shared" si="21"/>
        <v>0.4645909037</v>
      </c>
      <c r="Y78" s="249">
        <f t="shared" si="22"/>
        <v>464590.9037</v>
      </c>
      <c r="Z78" s="252">
        <f t="shared" si="23"/>
        <v>0.4645909037</v>
      </c>
      <c r="AA78" s="309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</row>
    <row r="79" ht="19.5" customHeight="1">
      <c r="A79" s="271" t="s">
        <v>169</v>
      </c>
      <c r="B79" s="272">
        <v>36.82</v>
      </c>
      <c r="C79" s="273">
        <v>37.07</v>
      </c>
      <c r="D79" s="273">
        <v>34.349998</v>
      </c>
      <c r="E79" s="273">
        <v>34.98</v>
      </c>
      <c r="F79" s="273">
        <v>30.169159</v>
      </c>
      <c r="G79" s="273">
        <v>2.3454336E9</v>
      </c>
      <c r="H79" s="273"/>
      <c r="I79" s="273">
        <f t="shared" ref="I79:N79" si="97">(I80/B80*B79)/B80*B79</f>
        <v>2.03926237</v>
      </c>
      <c r="J79" s="273">
        <f t="shared" si="97"/>
        <v>2.06528697</v>
      </c>
      <c r="K79" s="273">
        <f t="shared" si="97"/>
        <v>1.771973708</v>
      </c>
      <c r="L79" s="273">
        <f t="shared" si="97"/>
        <v>1.826575897</v>
      </c>
      <c r="M79" s="273">
        <f t="shared" si="97"/>
        <v>1.584015222</v>
      </c>
      <c r="N79" s="273">
        <f t="shared" si="97"/>
        <v>121892676.6</v>
      </c>
      <c r="O79" s="273"/>
      <c r="P79" s="249">
        <f t="shared" si="25"/>
        <v>136039.596</v>
      </c>
      <c r="Q79" s="249">
        <f t="shared" si="95"/>
        <v>134848.9046</v>
      </c>
      <c r="R79" s="249">
        <f t="shared" si="96"/>
        <v>174632.6047</v>
      </c>
      <c r="S79" s="249">
        <f t="shared" si="28"/>
        <v>0</v>
      </c>
      <c r="T79" s="277"/>
      <c r="U79" s="249">
        <f t="shared" si="18"/>
        <v>262875.0177</v>
      </c>
      <c r="V79" s="249">
        <f t="shared" si="19"/>
        <v>262875.0177</v>
      </c>
      <c r="W79" s="249">
        <f t="shared" si="20"/>
        <v>445521.1053</v>
      </c>
      <c r="X79" s="252">
        <f t="shared" si="21"/>
        <v>0.4455211053</v>
      </c>
      <c r="Y79" s="249">
        <f t="shared" si="22"/>
        <v>445521.1053</v>
      </c>
      <c r="Z79" s="252">
        <f t="shared" si="23"/>
        <v>0.4455211053</v>
      </c>
      <c r="AA79" s="309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</row>
    <row r="80" ht="19.5" customHeight="1">
      <c r="A80" s="271" t="s">
        <v>170</v>
      </c>
      <c r="B80" s="272">
        <v>35.099998</v>
      </c>
      <c r="C80" s="273">
        <v>38.27</v>
      </c>
      <c r="D80" s="273">
        <v>34.889999</v>
      </c>
      <c r="E80" s="273">
        <v>38.080002</v>
      </c>
      <c r="F80" s="273">
        <v>32.842834</v>
      </c>
      <c r="G80" s="273">
        <v>1.88134E9</v>
      </c>
      <c r="H80" s="273"/>
      <c r="I80" s="273">
        <f t="shared" ref="I80:N80" si="98">(I81/B81*B80)/B81*B80</f>
        <v>1.853189029</v>
      </c>
      <c r="J80" s="273">
        <f t="shared" si="98"/>
        <v>2.201162764</v>
      </c>
      <c r="K80" s="273">
        <f t="shared" si="98"/>
        <v>1.828124443</v>
      </c>
      <c r="L80" s="273">
        <f t="shared" si="98"/>
        <v>2.164671689</v>
      </c>
      <c r="M80" s="273">
        <f t="shared" si="98"/>
        <v>1.877215768</v>
      </c>
      <c r="N80" s="273">
        <f t="shared" si="98"/>
        <v>78427055.05</v>
      </c>
      <c r="O80" s="273"/>
      <c r="P80" s="249">
        <f t="shared" si="25"/>
        <v>138178.2139</v>
      </c>
      <c r="Q80" s="249">
        <f t="shared" si="95"/>
        <v>139122.0296</v>
      </c>
      <c r="R80" s="249">
        <f t="shared" si="96"/>
        <v>174632.6047</v>
      </c>
      <c r="S80" s="249">
        <f t="shared" si="28"/>
        <v>0</v>
      </c>
      <c r="T80" s="277"/>
      <c r="U80" s="249">
        <f t="shared" si="18"/>
        <v>264372.0502</v>
      </c>
      <c r="V80" s="249">
        <f t="shared" si="19"/>
        <v>264372.0502</v>
      </c>
      <c r="W80" s="249">
        <f t="shared" si="20"/>
        <v>451932.8481</v>
      </c>
      <c r="X80" s="252">
        <f t="shared" si="21"/>
        <v>0.4519328481</v>
      </c>
      <c r="Y80" s="249">
        <f t="shared" si="22"/>
        <v>451932.8481</v>
      </c>
      <c r="Z80" s="252">
        <f t="shared" si="23"/>
        <v>0.4519328481</v>
      </c>
      <c r="AA80" s="309"/>
      <c r="AB80" s="294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</row>
    <row r="81" ht="19.5" customHeight="1">
      <c r="A81" s="271" t="s">
        <v>171</v>
      </c>
      <c r="B81" s="272">
        <v>38.029999</v>
      </c>
      <c r="C81" s="273">
        <v>38.68</v>
      </c>
      <c r="D81" s="273">
        <v>36.700001</v>
      </c>
      <c r="E81" s="273">
        <v>36.779999</v>
      </c>
      <c r="F81" s="273">
        <v>31.721611</v>
      </c>
      <c r="G81" s="273">
        <v>1.9436275E9</v>
      </c>
      <c r="H81" s="273"/>
      <c r="I81" s="273">
        <f t="shared" ref="I81:N81" si="99">(I82/B82*B81)/B82*B81</f>
        <v>2.175495378</v>
      </c>
      <c r="J81" s="273">
        <f t="shared" si="99"/>
        <v>2.24857907</v>
      </c>
      <c r="K81" s="273">
        <f t="shared" si="99"/>
        <v>2.022721047</v>
      </c>
      <c r="L81" s="273">
        <f t="shared" si="99"/>
        <v>2.019396217</v>
      </c>
      <c r="M81" s="273">
        <f t="shared" si="99"/>
        <v>1.751230906</v>
      </c>
      <c r="N81" s="273">
        <f t="shared" si="99"/>
        <v>83706156.14</v>
      </c>
      <c r="O81" s="273"/>
      <c r="P81" s="249">
        <f t="shared" si="25"/>
        <v>145346.5386</v>
      </c>
      <c r="Q81" s="249">
        <f t="shared" si="95"/>
        <v>153931.0185</v>
      </c>
      <c r="R81" s="249">
        <f t="shared" si="96"/>
        <v>174632.6047</v>
      </c>
      <c r="S81" s="249">
        <f t="shared" si="28"/>
        <v>0</v>
      </c>
      <c r="T81" s="277"/>
      <c r="U81" s="249">
        <f t="shared" si="18"/>
        <v>269389.8775</v>
      </c>
      <c r="V81" s="249">
        <f t="shared" si="19"/>
        <v>269389.8775</v>
      </c>
      <c r="W81" s="249">
        <f t="shared" si="20"/>
        <v>473910.1617</v>
      </c>
      <c r="X81" s="252">
        <f t="shared" si="21"/>
        <v>0.4739101617</v>
      </c>
      <c r="Y81" s="249">
        <f t="shared" si="22"/>
        <v>473910.1617</v>
      </c>
      <c r="Z81" s="252">
        <f t="shared" si="23"/>
        <v>0.4739101617</v>
      </c>
      <c r="AA81" s="309"/>
      <c r="AB81" s="294"/>
      <c r="AC81" s="294"/>
      <c r="AD81" s="294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</row>
    <row r="82" ht="19.5" customHeight="1">
      <c r="A82" s="271" t="s">
        <v>172</v>
      </c>
      <c r="B82" s="272">
        <v>36.860001</v>
      </c>
      <c r="C82" s="273">
        <v>39.919998</v>
      </c>
      <c r="D82" s="273">
        <v>36.549999</v>
      </c>
      <c r="E82" s="273">
        <v>39.580002</v>
      </c>
      <c r="F82" s="273">
        <v>34.168079</v>
      </c>
      <c r="G82" s="273">
        <v>1.620613E9</v>
      </c>
      <c r="H82" s="273"/>
      <c r="I82" s="273">
        <f t="shared" ref="I82:N82" si="100">(I83/B83*B82)/B83*B82</f>
        <v>2.043695659</v>
      </c>
      <c r="J82" s="273">
        <f t="shared" si="100"/>
        <v>2.395059212</v>
      </c>
      <c r="K82" s="273">
        <f t="shared" si="100"/>
        <v>2.006220114</v>
      </c>
      <c r="L82" s="273">
        <f t="shared" si="100"/>
        <v>2.338566563</v>
      </c>
      <c r="M82" s="273">
        <f t="shared" si="100"/>
        <v>2.031767776</v>
      </c>
      <c r="N82" s="273">
        <f t="shared" si="100"/>
        <v>58195575.26</v>
      </c>
      <c r="O82" s="273"/>
      <c r="P82" s="249">
        <f t="shared" si="25"/>
        <v>144752.4713</v>
      </c>
      <c r="Q82" s="249">
        <f t="shared" si="95"/>
        <v>152675.2815</v>
      </c>
      <c r="R82" s="249">
        <f t="shared" si="96"/>
        <v>174632.6047</v>
      </c>
      <c r="S82" s="249">
        <f t="shared" si="28"/>
        <v>0</v>
      </c>
      <c r="T82" s="277"/>
      <c r="U82" s="249">
        <f t="shared" si="18"/>
        <v>268974.0304</v>
      </c>
      <c r="V82" s="249">
        <f t="shared" si="19"/>
        <v>268974.0304</v>
      </c>
      <c r="W82" s="249">
        <f t="shared" si="20"/>
        <v>472060.3575</v>
      </c>
      <c r="X82" s="252">
        <f t="shared" si="21"/>
        <v>0.4720603575</v>
      </c>
      <c r="Y82" s="249">
        <f t="shared" si="22"/>
        <v>472060.3575</v>
      </c>
      <c r="Z82" s="252">
        <f t="shared" si="23"/>
        <v>0.4720603575</v>
      </c>
      <c r="AA82" s="309"/>
      <c r="AB82" s="294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</row>
    <row r="83" ht="19.5" customHeight="1">
      <c r="A83" s="271" t="s">
        <v>173</v>
      </c>
      <c r="B83" s="272">
        <v>39.639999</v>
      </c>
      <c r="C83" s="273">
        <v>40.139999</v>
      </c>
      <c r="D83" s="273">
        <v>38.259998</v>
      </c>
      <c r="E83" s="273">
        <v>38.98</v>
      </c>
      <c r="F83" s="273">
        <v>33.650127</v>
      </c>
      <c r="G83" s="273">
        <v>1.7148903E9</v>
      </c>
      <c r="H83" s="273"/>
      <c r="I83" s="273">
        <f t="shared" ref="I83:N83" si="101">(I84/B84*B83)/B84*B83</f>
        <v>2.363593608</v>
      </c>
      <c r="J83" s="273">
        <f t="shared" si="101"/>
        <v>2.421530524</v>
      </c>
      <c r="K83" s="273">
        <f t="shared" si="101"/>
        <v>2.198334256</v>
      </c>
      <c r="L83" s="273">
        <f t="shared" si="101"/>
        <v>2.268202275</v>
      </c>
      <c r="M83" s="273">
        <f t="shared" si="101"/>
        <v>1.970635755</v>
      </c>
      <c r="N83" s="273">
        <f t="shared" si="101"/>
        <v>65163442.06</v>
      </c>
      <c r="O83" s="273"/>
      <c r="P83" s="249">
        <f t="shared" si="25"/>
        <v>151524.7446</v>
      </c>
      <c r="Q83" s="249">
        <f t="shared" si="95"/>
        <v>167295.3526</v>
      </c>
      <c r="R83" s="249">
        <f t="shared" si="96"/>
        <v>174632.6047</v>
      </c>
      <c r="S83" s="249">
        <f t="shared" si="28"/>
        <v>0</v>
      </c>
      <c r="T83" s="277"/>
      <c r="U83" s="249">
        <f t="shared" si="18"/>
        <v>273714.6217</v>
      </c>
      <c r="V83" s="249">
        <f t="shared" si="19"/>
        <v>273714.6217</v>
      </c>
      <c r="W83" s="249">
        <f t="shared" si="20"/>
        <v>493452.7018</v>
      </c>
      <c r="X83" s="252">
        <f t="shared" si="21"/>
        <v>0.4934527018</v>
      </c>
      <c r="Y83" s="249">
        <f t="shared" si="22"/>
        <v>493452.7018</v>
      </c>
      <c r="Z83" s="252">
        <f t="shared" si="23"/>
        <v>0.4934527018</v>
      </c>
      <c r="AA83" s="309"/>
      <c r="AB83" s="294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</row>
    <row r="84" ht="19.5" customHeight="1">
      <c r="A84" s="271" t="s">
        <v>174</v>
      </c>
      <c r="B84" s="272">
        <v>39.0</v>
      </c>
      <c r="C84" s="273">
        <v>39.91</v>
      </c>
      <c r="D84" s="273">
        <v>38.240002</v>
      </c>
      <c r="E84" s="273">
        <v>39.459999</v>
      </c>
      <c r="F84" s="273">
        <v>34.064476</v>
      </c>
      <c r="G84" s="273">
        <v>1.6766625E9</v>
      </c>
      <c r="H84" s="273"/>
      <c r="I84" s="273">
        <f t="shared" ref="I84:N84" si="102">(I85/B85*B84)/B85*B84</f>
        <v>2.287887951</v>
      </c>
      <c r="J84" s="273">
        <f t="shared" si="102"/>
        <v>2.393859673</v>
      </c>
      <c r="K84" s="273">
        <f t="shared" si="102"/>
        <v>2.196037005</v>
      </c>
      <c r="L84" s="273">
        <f t="shared" si="102"/>
        <v>2.324407414</v>
      </c>
      <c r="M84" s="273">
        <f t="shared" si="102"/>
        <v>2.019465176</v>
      </c>
      <c r="N84" s="273">
        <f t="shared" si="102"/>
        <v>62290616.76</v>
      </c>
      <c r="O84" s="273"/>
      <c r="P84" s="249">
        <f t="shared" si="25"/>
        <v>151445.5525</v>
      </c>
      <c r="Q84" s="249">
        <f t="shared" si="95"/>
        <v>167120.5296</v>
      </c>
      <c r="R84" s="249">
        <f t="shared" si="96"/>
        <v>174632.6047</v>
      </c>
      <c r="S84" s="249">
        <f t="shared" si="28"/>
        <v>0</v>
      </c>
      <c r="T84" s="277"/>
      <c r="U84" s="249">
        <f t="shared" si="18"/>
        <v>273659.1872</v>
      </c>
      <c r="V84" s="249">
        <f t="shared" si="19"/>
        <v>273659.1872</v>
      </c>
      <c r="W84" s="249">
        <f t="shared" si="20"/>
        <v>493198.6868</v>
      </c>
      <c r="X84" s="252">
        <f t="shared" si="21"/>
        <v>0.4931986868</v>
      </c>
      <c r="Y84" s="249">
        <f t="shared" si="22"/>
        <v>493198.6868</v>
      </c>
      <c r="Z84" s="252">
        <f t="shared" si="23"/>
        <v>0.4931986868</v>
      </c>
      <c r="AA84" s="309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</row>
    <row r="85" ht="19.5" customHeight="1">
      <c r="A85" s="271" t="s">
        <v>175</v>
      </c>
      <c r="B85" s="272">
        <v>39.540001</v>
      </c>
      <c r="C85" s="273">
        <v>39.880001</v>
      </c>
      <c r="D85" s="273">
        <v>37.330002</v>
      </c>
      <c r="E85" s="273">
        <v>38.869999</v>
      </c>
      <c r="F85" s="273">
        <v>33.555145</v>
      </c>
      <c r="G85" s="273">
        <v>2.2791697E9</v>
      </c>
      <c r="H85" s="273"/>
      <c r="I85" s="273">
        <f t="shared" ref="I85:N85" si="103">(I86/B86*B85)/B86*B85</f>
        <v>2.351683591</v>
      </c>
      <c r="J85" s="273">
        <f t="shared" si="103"/>
        <v>2.390262258</v>
      </c>
      <c r="K85" s="273">
        <f t="shared" si="103"/>
        <v>2.09276213</v>
      </c>
      <c r="L85" s="273">
        <f t="shared" si="103"/>
        <v>2.255418669</v>
      </c>
      <c r="M85" s="273">
        <f t="shared" si="103"/>
        <v>1.959526688</v>
      </c>
      <c r="N85" s="273">
        <f t="shared" si="103"/>
        <v>115102472.8</v>
      </c>
      <c r="O85" s="273"/>
      <c r="P85" s="249">
        <f t="shared" si="25"/>
        <v>147841.5921</v>
      </c>
      <c r="Q85" s="249">
        <f t="shared" si="95"/>
        <v>159261.2122</v>
      </c>
      <c r="R85" s="249">
        <f t="shared" si="96"/>
        <v>174632.6047</v>
      </c>
      <c r="S85" s="249">
        <f t="shared" si="28"/>
        <v>0</v>
      </c>
      <c r="T85" s="277"/>
      <c r="U85" s="249">
        <f t="shared" si="18"/>
        <v>271136.4149</v>
      </c>
      <c r="V85" s="249">
        <f t="shared" si="19"/>
        <v>271136.4149</v>
      </c>
      <c r="W85" s="249">
        <f t="shared" si="20"/>
        <v>481735.409</v>
      </c>
      <c r="X85" s="252">
        <f t="shared" si="21"/>
        <v>0.481735409</v>
      </c>
      <c r="Y85" s="249">
        <f t="shared" si="22"/>
        <v>481735.409</v>
      </c>
      <c r="Z85" s="252">
        <f t="shared" si="23"/>
        <v>0.481735409</v>
      </c>
      <c r="AA85" s="309"/>
      <c r="AB85" s="294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</row>
    <row r="86" ht="19.5" customHeight="1">
      <c r="A86" s="271" t="s">
        <v>176</v>
      </c>
      <c r="B86" s="272">
        <v>38.779999</v>
      </c>
      <c r="C86" s="273">
        <v>42.02</v>
      </c>
      <c r="D86" s="273">
        <v>38.709999</v>
      </c>
      <c r="E86" s="273">
        <v>41.240002</v>
      </c>
      <c r="F86" s="273">
        <v>35.601101</v>
      </c>
      <c r="G86" s="273">
        <v>1.7184917E9</v>
      </c>
      <c r="H86" s="273"/>
      <c r="I86" s="273">
        <f t="shared" ref="I86:N86" si="104">(I87/B87*B86)/B87*B86</f>
        <v>2.262148568</v>
      </c>
      <c r="J86" s="273">
        <f t="shared" si="104"/>
        <v>2.653672533</v>
      </c>
      <c r="K86" s="273">
        <f t="shared" si="104"/>
        <v>2.250350476</v>
      </c>
      <c r="L86" s="273">
        <f t="shared" si="104"/>
        <v>2.538840791</v>
      </c>
      <c r="M86" s="273">
        <f t="shared" si="104"/>
        <v>2.205767845</v>
      </c>
      <c r="N86" s="273">
        <f t="shared" si="104"/>
        <v>65437425.81</v>
      </c>
      <c r="O86" s="273"/>
      <c r="P86" s="249">
        <f t="shared" si="25"/>
        <v>153306.9267</v>
      </c>
      <c r="Q86" s="249">
        <f t="shared" si="95"/>
        <v>171253.837</v>
      </c>
      <c r="R86" s="249">
        <f t="shared" si="96"/>
        <v>174632.6047</v>
      </c>
      <c r="S86" s="249">
        <f t="shared" si="28"/>
        <v>0</v>
      </c>
      <c r="T86" s="277"/>
      <c r="U86" s="249">
        <f t="shared" si="18"/>
        <v>274962.1492</v>
      </c>
      <c r="V86" s="249">
        <f t="shared" si="19"/>
        <v>274962.1492</v>
      </c>
      <c r="W86" s="249">
        <f t="shared" si="20"/>
        <v>499193.3684</v>
      </c>
      <c r="X86" s="252">
        <f t="shared" si="21"/>
        <v>0.4991933684</v>
      </c>
      <c r="Y86" s="249">
        <f t="shared" si="22"/>
        <v>499193.3684</v>
      </c>
      <c r="Z86" s="252">
        <f t="shared" si="23"/>
        <v>0.4991933684</v>
      </c>
      <c r="AA86" s="309"/>
      <c r="AB86" s="294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</row>
    <row r="87" ht="19.5" customHeight="1">
      <c r="A87" s="271" t="s">
        <v>177</v>
      </c>
      <c r="B87" s="326">
        <v>41.509998</v>
      </c>
      <c r="C87" s="327">
        <v>42.310001</v>
      </c>
      <c r="D87" s="327">
        <v>40.360001</v>
      </c>
      <c r="E87" s="327">
        <v>40.41</v>
      </c>
      <c r="F87" s="327">
        <v>34.884583</v>
      </c>
      <c r="G87" s="327">
        <v>1.4167064E9</v>
      </c>
      <c r="H87" s="327"/>
      <c r="I87" s="327">
        <f t="shared" ref="I87:N87" si="105">(I88/B88*B87)/B88*B87</f>
        <v>2.591856554</v>
      </c>
      <c r="J87" s="327">
        <f t="shared" si="105"/>
        <v>2.690427567</v>
      </c>
      <c r="K87" s="327">
        <f t="shared" si="105"/>
        <v>2.446280075</v>
      </c>
      <c r="L87" s="327">
        <f t="shared" si="105"/>
        <v>2.437675054</v>
      </c>
      <c r="M87" s="327">
        <f t="shared" si="105"/>
        <v>2.117873493</v>
      </c>
      <c r="N87" s="327">
        <f t="shared" si="105"/>
        <v>44472448.46</v>
      </c>
      <c r="O87" s="327"/>
      <c r="P87" s="249">
        <f t="shared" si="25"/>
        <v>159841.5881</v>
      </c>
      <c r="Q87" s="249">
        <f t="shared" si="95"/>
        <v>186164.2681</v>
      </c>
      <c r="R87" s="249">
        <f t="shared" si="96"/>
        <v>174632.6047</v>
      </c>
      <c r="S87" s="249">
        <f t="shared" si="28"/>
        <v>0</v>
      </c>
      <c r="T87" s="328">
        <f>(P87-P75)/P75</f>
        <v>0.03248915324</v>
      </c>
      <c r="U87" s="249">
        <f t="shared" si="18"/>
        <v>279536.4122</v>
      </c>
      <c r="V87" s="249">
        <f t="shared" si="19"/>
        <v>279536.4122</v>
      </c>
      <c r="W87" s="249">
        <f t="shared" si="20"/>
        <v>520638.4609</v>
      </c>
      <c r="X87" s="252">
        <f t="shared" si="21"/>
        <v>0.5206384609</v>
      </c>
      <c r="Y87" s="249">
        <f t="shared" si="22"/>
        <v>520638.4609</v>
      </c>
      <c r="Z87" s="252">
        <f t="shared" si="23"/>
        <v>0.5206384609</v>
      </c>
      <c r="AA87" s="309"/>
      <c r="AB87" s="294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</row>
    <row r="88" ht="19.5" customHeight="1">
      <c r="A88" s="271" t="s">
        <v>178</v>
      </c>
      <c r="B88" s="272">
        <v>40.650002</v>
      </c>
      <c r="C88" s="273">
        <v>43.310001</v>
      </c>
      <c r="D88" s="273">
        <v>40.16</v>
      </c>
      <c r="E88" s="273">
        <v>42.0</v>
      </c>
      <c r="F88" s="273">
        <v>36.344654</v>
      </c>
      <c r="G88" s="273">
        <v>1.9689058E9</v>
      </c>
      <c r="H88" s="273"/>
      <c r="I88" s="273">
        <f t="shared" ref="I88:N88" si="106">(I89/B89*B88)/B89*B88</f>
        <v>2.485573898</v>
      </c>
      <c r="J88" s="273">
        <f t="shared" si="106"/>
        <v>2.819107394</v>
      </c>
      <c r="K88" s="273">
        <f t="shared" si="106"/>
        <v>2.422095427</v>
      </c>
      <c r="L88" s="273">
        <f t="shared" si="106"/>
        <v>2.633277892</v>
      </c>
      <c r="M88" s="273">
        <f t="shared" si="106"/>
        <v>2.298867923</v>
      </c>
      <c r="N88" s="273">
        <f t="shared" si="106"/>
        <v>85897634.76</v>
      </c>
      <c r="O88" s="273"/>
      <c r="P88" s="249">
        <f t="shared" si="25"/>
        <v>159049.505</v>
      </c>
      <c r="Q88" s="249">
        <f>((Q87+R87)/2)*K88/K87</f>
        <v>178614.9641</v>
      </c>
      <c r="R88" s="249">
        <f>(Q87+R87)/2</f>
        <v>180398.4364</v>
      </c>
      <c r="S88" s="249">
        <f t="shared" si="28"/>
        <v>0</v>
      </c>
      <c r="T88" s="277"/>
      <c r="U88" s="249">
        <f t="shared" si="18"/>
        <v>284517.1524</v>
      </c>
      <c r="V88" s="249">
        <f t="shared" si="19"/>
        <v>284517.1524</v>
      </c>
      <c r="W88" s="249">
        <f t="shared" si="20"/>
        <v>518062.9054</v>
      </c>
      <c r="X88" s="252">
        <f t="shared" si="21"/>
        <v>0.5180629054</v>
      </c>
      <c r="Y88" s="249">
        <f t="shared" si="22"/>
        <v>518062.9054</v>
      </c>
      <c r="Z88" s="252">
        <f t="shared" si="23"/>
        <v>0.5180629054</v>
      </c>
      <c r="AA88" s="309"/>
      <c r="AB88" s="294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</row>
    <row r="89" ht="19.5" customHeight="1">
      <c r="A89" s="271" t="s">
        <v>179</v>
      </c>
      <c r="B89" s="272">
        <v>41.740002</v>
      </c>
      <c r="C89" s="273">
        <v>42.169998</v>
      </c>
      <c r="D89" s="273">
        <v>40.259998</v>
      </c>
      <c r="E89" s="273">
        <v>41.099998</v>
      </c>
      <c r="F89" s="273">
        <v>35.565819</v>
      </c>
      <c r="G89" s="273">
        <v>1.6465621E9</v>
      </c>
      <c r="H89" s="273"/>
      <c r="I89" s="273">
        <f t="shared" ref="I89:N89" si="107">(I90/B90*B89)/B90*B89</f>
        <v>2.620658722</v>
      </c>
      <c r="J89" s="273">
        <f t="shared" si="107"/>
        <v>2.672651877</v>
      </c>
      <c r="K89" s="273">
        <f t="shared" si="107"/>
        <v>2.434172431</v>
      </c>
      <c r="L89" s="273">
        <f t="shared" si="107"/>
        <v>2.521632038</v>
      </c>
      <c r="M89" s="273">
        <f t="shared" si="107"/>
        <v>2.201398017</v>
      </c>
      <c r="N89" s="273">
        <f t="shared" si="107"/>
        <v>60074139.45</v>
      </c>
      <c r="O89" s="273"/>
      <c r="P89" s="249">
        <f t="shared" si="25"/>
        <v>159445.5366</v>
      </c>
      <c r="Q89" s="249">
        <f t="shared" ref="Q89:Q99" si="109">Q88*K89/K88</f>
        <v>179505.5705</v>
      </c>
      <c r="R89" s="249">
        <f t="shared" ref="R89:R99" si="110">R88</f>
        <v>180398.4364</v>
      </c>
      <c r="S89" s="249">
        <f t="shared" si="28"/>
        <v>0</v>
      </c>
      <c r="T89" s="277"/>
      <c r="U89" s="249">
        <f t="shared" si="18"/>
        <v>284794.3746</v>
      </c>
      <c r="V89" s="249">
        <f t="shared" si="19"/>
        <v>284794.3746</v>
      </c>
      <c r="W89" s="249">
        <f t="shared" si="20"/>
        <v>519349.5435</v>
      </c>
      <c r="X89" s="252">
        <f t="shared" si="21"/>
        <v>0.5193495435</v>
      </c>
      <c r="Y89" s="249">
        <f t="shared" si="22"/>
        <v>519349.5435</v>
      </c>
      <c r="Z89" s="252">
        <f t="shared" si="23"/>
        <v>0.5193495435</v>
      </c>
      <c r="AA89" s="309"/>
      <c r="AB89" s="294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</row>
    <row r="90" ht="19.5" customHeight="1">
      <c r="A90" s="271" t="s">
        <v>180</v>
      </c>
      <c r="B90" s="272">
        <v>41.23</v>
      </c>
      <c r="C90" s="273">
        <v>42.299999</v>
      </c>
      <c r="D90" s="273">
        <v>40.189999</v>
      </c>
      <c r="E90" s="273">
        <v>41.93</v>
      </c>
      <c r="F90" s="273">
        <v>36.284084</v>
      </c>
      <c r="G90" s="273">
        <v>2.1858623E9</v>
      </c>
      <c r="H90" s="273"/>
      <c r="I90" s="273">
        <f t="shared" ref="I90:N90" si="108">(I91/B91*B90)/B91*B90</f>
        <v>2.557008706</v>
      </c>
      <c r="J90" s="273">
        <f t="shared" si="108"/>
        <v>2.689155694</v>
      </c>
      <c r="K90" s="273">
        <f t="shared" si="108"/>
        <v>2.425715326</v>
      </c>
      <c r="L90" s="273">
        <f t="shared" si="108"/>
        <v>2.624507613</v>
      </c>
      <c r="M90" s="273">
        <f t="shared" si="108"/>
        <v>2.291211975</v>
      </c>
      <c r="N90" s="273">
        <f t="shared" si="108"/>
        <v>105870978.8</v>
      </c>
      <c r="O90" s="273"/>
      <c r="P90" s="249">
        <f t="shared" si="25"/>
        <v>159168.3129</v>
      </c>
      <c r="Q90" s="249">
        <f t="shared" si="109"/>
        <v>178881.9099</v>
      </c>
      <c r="R90" s="249">
        <f t="shared" si="110"/>
        <v>180398.4364</v>
      </c>
      <c r="S90" s="249">
        <f t="shared" si="28"/>
        <v>0</v>
      </c>
      <c r="T90" s="277"/>
      <c r="U90" s="249">
        <f t="shared" si="18"/>
        <v>284600.318</v>
      </c>
      <c r="V90" s="249">
        <f t="shared" si="19"/>
        <v>284600.318</v>
      </c>
      <c r="W90" s="249">
        <f t="shared" si="20"/>
        <v>518448.6592</v>
      </c>
      <c r="X90" s="252">
        <f t="shared" si="21"/>
        <v>0.5184486592</v>
      </c>
      <c r="Y90" s="249">
        <f t="shared" si="22"/>
        <v>518448.6592</v>
      </c>
      <c r="Z90" s="252">
        <f t="shared" si="23"/>
        <v>0.5184486592</v>
      </c>
      <c r="AA90" s="309"/>
      <c r="AB90" s="294"/>
      <c r="AC90" s="294"/>
      <c r="AD90" s="294"/>
      <c r="AE90" s="294"/>
      <c r="AF90" s="294"/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</row>
    <row r="91" ht="19.5" customHeight="1">
      <c r="A91" s="271" t="s">
        <v>181</v>
      </c>
      <c r="B91" s="272">
        <v>42.150002</v>
      </c>
      <c r="C91" s="273">
        <v>43.049999</v>
      </c>
      <c r="D91" s="273">
        <v>41.389999</v>
      </c>
      <c r="E91" s="273">
        <v>41.849998</v>
      </c>
      <c r="F91" s="273">
        <v>36.240246</v>
      </c>
      <c r="G91" s="273">
        <v>1.7639047E9</v>
      </c>
      <c r="H91" s="273"/>
      <c r="I91" s="273">
        <f t="shared" ref="I91:N91" si="111">(I92/B92*B91)/B92*B91</f>
        <v>2.672395527</v>
      </c>
      <c r="J91" s="273">
        <f t="shared" si="111"/>
        <v>2.785361219</v>
      </c>
      <c r="K91" s="273">
        <f t="shared" si="111"/>
        <v>2.572732739</v>
      </c>
      <c r="L91" s="273">
        <f t="shared" si="111"/>
        <v>2.614502102</v>
      </c>
      <c r="M91" s="273">
        <f t="shared" si="111"/>
        <v>2.285678889</v>
      </c>
      <c r="N91" s="273">
        <f t="shared" si="111"/>
        <v>68941632.6</v>
      </c>
      <c r="O91" s="273"/>
      <c r="P91" s="249">
        <f t="shared" si="25"/>
        <v>163920.7881</v>
      </c>
      <c r="Q91" s="249">
        <f t="shared" si="109"/>
        <v>189723.5595</v>
      </c>
      <c r="R91" s="249">
        <f t="shared" si="110"/>
        <v>180398.4364</v>
      </c>
      <c r="S91" s="249">
        <f t="shared" si="28"/>
        <v>0</v>
      </c>
      <c r="T91" s="277"/>
      <c r="U91" s="249">
        <f t="shared" si="18"/>
        <v>287927.0506</v>
      </c>
      <c r="V91" s="249">
        <f t="shared" si="19"/>
        <v>287927.0506</v>
      </c>
      <c r="W91" s="249">
        <f t="shared" si="20"/>
        <v>534042.7841</v>
      </c>
      <c r="X91" s="252">
        <f t="shared" si="21"/>
        <v>0.5340427841</v>
      </c>
      <c r="Y91" s="249">
        <f t="shared" si="22"/>
        <v>534042.7841</v>
      </c>
      <c r="Z91" s="252">
        <f t="shared" si="23"/>
        <v>0.5340427841</v>
      </c>
      <c r="AA91" s="309"/>
      <c r="AB91" s="294"/>
      <c r="AC91" s="294"/>
      <c r="AD91" s="294"/>
      <c r="AE91" s="294"/>
      <c r="AF91" s="294"/>
      <c r="AG91" s="294"/>
      <c r="AH91" s="294"/>
      <c r="AI91" s="294"/>
      <c r="AJ91" s="294"/>
      <c r="AK91" s="294"/>
      <c r="AL91" s="294"/>
      <c r="AM91" s="294"/>
      <c r="AN91" s="294"/>
      <c r="AO91" s="294"/>
      <c r="AP91" s="294"/>
      <c r="AQ91" s="294"/>
      <c r="AR91" s="294"/>
      <c r="AS91" s="294"/>
      <c r="AT91" s="294"/>
    </row>
    <row r="92" ht="19.5" customHeight="1">
      <c r="A92" s="271" t="s">
        <v>182</v>
      </c>
      <c r="B92" s="272">
        <v>41.919998</v>
      </c>
      <c r="C92" s="273">
        <v>42.279999</v>
      </c>
      <c r="D92" s="273">
        <v>38.23</v>
      </c>
      <c r="E92" s="273">
        <v>38.82</v>
      </c>
      <c r="F92" s="273">
        <v>33.61639</v>
      </c>
      <c r="G92" s="273">
        <v>2.7095353E9</v>
      </c>
      <c r="H92" s="273"/>
      <c r="I92" s="273">
        <f t="shared" ref="I92:N92" si="112">(I93/B93*B92)/B93*B92</f>
        <v>2.643309663</v>
      </c>
      <c r="J92" s="273">
        <f t="shared" si="112"/>
        <v>2.686613358</v>
      </c>
      <c r="K92" s="273">
        <f t="shared" si="112"/>
        <v>2.19488837</v>
      </c>
      <c r="L92" s="273">
        <f t="shared" si="112"/>
        <v>2.249620051</v>
      </c>
      <c r="M92" s="273">
        <f t="shared" si="112"/>
        <v>1.966686289</v>
      </c>
      <c r="N92" s="273">
        <f t="shared" si="112"/>
        <v>162675052.5</v>
      </c>
      <c r="O92" s="273"/>
      <c r="P92" s="249">
        <f t="shared" si="25"/>
        <v>151405.9406</v>
      </c>
      <c r="Q92" s="249">
        <f t="shared" si="109"/>
        <v>161859.8108</v>
      </c>
      <c r="R92" s="249">
        <f t="shared" si="110"/>
        <v>180398.4364</v>
      </c>
      <c r="S92" s="249">
        <f t="shared" si="28"/>
        <v>0</v>
      </c>
      <c r="T92" s="277"/>
      <c r="U92" s="249">
        <f t="shared" si="18"/>
        <v>279166.6574</v>
      </c>
      <c r="V92" s="249">
        <f t="shared" si="19"/>
        <v>279166.6574</v>
      </c>
      <c r="W92" s="249">
        <f t="shared" si="20"/>
        <v>493664.1878</v>
      </c>
      <c r="X92" s="252">
        <f t="shared" si="21"/>
        <v>0.4936641878</v>
      </c>
      <c r="Y92" s="249">
        <f t="shared" si="22"/>
        <v>493664.1878</v>
      </c>
      <c r="Z92" s="252">
        <f t="shared" si="23"/>
        <v>0.4936641878</v>
      </c>
      <c r="AA92" s="309"/>
      <c r="AB92" s="294"/>
      <c r="AC92" s="294"/>
      <c r="AD92" s="294"/>
      <c r="AE92" s="294"/>
      <c r="AF92" s="294"/>
      <c r="AG92" s="294"/>
      <c r="AH92" s="294"/>
      <c r="AI92" s="294"/>
      <c r="AJ92" s="294"/>
      <c r="AK92" s="294"/>
      <c r="AL92" s="294"/>
      <c r="AM92" s="294"/>
      <c r="AN92" s="294"/>
      <c r="AO92" s="294"/>
      <c r="AP92" s="294"/>
      <c r="AQ92" s="294"/>
      <c r="AR92" s="294"/>
      <c r="AS92" s="294"/>
      <c r="AT92" s="294"/>
    </row>
    <row r="93" ht="19.5" customHeight="1">
      <c r="A93" s="271" t="s">
        <v>183</v>
      </c>
      <c r="B93" s="272">
        <v>38.93</v>
      </c>
      <c r="C93" s="273">
        <v>40.0</v>
      </c>
      <c r="D93" s="273">
        <v>37.16</v>
      </c>
      <c r="E93" s="273">
        <v>38.77</v>
      </c>
      <c r="F93" s="273">
        <v>33.573109</v>
      </c>
      <c r="G93" s="273">
        <v>3.052135E9</v>
      </c>
      <c r="H93" s="273"/>
      <c r="I93" s="273">
        <f t="shared" ref="I93:N93" si="113">(I94/B94*B93)/B94*B93</f>
        <v>2.27968239</v>
      </c>
      <c r="J93" s="273">
        <f t="shared" si="113"/>
        <v>2.404668508</v>
      </c>
      <c r="K93" s="273">
        <f t="shared" si="113"/>
        <v>2.073744523</v>
      </c>
      <c r="L93" s="273">
        <f t="shared" si="113"/>
        <v>2.24382878</v>
      </c>
      <c r="M93" s="273">
        <f t="shared" si="113"/>
        <v>1.961625344</v>
      </c>
      <c r="N93" s="273">
        <f t="shared" si="113"/>
        <v>206413837.1</v>
      </c>
      <c r="O93" s="273"/>
      <c r="P93" s="249">
        <f t="shared" si="25"/>
        <v>147168.3168</v>
      </c>
      <c r="Q93" s="249">
        <f t="shared" si="109"/>
        <v>152926.181</v>
      </c>
      <c r="R93" s="249">
        <f t="shared" si="110"/>
        <v>180398.4364</v>
      </c>
      <c r="S93" s="249">
        <f t="shared" si="28"/>
        <v>0</v>
      </c>
      <c r="T93" s="277"/>
      <c r="U93" s="249">
        <f t="shared" si="18"/>
        <v>276200.3207</v>
      </c>
      <c r="V93" s="249">
        <f t="shared" si="19"/>
        <v>276200.3207</v>
      </c>
      <c r="W93" s="249">
        <f t="shared" si="20"/>
        <v>480492.9342</v>
      </c>
      <c r="X93" s="252">
        <f t="shared" si="21"/>
        <v>0.4804929342</v>
      </c>
      <c r="Y93" s="249">
        <f t="shared" si="22"/>
        <v>480492.9342</v>
      </c>
      <c r="Z93" s="252">
        <f t="shared" si="23"/>
        <v>0.4804929342</v>
      </c>
      <c r="AA93" s="309"/>
      <c r="AB93" s="294"/>
      <c r="AC93" s="294"/>
      <c r="AD93" s="294"/>
      <c r="AE93" s="294"/>
      <c r="AF93" s="294"/>
      <c r="AG93" s="294"/>
      <c r="AH93" s="294"/>
      <c r="AI93" s="294"/>
      <c r="AJ93" s="294"/>
      <c r="AK93" s="294"/>
      <c r="AL93" s="294"/>
      <c r="AM93" s="294"/>
      <c r="AN93" s="294"/>
      <c r="AO93" s="294"/>
      <c r="AP93" s="294"/>
      <c r="AQ93" s="294"/>
      <c r="AR93" s="294"/>
      <c r="AS93" s="294"/>
      <c r="AT93" s="294"/>
    </row>
    <row r="94" ht="19.5" customHeight="1">
      <c r="A94" s="271" t="s">
        <v>184</v>
      </c>
      <c r="B94" s="272">
        <v>38.889999</v>
      </c>
      <c r="C94" s="273">
        <v>39.0</v>
      </c>
      <c r="D94" s="273">
        <v>35.540001</v>
      </c>
      <c r="E94" s="273">
        <v>37.099998</v>
      </c>
      <c r="F94" s="273">
        <v>32.14859</v>
      </c>
      <c r="G94" s="273">
        <v>2.462886E9</v>
      </c>
      <c r="H94" s="278" t="s">
        <v>184</v>
      </c>
      <c r="I94" s="273">
        <v>2.275</v>
      </c>
      <c r="J94" s="273">
        <v>2.285938</v>
      </c>
      <c r="K94" s="273">
        <v>1.896875</v>
      </c>
      <c r="L94" s="273">
        <v>2.054688</v>
      </c>
      <c r="M94" s="273">
        <v>1.798692</v>
      </c>
      <c r="N94" s="273">
        <v>1.344064E8</v>
      </c>
      <c r="O94" s="273"/>
      <c r="P94" s="249">
        <f t="shared" si="25"/>
        <v>140752.4792</v>
      </c>
      <c r="Q94" s="249">
        <f t="shared" si="109"/>
        <v>139883.1178</v>
      </c>
      <c r="R94" s="249">
        <f t="shared" si="110"/>
        <v>180398.4364</v>
      </c>
      <c r="S94" s="249">
        <f t="shared" si="28"/>
        <v>0</v>
      </c>
      <c r="T94" s="277"/>
      <c r="U94" s="249">
        <f t="shared" si="18"/>
        <v>271709.2344</v>
      </c>
      <c r="V94" s="249">
        <f t="shared" si="19"/>
        <v>271709.2344</v>
      </c>
      <c r="W94" s="249">
        <f t="shared" si="20"/>
        <v>461034.0335</v>
      </c>
      <c r="X94" s="252">
        <f t="shared" si="21"/>
        <v>0.4610340335</v>
      </c>
      <c r="Y94" s="249">
        <f t="shared" si="22"/>
        <v>461034.0335</v>
      </c>
      <c r="Z94" s="252">
        <f t="shared" si="23"/>
        <v>0.4610340335</v>
      </c>
      <c r="AA94" s="309"/>
      <c r="AB94" s="294"/>
      <c r="AC94" s="294"/>
      <c r="AD94" s="294"/>
      <c r="AE94" s="294"/>
      <c r="AF94" s="294"/>
      <c r="AG94" s="294"/>
      <c r="AH94" s="294"/>
      <c r="AI94" s="294"/>
      <c r="AJ94" s="294"/>
      <c r="AK94" s="294"/>
      <c r="AL94" s="294"/>
      <c r="AM94" s="294"/>
      <c r="AN94" s="294"/>
      <c r="AO94" s="294"/>
      <c r="AP94" s="294"/>
      <c r="AQ94" s="294"/>
      <c r="AR94" s="294"/>
      <c r="AS94" s="294"/>
      <c r="AT94" s="294"/>
    </row>
    <row r="95" ht="19.5" customHeight="1">
      <c r="A95" s="271" t="s">
        <v>185</v>
      </c>
      <c r="B95" s="272">
        <v>36.77</v>
      </c>
      <c r="C95" s="273">
        <v>39.029999</v>
      </c>
      <c r="D95" s="273">
        <v>36.259998</v>
      </c>
      <c r="E95" s="273">
        <v>38.869999</v>
      </c>
      <c r="F95" s="273">
        <v>33.682358</v>
      </c>
      <c r="G95" s="273">
        <v>2.2819291E9</v>
      </c>
      <c r="H95" s="278" t="s">
        <v>185</v>
      </c>
      <c r="I95" s="273">
        <v>2.017188</v>
      </c>
      <c r="J95" s="273">
        <v>2.259375</v>
      </c>
      <c r="K95" s="273">
        <v>1.9625</v>
      </c>
      <c r="L95" s="273">
        <v>2.240625</v>
      </c>
      <c r="M95" s="273">
        <v>1.961462</v>
      </c>
      <c r="N95" s="273">
        <v>2.36656E8</v>
      </c>
      <c r="O95" s="273"/>
      <c r="P95" s="249">
        <f t="shared" si="25"/>
        <v>143603.9525</v>
      </c>
      <c r="Q95" s="249">
        <f t="shared" si="109"/>
        <v>144722.5667</v>
      </c>
      <c r="R95" s="249">
        <f t="shared" si="110"/>
        <v>180398.4364</v>
      </c>
      <c r="S95" s="249">
        <f t="shared" si="28"/>
        <v>0</v>
      </c>
      <c r="T95" s="277"/>
      <c r="U95" s="249">
        <f t="shared" si="18"/>
        <v>273705.2657</v>
      </c>
      <c r="V95" s="249">
        <f t="shared" si="19"/>
        <v>273705.2657</v>
      </c>
      <c r="W95" s="249">
        <f t="shared" si="20"/>
        <v>468724.9556</v>
      </c>
      <c r="X95" s="252">
        <f t="shared" si="21"/>
        <v>0.4687249556</v>
      </c>
      <c r="Y95" s="249">
        <f t="shared" si="22"/>
        <v>468724.9556</v>
      </c>
      <c r="Z95" s="252">
        <f t="shared" si="23"/>
        <v>0.4687249556</v>
      </c>
      <c r="AA95" s="309"/>
      <c r="AB95" s="294"/>
      <c r="AC95" s="294"/>
      <c r="AD95" s="294"/>
      <c r="AE95" s="294"/>
      <c r="AF95" s="294"/>
      <c r="AG95" s="294"/>
      <c r="AH95" s="294"/>
      <c r="AI95" s="294"/>
      <c r="AJ95" s="294"/>
      <c r="AK95" s="294"/>
      <c r="AL95" s="294"/>
      <c r="AM95" s="294"/>
      <c r="AN95" s="294"/>
      <c r="AO95" s="294"/>
      <c r="AP95" s="294"/>
      <c r="AQ95" s="294"/>
      <c r="AR95" s="294"/>
      <c r="AS95" s="294"/>
      <c r="AT95" s="294"/>
    </row>
    <row r="96" ht="19.5" customHeight="1">
      <c r="A96" s="271" t="s">
        <v>186</v>
      </c>
      <c r="B96" s="272">
        <v>39.080002</v>
      </c>
      <c r="C96" s="273">
        <v>40.950001</v>
      </c>
      <c r="D96" s="273">
        <v>38.32</v>
      </c>
      <c r="E96" s="273">
        <v>40.650002</v>
      </c>
      <c r="F96" s="273">
        <v>35.224796</v>
      </c>
      <c r="G96" s="273">
        <v>2.234461E9</v>
      </c>
      <c r="H96" s="278" t="s">
        <v>186</v>
      </c>
      <c r="I96" s="273">
        <v>2.271875</v>
      </c>
      <c r="J96" s="273">
        <v>2.550938</v>
      </c>
      <c r="K96" s="273">
        <v>2.16875</v>
      </c>
      <c r="L96" s="273">
        <v>2.434375</v>
      </c>
      <c r="M96" s="273">
        <v>2.131073</v>
      </c>
      <c r="N96" s="273">
        <v>2.230688E8</v>
      </c>
      <c r="O96" s="273"/>
      <c r="P96" s="249">
        <f t="shared" si="25"/>
        <v>151762.3762</v>
      </c>
      <c r="Q96" s="249">
        <f t="shared" si="109"/>
        <v>159932.2632</v>
      </c>
      <c r="R96" s="249">
        <f t="shared" si="110"/>
        <v>180398.4364</v>
      </c>
      <c r="S96" s="249">
        <f t="shared" si="28"/>
        <v>0</v>
      </c>
      <c r="T96" s="277"/>
      <c r="U96" s="249">
        <f t="shared" si="18"/>
        <v>279416.1623</v>
      </c>
      <c r="V96" s="249">
        <f t="shared" si="19"/>
        <v>279416.1623</v>
      </c>
      <c r="W96" s="249">
        <f t="shared" si="20"/>
        <v>492093.0759</v>
      </c>
      <c r="X96" s="252">
        <f t="shared" si="21"/>
        <v>0.4920930759</v>
      </c>
      <c r="Y96" s="249">
        <f t="shared" si="22"/>
        <v>492093.0759</v>
      </c>
      <c r="Z96" s="252">
        <f t="shared" si="23"/>
        <v>0.4920930759</v>
      </c>
      <c r="AA96" s="309"/>
      <c r="AB96" s="294"/>
      <c r="AC96" s="294"/>
      <c r="AD96" s="294"/>
      <c r="AE96" s="294"/>
      <c r="AF96" s="294"/>
      <c r="AG96" s="294"/>
      <c r="AH96" s="294"/>
      <c r="AI96" s="294"/>
      <c r="AJ96" s="294"/>
      <c r="AK96" s="294"/>
      <c r="AL96" s="294"/>
      <c r="AM96" s="294"/>
      <c r="AN96" s="294"/>
      <c r="AO96" s="294"/>
      <c r="AP96" s="294"/>
      <c r="AQ96" s="294"/>
      <c r="AR96" s="294"/>
      <c r="AS96" s="294"/>
      <c r="AT96" s="294"/>
    </row>
    <row r="97" ht="19.5" customHeight="1">
      <c r="A97" s="271" t="s">
        <v>187</v>
      </c>
      <c r="B97" s="272">
        <v>40.599998</v>
      </c>
      <c r="C97" s="273">
        <v>42.919998</v>
      </c>
      <c r="D97" s="273">
        <v>39.880001</v>
      </c>
      <c r="E97" s="273">
        <v>42.580002</v>
      </c>
      <c r="F97" s="273">
        <v>36.918461</v>
      </c>
      <c r="G97" s="273">
        <v>2.410484E9</v>
      </c>
      <c r="H97" s="278" t="s">
        <v>187</v>
      </c>
      <c r="I97" s="273">
        <v>2.423438</v>
      </c>
      <c r="J97" s="273">
        <v>2.697188</v>
      </c>
      <c r="K97" s="273">
        <v>2.33875</v>
      </c>
      <c r="L97" s="273">
        <v>2.653125</v>
      </c>
      <c r="M97" s="273">
        <v>2.322569</v>
      </c>
      <c r="N97" s="273">
        <v>2.854912E8</v>
      </c>
      <c r="O97" s="273"/>
      <c r="P97" s="249">
        <f t="shared" si="25"/>
        <v>157940.598</v>
      </c>
      <c r="Q97" s="249">
        <f t="shared" si="109"/>
        <v>172468.7404</v>
      </c>
      <c r="R97" s="249">
        <f t="shared" si="110"/>
        <v>180398.4364</v>
      </c>
      <c r="S97" s="249">
        <f t="shared" si="28"/>
        <v>0</v>
      </c>
      <c r="T97" s="277"/>
      <c r="U97" s="249">
        <f t="shared" si="18"/>
        <v>283740.9176</v>
      </c>
      <c r="V97" s="249">
        <f t="shared" si="19"/>
        <v>283740.9176</v>
      </c>
      <c r="W97" s="249">
        <f t="shared" si="20"/>
        <v>510807.7748</v>
      </c>
      <c r="X97" s="252">
        <f t="shared" si="21"/>
        <v>0.5108077748</v>
      </c>
      <c r="Y97" s="249">
        <f t="shared" si="22"/>
        <v>510807.7748</v>
      </c>
      <c r="Z97" s="252">
        <f t="shared" si="23"/>
        <v>0.5108077748</v>
      </c>
      <c r="AA97" s="309"/>
      <c r="AB97" s="294"/>
      <c r="AC97" s="294"/>
      <c r="AD97" s="294"/>
      <c r="AE97" s="294"/>
      <c r="AF97" s="294"/>
      <c r="AG97" s="294"/>
      <c r="AH97" s="294"/>
      <c r="AI97" s="294"/>
      <c r="AJ97" s="294"/>
      <c r="AK97" s="294"/>
      <c r="AL97" s="294"/>
      <c r="AM97" s="294"/>
      <c r="AN97" s="294"/>
      <c r="AO97" s="294"/>
      <c r="AP97" s="294"/>
      <c r="AQ97" s="294"/>
      <c r="AR97" s="294"/>
      <c r="AS97" s="294"/>
      <c r="AT97" s="294"/>
    </row>
    <row r="98" ht="19.5" customHeight="1">
      <c r="A98" s="271" t="s">
        <v>188</v>
      </c>
      <c r="B98" s="272">
        <v>42.73</v>
      </c>
      <c r="C98" s="273">
        <v>44.860001</v>
      </c>
      <c r="D98" s="273">
        <v>41.610001</v>
      </c>
      <c r="E98" s="273">
        <v>44.040001</v>
      </c>
      <c r="F98" s="273">
        <v>38.184303</v>
      </c>
      <c r="G98" s="273">
        <v>2.370363E9</v>
      </c>
      <c r="H98" s="278" t="s">
        <v>188</v>
      </c>
      <c r="I98" s="273">
        <v>2.671875</v>
      </c>
      <c r="J98" s="273">
        <v>2.929688</v>
      </c>
      <c r="K98" s="273">
        <v>2.53</v>
      </c>
      <c r="L98" s="273">
        <v>2.813125</v>
      </c>
      <c r="M98" s="273">
        <v>2.462634</v>
      </c>
      <c r="N98" s="273">
        <v>3.429184E8</v>
      </c>
      <c r="O98" s="273"/>
      <c r="P98" s="249">
        <f t="shared" si="25"/>
        <v>164792.0832</v>
      </c>
      <c r="Q98" s="249">
        <f t="shared" si="109"/>
        <v>186572.2771</v>
      </c>
      <c r="R98" s="249">
        <f t="shared" si="110"/>
        <v>180398.4364</v>
      </c>
      <c r="S98" s="249">
        <f t="shared" si="28"/>
        <v>0</v>
      </c>
      <c r="T98" s="277"/>
      <c r="U98" s="249">
        <f t="shared" si="18"/>
        <v>288536.9572</v>
      </c>
      <c r="V98" s="249">
        <f t="shared" si="19"/>
        <v>288536.9572</v>
      </c>
      <c r="W98" s="249">
        <f t="shared" si="20"/>
        <v>531762.7967</v>
      </c>
      <c r="X98" s="252">
        <f t="shared" si="21"/>
        <v>0.5317627967</v>
      </c>
      <c r="Y98" s="249">
        <f t="shared" si="22"/>
        <v>531762.7967</v>
      </c>
      <c r="Z98" s="252">
        <f t="shared" si="23"/>
        <v>0.5317627967</v>
      </c>
      <c r="AA98" s="309"/>
      <c r="AB98" s="294"/>
      <c r="AC98" s="294"/>
      <c r="AD98" s="294"/>
      <c r="AE98" s="294"/>
      <c r="AF98" s="294"/>
      <c r="AG98" s="294"/>
      <c r="AH98" s="294"/>
      <c r="AI98" s="294"/>
      <c r="AJ98" s="294"/>
      <c r="AK98" s="294"/>
      <c r="AL98" s="294"/>
      <c r="AM98" s="294"/>
      <c r="AN98" s="294"/>
      <c r="AO98" s="294"/>
      <c r="AP98" s="294"/>
      <c r="AQ98" s="294"/>
      <c r="AR98" s="294"/>
      <c r="AS98" s="294"/>
      <c r="AT98" s="294"/>
    </row>
    <row r="99" ht="19.5" customHeight="1">
      <c r="A99" s="271" t="s">
        <v>189</v>
      </c>
      <c r="B99" s="326">
        <v>44.0</v>
      </c>
      <c r="C99" s="327">
        <v>44.759998</v>
      </c>
      <c r="D99" s="327">
        <v>42.880001</v>
      </c>
      <c r="E99" s="327">
        <v>43.16</v>
      </c>
      <c r="F99" s="327">
        <v>37.421341</v>
      </c>
      <c r="G99" s="327">
        <v>1.8982755E9</v>
      </c>
      <c r="H99" s="329" t="s">
        <v>189</v>
      </c>
      <c r="I99" s="327">
        <v>2.819688</v>
      </c>
      <c r="J99" s="327">
        <v>2.908125</v>
      </c>
      <c r="K99" s="327">
        <v>2.503125</v>
      </c>
      <c r="L99" s="327">
        <v>2.5325</v>
      </c>
      <c r="M99" s="327">
        <v>2.216972</v>
      </c>
      <c r="N99" s="327">
        <v>3.636512E8</v>
      </c>
      <c r="O99" s="327"/>
      <c r="P99" s="249">
        <f t="shared" si="25"/>
        <v>169821.7861</v>
      </c>
      <c r="Q99" s="249">
        <f t="shared" si="109"/>
        <v>184590.4076</v>
      </c>
      <c r="R99" s="249">
        <f t="shared" si="110"/>
        <v>180398.4364</v>
      </c>
      <c r="S99" s="249">
        <f t="shared" si="28"/>
        <v>0</v>
      </c>
      <c r="T99" s="328">
        <f>(P99-P87)/P87</f>
        <v>0.06243805594</v>
      </c>
      <c r="U99" s="249">
        <f t="shared" si="18"/>
        <v>292057.7492</v>
      </c>
      <c r="V99" s="249">
        <f t="shared" si="19"/>
        <v>292057.7492</v>
      </c>
      <c r="W99" s="249">
        <f t="shared" si="20"/>
        <v>534810.6301</v>
      </c>
      <c r="X99" s="252">
        <f t="shared" si="21"/>
        <v>0.5348106301</v>
      </c>
      <c r="Y99" s="249">
        <f t="shared" si="22"/>
        <v>534810.6301</v>
      </c>
      <c r="Z99" s="252">
        <f t="shared" si="23"/>
        <v>0.5348106301</v>
      </c>
      <c r="AA99" s="309"/>
      <c r="AB99" s="294"/>
      <c r="AC99" s="294"/>
      <c r="AD99" s="294"/>
      <c r="AE99" s="294"/>
      <c r="AF99" s="294"/>
      <c r="AG99" s="294"/>
      <c r="AH99" s="294"/>
      <c r="AI99" s="294"/>
      <c r="AJ99" s="294"/>
      <c r="AK99" s="294"/>
      <c r="AL99" s="294"/>
      <c r="AM99" s="294"/>
      <c r="AN99" s="294"/>
      <c r="AO99" s="294"/>
      <c r="AP99" s="294"/>
      <c r="AQ99" s="294"/>
      <c r="AR99" s="294"/>
      <c r="AS99" s="294"/>
      <c r="AT99" s="294"/>
    </row>
    <row r="100" ht="19.5" customHeight="1">
      <c r="A100" s="271" t="s">
        <v>190</v>
      </c>
      <c r="B100" s="272">
        <v>43.459999</v>
      </c>
      <c r="C100" s="273">
        <v>45.400002</v>
      </c>
      <c r="D100" s="273">
        <v>42.52</v>
      </c>
      <c r="E100" s="273">
        <v>44.07</v>
      </c>
      <c r="F100" s="273">
        <v>38.256889</v>
      </c>
      <c r="G100" s="273">
        <v>2.6205577E9</v>
      </c>
      <c r="H100" s="278" t="s">
        <v>190</v>
      </c>
      <c r="I100" s="273">
        <v>2.58625</v>
      </c>
      <c r="J100" s="273">
        <v>2.794375</v>
      </c>
      <c r="K100" s="273">
        <v>2.4625</v>
      </c>
      <c r="L100" s="273">
        <v>2.607813</v>
      </c>
      <c r="M100" s="273">
        <v>2.430443</v>
      </c>
      <c r="N100" s="273">
        <v>4.98256E8</v>
      </c>
      <c r="O100" s="273"/>
      <c r="P100" s="249">
        <f t="shared" si="25"/>
        <v>168396.0396</v>
      </c>
      <c r="Q100" s="249">
        <f>((Q99+R99)/2)*K100/K99</f>
        <v>179532.5899</v>
      </c>
      <c r="R100" s="249">
        <f>(Q99+R99)/2</f>
        <v>182494.422</v>
      </c>
      <c r="S100" s="249">
        <f t="shared" si="28"/>
        <v>0</v>
      </c>
      <c r="T100" s="277"/>
      <c r="U100" s="249">
        <f t="shared" si="18"/>
        <v>293071.8728</v>
      </c>
      <c r="V100" s="249">
        <f t="shared" si="19"/>
        <v>293071.8728</v>
      </c>
      <c r="W100" s="249">
        <f t="shared" si="20"/>
        <v>530423.0515</v>
      </c>
      <c r="X100" s="252">
        <f t="shared" si="21"/>
        <v>0.5304230515</v>
      </c>
      <c r="Y100" s="249">
        <f t="shared" si="22"/>
        <v>530423.0515</v>
      </c>
      <c r="Z100" s="252">
        <f t="shared" si="23"/>
        <v>0.5304230515</v>
      </c>
      <c r="AA100" s="309"/>
      <c r="AB100" s="294"/>
      <c r="AC100" s="294"/>
      <c r="AD100" s="294"/>
      <c r="AE100" s="294"/>
      <c r="AF100" s="294"/>
      <c r="AG100" s="294"/>
      <c r="AH100" s="294"/>
      <c r="AI100" s="294"/>
      <c r="AJ100" s="294"/>
      <c r="AK100" s="294"/>
      <c r="AL100" s="294"/>
      <c r="AM100" s="294"/>
      <c r="AN100" s="294"/>
      <c r="AO100" s="294"/>
      <c r="AP100" s="294"/>
      <c r="AQ100" s="294"/>
      <c r="AR100" s="294"/>
      <c r="AS100" s="294"/>
      <c r="AT100" s="294"/>
    </row>
    <row r="101" ht="19.5" customHeight="1">
      <c r="A101" s="271" t="s">
        <v>191</v>
      </c>
      <c r="B101" s="272">
        <v>44.27</v>
      </c>
      <c r="C101" s="273">
        <v>45.549999</v>
      </c>
      <c r="D101" s="273">
        <v>42.93</v>
      </c>
      <c r="E101" s="273">
        <v>43.330002</v>
      </c>
      <c r="F101" s="273">
        <v>37.614506</v>
      </c>
      <c r="G101" s="273">
        <v>2.3943033E9</v>
      </c>
      <c r="H101" s="278" t="s">
        <v>191</v>
      </c>
      <c r="I101" s="273">
        <v>2.639688</v>
      </c>
      <c r="J101" s="273">
        <v>2.785313</v>
      </c>
      <c r="K101" s="273">
        <v>2.453125</v>
      </c>
      <c r="L101" s="273">
        <v>2.515313</v>
      </c>
      <c r="M101" s="273">
        <v>2.344234</v>
      </c>
      <c r="N101" s="273">
        <v>4.683744E8</v>
      </c>
      <c r="O101" s="273"/>
      <c r="P101" s="249">
        <f t="shared" si="25"/>
        <v>170019.802</v>
      </c>
      <c r="Q101" s="249">
        <f t="shared" ref="Q101:Q111" si="114">Q100*K101/K100</f>
        <v>178849.0902</v>
      </c>
      <c r="R101" s="249">
        <f t="shared" ref="R101:R111" si="115">R100</f>
        <v>182494.422</v>
      </c>
      <c r="S101" s="249">
        <f t="shared" si="28"/>
        <v>0</v>
      </c>
      <c r="T101" s="277"/>
      <c r="U101" s="249">
        <f t="shared" si="18"/>
        <v>294208.5065</v>
      </c>
      <c r="V101" s="249">
        <f t="shared" si="19"/>
        <v>294208.5065</v>
      </c>
      <c r="W101" s="249">
        <f t="shared" si="20"/>
        <v>531363.3142</v>
      </c>
      <c r="X101" s="252">
        <f t="shared" si="21"/>
        <v>0.5313633142</v>
      </c>
      <c r="Y101" s="249">
        <f t="shared" si="22"/>
        <v>531363.3142</v>
      </c>
      <c r="Z101" s="252">
        <f t="shared" si="23"/>
        <v>0.5313633142</v>
      </c>
      <c r="AA101" s="309"/>
      <c r="AB101" s="294"/>
      <c r="AC101" s="294"/>
      <c r="AD101" s="294"/>
      <c r="AE101" s="294"/>
      <c r="AF101" s="294"/>
      <c r="AG101" s="294"/>
      <c r="AH101" s="294"/>
      <c r="AI101" s="294"/>
      <c r="AJ101" s="294"/>
      <c r="AK101" s="294"/>
      <c r="AL101" s="294"/>
      <c r="AM101" s="294"/>
      <c r="AN101" s="294"/>
      <c r="AO101" s="294"/>
      <c r="AP101" s="294"/>
      <c r="AQ101" s="294"/>
      <c r="AR101" s="294"/>
      <c r="AS101" s="294"/>
      <c r="AT101" s="294"/>
    </row>
    <row r="102" ht="19.5" customHeight="1">
      <c r="A102" s="271" t="s">
        <v>192</v>
      </c>
      <c r="B102" s="272">
        <v>42.549999</v>
      </c>
      <c r="C102" s="273">
        <v>44.450001</v>
      </c>
      <c r="D102" s="273">
        <v>42.060001</v>
      </c>
      <c r="E102" s="273">
        <v>43.529999</v>
      </c>
      <c r="F102" s="273">
        <v>37.788136</v>
      </c>
      <c r="G102" s="273">
        <v>2.8868317E9</v>
      </c>
      <c r="H102" s="278" t="s">
        <v>192</v>
      </c>
      <c r="I102" s="273">
        <v>2.439063</v>
      </c>
      <c r="J102" s="273">
        <v>2.6325</v>
      </c>
      <c r="K102" s="273">
        <v>2.363438</v>
      </c>
      <c r="L102" s="273">
        <v>2.530625</v>
      </c>
      <c r="M102" s="273">
        <v>2.358504</v>
      </c>
      <c r="N102" s="273">
        <v>9.582016E8</v>
      </c>
      <c r="O102" s="273"/>
      <c r="P102" s="249">
        <f t="shared" si="25"/>
        <v>166574.2614</v>
      </c>
      <c r="Q102" s="249">
        <f t="shared" si="114"/>
        <v>172310.3128</v>
      </c>
      <c r="R102" s="249">
        <f t="shared" si="115"/>
        <v>182494.422</v>
      </c>
      <c r="S102" s="249">
        <f t="shared" si="28"/>
        <v>0</v>
      </c>
      <c r="T102" s="277"/>
      <c r="U102" s="249">
        <f t="shared" si="18"/>
        <v>291796.6281</v>
      </c>
      <c r="V102" s="249">
        <f t="shared" si="19"/>
        <v>291796.6281</v>
      </c>
      <c r="W102" s="249">
        <f t="shared" si="20"/>
        <v>521378.9962</v>
      </c>
      <c r="X102" s="252">
        <f t="shared" si="21"/>
        <v>0.5213789962</v>
      </c>
      <c r="Y102" s="249">
        <f t="shared" si="22"/>
        <v>521378.9962</v>
      </c>
      <c r="Z102" s="252">
        <f t="shared" si="23"/>
        <v>0.5213789962</v>
      </c>
      <c r="AA102" s="309"/>
      <c r="AB102" s="294"/>
      <c r="AC102" s="294"/>
      <c r="AD102" s="294"/>
      <c r="AE102" s="294"/>
      <c r="AF102" s="294"/>
      <c r="AG102" s="294"/>
      <c r="AH102" s="294"/>
      <c r="AI102" s="294"/>
      <c r="AJ102" s="294"/>
      <c r="AK102" s="294"/>
      <c r="AL102" s="294"/>
      <c r="AM102" s="294"/>
      <c r="AN102" s="294"/>
      <c r="AO102" s="294"/>
      <c r="AP102" s="294"/>
      <c r="AQ102" s="294"/>
      <c r="AR102" s="294"/>
      <c r="AS102" s="294"/>
      <c r="AT102" s="294"/>
    </row>
    <row r="103" ht="19.5" customHeight="1">
      <c r="A103" s="271" t="s">
        <v>193</v>
      </c>
      <c r="B103" s="272">
        <v>43.669998</v>
      </c>
      <c r="C103" s="273">
        <v>46.700001</v>
      </c>
      <c r="D103" s="273">
        <v>43.299999</v>
      </c>
      <c r="E103" s="273">
        <v>45.959999</v>
      </c>
      <c r="F103" s="273">
        <v>39.922726</v>
      </c>
      <c r="G103" s="273">
        <v>1.8404487E9</v>
      </c>
      <c r="H103" s="278" t="s">
        <v>193</v>
      </c>
      <c r="I103" s="273">
        <v>2.539063</v>
      </c>
      <c r="J103" s="273">
        <v>2.878125</v>
      </c>
      <c r="K103" s="273">
        <v>2.495</v>
      </c>
      <c r="L103" s="273">
        <v>2.795313</v>
      </c>
      <c r="M103" s="273">
        <v>2.605565</v>
      </c>
      <c r="N103" s="273">
        <v>5.435744E8</v>
      </c>
      <c r="O103" s="273"/>
      <c r="P103" s="249">
        <f t="shared" si="25"/>
        <v>171485.1446</v>
      </c>
      <c r="Q103" s="249">
        <f t="shared" si="114"/>
        <v>181902.0556</v>
      </c>
      <c r="R103" s="249">
        <f t="shared" si="115"/>
        <v>182494.422</v>
      </c>
      <c r="S103" s="249">
        <f t="shared" si="28"/>
        <v>0</v>
      </c>
      <c r="T103" s="277"/>
      <c r="U103" s="249">
        <f t="shared" si="18"/>
        <v>295234.2463</v>
      </c>
      <c r="V103" s="249">
        <f t="shared" si="19"/>
        <v>295234.2463</v>
      </c>
      <c r="W103" s="249">
        <f t="shared" si="20"/>
        <v>535881.6221</v>
      </c>
      <c r="X103" s="252">
        <f t="shared" si="21"/>
        <v>0.5358816221</v>
      </c>
      <c r="Y103" s="249">
        <f t="shared" si="22"/>
        <v>535881.6221</v>
      </c>
      <c r="Z103" s="252">
        <f t="shared" si="23"/>
        <v>0.5358816221</v>
      </c>
      <c r="AA103" s="309"/>
      <c r="AB103" s="294"/>
      <c r="AC103" s="294"/>
      <c r="AD103" s="294"/>
      <c r="AE103" s="294"/>
      <c r="AF103" s="294"/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</row>
    <row r="104" ht="19.5" customHeight="1">
      <c r="A104" s="271" t="s">
        <v>194</v>
      </c>
      <c r="B104" s="272">
        <v>45.970001</v>
      </c>
      <c r="C104" s="273">
        <v>47.52</v>
      </c>
      <c r="D104" s="273">
        <v>45.66</v>
      </c>
      <c r="E104" s="273">
        <v>47.41</v>
      </c>
      <c r="F104" s="273">
        <v>41.182247</v>
      </c>
      <c r="G104" s="273">
        <v>2.5755019E9</v>
      </c>
      <c r="H104" s="278" t="s">
        <v>194</v>
      </c>
      <c r="I104" s="273">
        <v>2.796875</v>
      </c>
      <c r="J104" s="273">
        <v>2.963125</v>
      </c>
      <c r="K104" s="273">
        <v>2.755625</v>
      </c>
      <c r="L104" s="273">
        <v>2.959688</v>
      </c>
      <c r="M104" s="273">
        <v>2.758782</v>
      </c>
      <c r="N104" s="273">
        <v>7.289664E8</v>
      </c>
      <c r="O104" s="273"/>
      <c r="P104" s="249">
        <f t="shared" si="25"/>
        <v>180831.6832</v>
      </c>
      <c r="Q104" s="249">
        <f t="shared" si="114"/>
        <v>200903.3474</v>
      </c>
      <c r="R104" s="249">
        <f t="shared" si="115"/>
        <v>182494.422</v>
      </c>
      <c r="S104" s="249">
        <f t="shared" si="28"/>
        <v>0</v>
      </c>
      <c r="T104" s="277"/>
      <c r="U104" s="249">
        <f t="shared" si="18"/>
        <v>301776.8233</v>
      </c>
      <c r="V104" s="249">
        <f t="shared" si="19"/>
        <v>301776.8233</v>
      </c>
      <c r="W104" s="249">
        <f t="shared" si="20"/>
        <v>564229.4526</v>
      </c>
      <c r="X104" s="252">
        <f t="shared" si="21"/>
        <v>0.5642294526</v>
      </c>
      <c r="Y104" s="249">
        <f t="shared" si="22"/>
        <v>564229.4526</v>
      </c>
      <c r="Z104" s="252">
        <f t="shared" si="23"/>
        <v>0.5642294526</v>
      </c>
      <c r="AA104" s="309"/>
      <c r="AB104" s="294"/>
      <c r="AC104" s="294"/>
      <c r="AD104" s="294"/>
      <c r="AE104" s="294"/>
      <c r="AF104" s="294"/>
      <c r="AG104" s="294"/>
      <c r="AH104" s="294"/>
      <c r="AI104" s="294"/>
      <c r="AJ104" s="294"/>
      <c r="AK104" s="294"/>
      <c r="AL104" s="294"/>
      <c r="AM104" s="294"/>
      <c r="AN104" s="294"/>
      <c r="AO104" s="294"/>
      <c r="AP104" s="294"/>
      <c r="AQ104" s="294"/>
      <c r="AR104" s="294"/>
      <c r="AS104" s="294"/>
      <c r="AT104" s="294"/>
    </row>
    <row r="105" ht="19.5" customHeight="1">
      <c r="A105" s="271" t="s">
        <v>195</v>
      </c>
      <c r="B105" s="272">
        <v>47.580002</v>
      </c>
      <c r="C105" s="273">
        <v>47.919998</v>
      </c>
      <c r="D105" s="273">
        <v>46.16</v>
      </c>
      <c r="E105" s="273">
        <v>47.599998</v>
      </c>
      <c r="F105" s="273">
        <v>41.347279</v>
      </c>
      <c r="G105" s="273">
        <v>2.8152099E9</v>
      </c>
      <c r="H105" s="278" t="s">
        <v>195</v>
      </c>
      <c r="I105" s="273">
        <v>2.970938</v>
      </c>
      <c r="J105" s="273">
        <v>3.006563</v>
      </c>
      <c r="K105" s="273">
        <v>2.792188</v>
      </c>
      <c r="L105" s="273">
        <v>2.972813</v>
      </c>
      <c r="M105" s="273">
        <v>2.771016</v>
      </c>
      <c r="N105" s="273">
        <v>8.598144E8</v>
      </c>
      <c r="O105" s="273"/>
      <c r="P105" s="249">
        <f t="shared" si="25"/>
        <v>182811.8812</v>
      </c>
      <c r="Q105" s="249">
        <f t="shared" si="114"/>
        <v>203569.0328</v>
      </c>
      <c r="R105" s="249">
        <f t="shared" si="115"/>
        <v>182494.422</v>
      </c>
      <c r="S105" s="249">
        <f t="shared" si="28"/>
        <v>0</v>
      </c>
      <c r="T105" s="277"/>
      <c r="U105" s="249">
        <f t="shared" si="18"/>
        <v>303162.9619</v>
      </c>
      <c r="V105" s="249">
        <f t="shared" si="19"/>
        <v>303162.9619</v>
      </c>
      <c r="W105" s="249">
        <f t="shared" si="20"/>
        <v>568875.3359</v>
      </c>
      <c r="X105" s="252">
        <f t="shared" si="21"/>
        <v>0.5688753359</v>
      </c>
      <c r="Y105" s="249">
        <f t="shared" si="22"/>
        <v>568875.3359</v>
      </c>
      <c r="Z105" s="252">
        <f t="shared" si="23"/>
        <v>0.5688753359</v>
      </c>
      <c r="AA105" s="309"/>
      <c r="AB105" s="294"/>
      <c r="AC105" s="294"/>
      <c r="AD105" s="294"/>
      <c r="AE105" s="294"/>
      <c r="AF105" s="294"/>
      <c r="AG105" s="294"/>
      <c r="AH105" s="294"/>
      <c r="AI105" s="294"/>
      <c r="AJ105" s="294"/>
      <c r="AK105" s="294"/>
      <c r="AL105" s="294"/>
      <c r="AM105" s="294"/>
      <c r="AN105" s="294"/>
      <c r="AO105" s="294"/>
      <c r="AP105" s="294"/>
      <c r="AQ105" s="294"/>
      <c r="AR105" s="294"/>
      <c r="AS105" s="294"/>
      <c r="AT105" s="294"/>
    </row>
    <row r="106" ht="19.5" customHeight="1">
      <c r="A106" s="271" t="s">
        <v>196</v>
      </c>
      <c r="B106" s="272">
        <v>47.709999</v>
      </c>
      <c r="C106" s="273">
        <v>50.66</v>
      </c>
      <c r="D106" s="273">
        <v>47.43</v>
      </c>
      <c r="E106" s="273">
        <v>47.529999</v>
      </c>
      <c r="F106" s="273">
        <v>41.318756</v>
      </c>
      <c r="G106" s="273">
        <v>2.7804525E9</v>
      </c>
      <c r="H106" s="278" t="s">
        <v>196</v>
      </c>
      <c r="I106" s="273">
        <v>2.973438</v>
      </c>
      <c r="J106" s="273">
        <v>3.339375</v>
      </c>
      <c r="K106" s="273">
        <v>2.9225</v>
      </c>
      <c r="L106" s="273">
        <v>2.9375</v>
      </c>
      <c r="M106" s="273">
        <v>2.738101</v>
      </c>
      <c r="N106" s="273">
        <v>1.0265664E9</v>
      </c>
      <c r="O106" s="273"/>
      <c r="P106" s="249">
        <f t="shared" si="25"/>
        <v>187841.5842</v>
      </c>
      <c r="Q106" s="249">
        <f t="shared" si="114"/>
        <v>213069.6422</v>
      </c>
      <c r="R106" s="249">
        <f t="shared" si="115"/>
        <v>182494.422</v>
      </c>
      <c r="S106" s="249">
        <f t="shared" si="28"/>
        <v>0</v>
      </c>
      <c r="T106" s="277"/>
      <c r="U106" s="249">
        <f t="shared" si="18"/>
        <v>306683.754</v>
      </c>
      <c r="V106" s="249">
        <f t="shared" si="19"/>
        <v>306683.754</v>
      </c>
      <c r="W106" s="249">
        <f t="shared" si="20"/>
        <v>583405.6484</v>
      </c>
      <c r="X106" s="252">
        <f t="shared" si="21"/>
        <v>0.5834056484</v>
      </c>
      <c r="Y106" s="249">
        <f t="shared" si="22"/>
        <v>583405.6484</v>
      </c>
      <c r="Z106" s="252">
        <f t="shared" si="23"/>
        <v>0.5834056484</v>
      </c>
      <c r="AA106" s="309"/>
      <c r="AB106" s="294"/>
      <c r="AC106" s="294"/>
      <c r="AD106" s="294"/>
      <c r="AE106" s="294"/>
      <c r="AF106" s="294"/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</row>
    <row r="107" ht="19.5" customHeight="1">
      <c r="A107" s="271" t="s">
        <v>197</v>
      </c>
      <c r="B107" s="272">
        <v>47.389999</v>
      </c>
      <c r="C107" s="273">
        <v>49.060001</v>
      </c>
      <c r="D107" s="273">
        <v>44.389999</v>
      </c>
      <c r="E107" s="273">
        <v>48.869999</v>
      </c>
      <c r="F107" s="273">
        <v>42.483643</v>
      </c>
      <c r="G107" s="273">
        <v>3.8355835E9</v>
      </c>
      <c r="H107" s="278" t="s">
        <v>197</v>
      </c>
      <c r="I107" s="273">
        <v>2.916563</v>
      </c>
      <c r="J107" s="273">
        <v>3.1125</v>
      </c>
      <c r="K107" s="273">
        <v>2.543125</v>
      </c>
      <c r="L107" s="273">
        <v>3.060313</v>
      </c>
      <c r="M107" s="273">
        <v>2.852576</v>
      </c>
      <c r="N107" s="273">
        <v>2.0026688E9</v>
      </c>
      <c r="O107" s="273"/>
      <c r="P107" s="249">
        <f t="shared" si="25"/>
        <v>175801.9762</v>
      </c>
      <c r="Q107" s="249">
        <f t="shared" si="114"/>
        <v>185410.6874</v>
      </c>
      <c r="R107" s="249">
        <f t="shared" si="115"/>
        <v>182494.422</v>
      </c>
      <c r="S107" s="249">
        <f t="shared" si="28"/>
        <v>0</v>
      </c>
      <c r="T107" s="277"/>
      <c r="U107" s="249">
        <f t="shared" si="18"/>
        <v>298256.0285</v>
      </c>
      <c r="V107" s="249">
        <f t="shared" si="19"/>
        <v>298256.0285</v>
      </c>
      <c r="W107" s="249">
        <f t="shared" si="20"/>
        <v>543707.0856</v>
      </c>
      <c r="X107" s="252">
        <f t="shared" si="21"/>
        <v>0.5437070856</v>
      </c>
      <c r="Y107" s="249">
        <f t="shared" si="22"/>
        <v>543707.0856</v>
      </c>
      <c r="Z107" s="252">
        <f t="shared" si="23"/>
        <v>0.5437070856</v>
      </c>
      <c r="AA107" s="309"/>
      <c r="AB107" s="294"/>
      <c r="AC107" s="294"/>
      <c r="AD107" s="294"/>
      <c r="AE107" s="294"/>
      <c r="AF107" s="294"/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</row>
    <row r="108" ht="19.5" customHeight="1">
      <c r="A108" s="271" t="s">
        <v>198</v>
      </c>
      <c r="B108" s="272">
        <v>48.93</v>
      </c>
      <c r="C108" s="273">
        <v>51.68</v>
      </c>
      <c r="D108" s="273">
        <v>47.810001</v>
      </c>
      <c r="E108" s="273">
        <v>51.41</v>
      </c>
      <c r="F108" s="273">
        <v>44.691727</v>
      </c>
      <c r="G108" s="273">
        <v>1.9806399E9</v>
      </c>
      <c r="H108" s="278" t="s">
        <v>198</v>
      </c>
      <c r="I108" s="273">
        <v>3.0775</v>
      </c>
      <c r="J108" s="273">
        <v>3.406875</v>
      </c>
      <c r="K108" s="273">
        <v>2.927188</v>
      </c>
      <c r="L108" s="273">
        <v>3.378125</v>
      </c>
      <c r="M108" s="273">
        <v>3.148816</v>
      </c>
      <c r="N108" s="273">
        <v>1.138864E9</v>
      </c>
      <c r="O108" s="273"/>
      <c r="P108" s="249">
        <f t="shared" si="25"/>
        <v>189346.5386</v>
      </c>
      <c r="Q108" s="249">
        <f t="shared" si="114"/>
        <v>213411.4286</v>
      </c>
      <c r="R108" s="249">
        <f t="shared" si="115"/>
        <v>182494.422</v>
      </c>
      <c r="S108" s="249">
        <f t="shared" si="28"/>
        <v>0</v>
      </c>
      <c r="T108" s="277"/>
      <c r="U108" s="249">
        <f t="shared" si="18"/>
        <v>307737.2221</v>
      </c>
      <c r="V108" s="249">
        <f t="shared" si="19"/>
        <v>307737.2221</v>
      </c>
      <c r="W108" s="249">
        <f t="shared" si="20"/>
        <v>585252.3892</v>
      </c>
      <c r="X108" s="252">
        <f t="shared" si="21"/>
        <v>0.5852523892</v>
      </c>
      <c r="Y108" s="249">
        <f t="shared" si="22"/>
        <v>585252.3892</v>
      </c>
      <c r="Z108" s="252">
        <f t="shared" si="23"/>
        <v>0.5852523892</v>
      </c>
      <c r="AA108" s="309"/>
      <c r="AB108" s="294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</row>
    <row r="109" ht="19.5" customHeight="1">
      <c r="A109" s="271" t="s">
        <v>199</v>
      </c>
      <c r="B109" s="272">
        <v>51.450001</v>
      </c>
      <c r="C109" s="273">
        <v>55.07</v>
      </c>
      <c r="D109" s="273">
        <v>51.34</v>
      </c>
      <c r="E109" s="273">
        <v>55.029999</v>
      </c>
      <c r="F109" s="273">
        <v>47.863544</v>
      </c>
      <c r="G109" s="273">
        <v>3.4002851E9</v>
      </c>
      <c r="H109" s="278" t="s">
        <v>199</v>
      </c>
      <c r="I109" s="273">
        <v>3.383438</v>
      </c>
      <c r="J109" s="273">
        <v>3.835938</v>
      </c>
      <c r="K109" s="273">
        <v>3.36</v>
      </c>
      <c r="L109" s="273">
        <v>3.827188</v>
      </c>
      <c r="M109" s="273">
        <v>3.567395</v>
      </c>
      <c r="N109" s="273">
        <v>1.8249248E9</v>
      </c>
      <c r="O109" s="273"/>
      <c r="P109" s="249">
        <f t="shared" si="25"/>
        <v>203326.7327</v>
      </c>
      <c r="Q109" s="249">
        <f t="shared" si="114"/>
        <v>244966.2953</v>
      </c>
      <c r="R109" s="249">
        <f t="shared" si="115"/>
        <v>182494.422</v>
      </c>
      <c r="S109" s="249">
        <f t="shared" si="28"/>
        <v>0</v>
      </c>
      <c r="T109" s="277"/>
      <c r="U109" s="249">
        <f t="shared" si="18"/>
        <v>317523.358</v>
      </c>
      <c r="V109" s="249">
        <f t="shared" si="19"/>
        <v>317523.358</v>
      </c>
      <c r="W109" s="249">
        <f t="shared" si="20"/>
        <v>630787.4499</v>
      </c>
      <c r="X109" s="252">
        <f t="shared" si="21"/>
        <v>0.6307874499</v>
      </c>
      <c r="Y109" s="249">
        <f t="shared" si="22"/>
        <v>630787.4499</v>
      </c>
      <c r="Z109" s="252">
        <f t="shared" si="23"/>
        <v>0.6307874499</v>
      </c>
      <c r="AA109" s="309"/>
      <c r="AB109" s="294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</row>
    <row r="110" ht="19.5" customHeight="1">
      <c r="A110" s="271" t="s">
        <v>200</v>
      </c>
      <c r="B110" s="272">
        <v>54.68</v>
      </c>
      <c r="C110" s="273">
        <v>54.77</v>
      </c>
      <c r="D110" s="273">
        <v>48.650002</v>
      </c>
      <c r="E110" s="273">
        <v>51.310001</v>
      </c>
      <c r="F110" s="273">
        <v>44.627987</v>
      </c>
      <c r="G110" s="273">
        <v>4.5677763E9</v>
      </c>
      <c r="H110" s="278" t="s">
        <v>200</v>
      </c>
      <c r="I110" s="273">
        <v>3.78125</v>
      </c>
      <c r="J110" s="273">
        <v>3.803125</v>
      </c>
      <c r="K110" s="273">
        <v>2.975</v>
      </c>
      <c r="L110" s="273">
        <v>3.295625</v>
      </c>
      <c r="M110" s="273">
        <v>3.071915</v>
      </c>
      <c r="N110" s="273">
        <v>3.321216E9</v>
      </c>
      <c r="O110" s="273"/>
      <c r="P110" s="249">
        <f t="shared" si="25"/>
        <v>192673.2752</v>
      </c>
      <c r="Q110" s="249">
        <f t="shared" si="114"/>
        <v>216897.2406</v>
      </c>
      <c r="R110" s="249">
        <f t="shared" si="115"/>
        <v>182494.422</v>
      </c>
      <c r="S110" s="249">
        <f t="shared" si="28"/>
        <v>0</v>
      </c>
      <c r="T110" s="277"/>
      <c r="U110" s="249">
        <f t="shared" si="18"/>
        <v>310065.9378</v>
      </c>
      <c r="V110" s="249">
        <f t="shared" si="19"/>
        <v>310065.9378</v>
      </c>
      <c r="W110" s="249">
        <f t="shared" si="20"/>
        <v>592064.9378</v>
      </c>
      <c r="X110" s="252">
        <f t="shared" si="21"/>
        <v>0.5920649378</v>
      </c>
      <c r="Y110" s="249">
        <f t="shared" si="22"/>
        <v>592064.9378</v>
      </c>
      <c r="Z110" s="252">
        <f t="shared" si="23"/>
        <v>0.5920649378</v>
      </c>
      <c r="AA110" s="309"/>
      <c r="AB110" s="294"/>
      <c r="AC110" s="294"/>
      <c r="AD110" s="294"/>
      <c r="AE110" s="294"/>
      <c r="AF110" s="294"/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</row>
    <row r="111" ht="19.5" customHeight="1">
      <c r="A111" s="271" t="s">
        <v>201</v>
      </c>
      <c r="B111" s="326">
        <v>51.09</v>
      </c>
      <c r="C111" s="327">
        <v>52.84</v>
      </c>
      <c r="D111" s="327">
        <v>49.18</v>
      </c>
      <c r="E111" s="327">
        <v>51.220001</v>
      </c>
      <c r="F111" s="327">
        <v>44.549709</v>
      </c>
      <c r="G111" s="327">
        <v>2.2338677E9</v>
      </c>
      <c r="H111" s="329" t="s">
        <v>201</v>
      </c>
      <c r="I111" s="327">
        <v>3.258125</v>
      </c>
      <c r="J111" s="327">
        <v>3.481563</v>
      </c>
      <c r="K111" s="327">
        <v>2.971875</v>
      </c>
      <c r="L111" s="327">
        <v>3.100625</v>
      </c>
      <c r="M111" s="327">
        <v>2.890152</v>
      </c>
      <c r="N111" s="327">
        <v>2.4572352E9</v>
      </c>
      <c r="O111" s="327"/>
      <c r="P111" s="249">
        <f t="shared" si="25"/>
        <v>194772.2772</v>
      </c>
      <c r="Q111" s="249">
        <f t="shared" si="114"/>
        <v>216669.4074</v>
      </c>
      <c r="R111" s="249">
        <f t="shared" si="115"/>
        <v>182494.422</v>
      </c>
      <c r="S111" s="249">
        <f t="shared" si="28"/>
        <v>0</v>
      </c>
      <c r="T111" s="328">
        <f>(P111-P99)/P99</f>
        <v>0.146921615</v>
      </c>
      <c r="U111" s="249">
        <f t="shared" si="18"/>
        <v>311535.2392</v>
      </c>
      <c r="V111" s="249">
        <f t="shared" si="19"/>
        <v>311535.2392</v>
      </c>
      <c r="W111" s="249">
        <f t="shared" si="20"/>
        <v>593936.1066</v>
      </c>
      <c r="X111" s="252">
        <f t="shared" si="21"/>
        <v>0.5939361066</v>
      </c>
      <c r="Y111" s="249">
        <f t="shared" si="22"/>
        <v>593936.1066</v>
      </c>
      <c r="Z111" s="252">
        <f t="shared" si="23"/>
        <v>0.5939361066</v>
      </c>
      <c r="AA111" s="309"/>
      <c r="AB111" s="294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</row>
    <row r="112" ht="19.5" customHeight="1">
      <c r="A112" s="271" t="s">
        <v>202</v>
      </c>
      <c r="B112" s="272">
        <v>51.27</v>
      </c>
      <c r="C112" s="273">
        <v>51.470001</v>
      </c>
      <c r="D112" s="273">
        <v>41.610001</v>
      </c>
      <c r="E112" s="273">
        <v>45.130001</v>
      </c>
      <c r="F112" s="273">
        <v>39.293713</v>
      </c>
      <c r="G112" s="273">
        <v>4.8286946E9</v>
      </c>
      <c r="H112" s="278" t="s">
        <v>202</v>
      </c>
      <c r="I112" s="273">
        <v>3.10625</v>
      </c>
      <c r="J112" s="273">
        <v>3.125</v>
      </c>
      <c r="K112" s="273">
        <v>2.016563</v>
      </c>
      <c r="L112" s="273">
        <v>2.345313</v>
      </c>
      <c r="M112" s="273">
        <v>2.303613</v>
      </c>
      <c r="N112" s="273">
        <v>8.814496E9</v>
      </c>
      <c r="O112" s="273"/>
      <c r="P112" s="249">
        <f t="shared" si="25"/>
        <v>164792.0832</v>
      </c>
      <c r="Q112" s="249">
        <f>((Q111+R111)/2)*K112/K111</f>
        <v>135426.1214</v>
      </c>
      <c r="R112" s="249">
        <f>(Q111+R111)/2</f>
        <v>199581.9147</v>
      </c>
      <c r="S112" s="249">
        <f t="shared" si="28"/>
        <v>0</v>
      </c>
      <c r="T112" s="277"/>
      <c r="U112" s="249">
        <f t="shared" si="18"/>
        <v>306953.0963</v>
      </c>
      <c r="V112" s="249">
        <f t="shared" si="19"/>
        <v>306953.0963</v>
      </c>
      <c r="W112" s="249">
        <f t="shared" si="20"/>
        <v>499800.1193</v>
      </c>
      <c r="X112" s="252">
        <f t="shared" si="21"/>
        <v>0.4998001193</v>
      </c>
      <c r="Y112" s="249">
        <f t="shared" si="22"/>
        <v>499800.1193</v>
      </c>
      <c r="Z112" s="252">
        <f t="shared" si="23"/>
        <v>0.4998001193</v>
      </c>
      <c r="AA112" s="309"/>
      <c r="AB112" s="294"/>
      <c r="AC112" s="294"/>
      <c r="AD112" s="294"/>
      <c r="AE112" s="294"/>
      <c r="AF112" s="294"/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</row>
    <row r="113" ht="19.5" customHeight="1">
      <c r="A113" s="271" t="s">
        <v>203</v>
      </c>
      <c r="B113" s="272">
        <v>45.5</v>
      </c>
      <c r="C113" s="273">
        <v>45.880001</v>
      </c>
      <c r="D113" s="273">
        <v>42.150002</v>
      </c>
      <c r="E113" s="273">
        <v>42.950001</v>
      </c>
      <c r="F113" s="273">
        <v>37.395638</v>
      </c>
      <c r="G113" s="273">
        <v>3.0205166E9</v>
      </c>
      <c r="H113" s="278" t="s">
        <v>203</v>
      </c>
      <c r="I113" s="273">
        <v>2.406563</v>
      </c>
      <c r="J113" s="273">
        <v>2.449688</v>
      </c>
      <c r="K113" s="273">
        <v>2.066563</v>
      </c>
      <c r="L113" s="273">
        <v>2.148125</v>
      </c>
      <c r="M113" s="273">
        <v>2.109931</v>
      </c>
      <c r="N113" s="273">
        <v>6.5404352E9</v>
      </c>
      <c r="O113" s="273"/>
      <c r="P113" s="249">
        <f t="shared" si="25"/>
        <v>166930.701</v>
      </c>
      <c r="Q113" s="249">
        <f t="shared" ref="Q113:Q123" si="116">Q112*K113/K112</f>
        <v>138783.9665</v>
      </c>
      <c r="R113" s="249">
        <f t="shared" ref="R113:R123" si="117">R112</f>
        <v>199581.9147</v>
      </c>
      <c r="S113" s="249">
        <f t="shared" si="28"/>
        <v>0</v>
      </c>
      <c r="T113" s="277"/>
      <c r="U113" s="249">
        <f t="shared" si="18"/>
        <v>308450.1288</v>
      </c>
      <c r="V113" s="249">
        <f t="shared" si="19"/>
        <v>308450.1288</v>
      </c>
      <c r="W113" s="249">
        <f t="shared" si="20"/>
        <v>505296.5821</v>
      </c>
      <c r="X113" s="252">
        <f t="shared" si="21"/>
        <v>0.5052965821</v>
      </c>
      <c r="Y113" s="249">
        <f t="shared" si="22"/>
        <v>505296.5821</v>
      </c>
      <c r="Z113" s="252">
        <f t="shared" si="23"/>
        <v>0.5052965821</v>
      </c>
      <c r="AA113" s="309"/>
      <c r="AB113" s="294"/>
      <c r="AC113" s="294"/>
      <c r="AD113" s="294"/>
      <c r="AE113" s="294"/>
      <c r="AF113" s="294"/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</row>
    <row r="114" ht="19.5" customHeight="1">
      <c r="A114" s="271" t="s">
        <v>204</v>
      </c>
      <c r="B114" s="272">
        <v>42.919998</v>
      </c>
      <c r="C114" s="273">
        <v>45.07</v>
      </c>
      <c r="D114" s="273">
        <v>41.049999</v>
      </c>
      <c r="E114" s="273">
        <v>43.720001</v>
      </c>
      <c r="F114" s="273">
        <v>38.066055</v>
      </c>
      <c r="G114" s="273">
        <v>3.4042797E9</v>
      </c>
      <c r="H114" s="278" t="s">
        <v>204</v>
      </c>
      <c r="I114" s="273">
        <v>2.130313</v>
      </c>
      <c r="J114" s="273">
        <v>2.326563</v>
      </c>
      <c r="K114" s="273">
        <v>1.937813</v>
      </c>
      <c r="L114" s="273">
        <v>2.185938</v>
      </c>
      <c r="M114" s="273">
        <v>2.147072</v>
      </c>
      <c r="N114" s="273">
        <v>8.8120896E9</v>
      </c>
      <c r="O114" s="273"/>
      <c r="P114" s="249">
        <f t="shared" si="25"/>
        <v>162574.2535</v>
      </c>
      <c r="Q114" s="249">
        <f t="shared" si="116"/>
        <v>130137.5155</v>
      </c>
      <c r="R114" s="249">
        <f t="shared" si="117"/>
        <v>199581.9147</v>
      </c>
      <c r="S114" s="249">
        <f t="shared" si="28"/>
        <v>0</v>
      </c>
      <c r="T114" s="277"/>
      <c r="U114" s="249">
        <f t="shared" si="18"/>
        <v>305400.6155</v>
      </c>
      <c r="V114" s="249">
        <f t="shared" si="19"/>
        <v>305400.6155</v>
      </c>
      <c r="W114" s="249">
        <f t="shared" si="20"/>
        <v>492293.6836</v>
      </c>
      <c r="X114" s="252">
        <f t="shared" si="21"/>
        <v>0.4922936836</v>
      </c>
      <c r="Y114" s="249">
        <f t="shared" si="22"/>
        <v>492293.6836</v>
      </c>
      <c r="Z114" s="252">
        <f t="shared" si="23"/>
        <v>0.4922936836</v>
      </c>
      <c r="AA114" s="309"/>
      <c r="AB114" s="294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</row>
    <row r="115" ht="19.5" customHeight="1">
      <c r="A115" s="271" t="s">
        <v>205</v>
      </c>
      <c r="B115" s="272">
        <v>44.419998</v>
      </c>
      <c r="C115" s="273">
        <v>48.060001</v>
      </c>
      <c r="D115" s="273">
        <v>43.68</v>
      </c>
      <c r="E115" s="273">
        <v>47.209999</v>
      </c>
      <c r="F115" s="273">
        <v>41.136848</v>
      </c>
      <c r="G115" s="273">
        <v>2.6168109E9</v>
      </c>
      <c r="H115" s="278" t="s">
        <v>205</v>
      </c>
      <c r="I115" s="273">
        <v>2.264063</v>
      </c>
      <c r="J115" s="273">
        <v>2.623125</v>
      </c>
      <c r="K115" s="273">
        <v>2.175938</v>
      </c>
      <c r="L115" s="273">
        <v>2.526563</v>
      </c>
      <c r="M115" s="273">
        <v>2.48164</v>
      </c>
      <c r="N115" s="273">
        <v>8.311296E9</v>
      </c>
      <c r="O115" s="273"/>
      <c r="P115" s="249">
        <f t="shared" si="25"/>
        <v>172990.099</v>
      </c>
      <c r="Q115" s="249">
        <f t="shared" si="116"/>
        <v>146129.2525</v>
      </c>
      <c r="R115" s="249">
        <f t="shared" si="117"/>
        <v>199581.9147</v>
      </c>
      <c r="S115" s="249">
        <f t="shared" si="28"/>
        <v>0</v>
      </c>
      <c r="T115" s="277"/>
      <c r="U115" s="249">
        <f t="shared" si="18"/>
        <v>312691.7074</v>
      </c>
      <c r="V115" s="249">
        <f t="shared" si="19"/>
        <v>312691.7074</v>
      </c>
      <c r="W115" s="249">
        <f t="shared" si="20"/>
        <v>518701.2662</v>
      </c>
      <c r="X115" s="252">
        <f t="shared" si="21"/>
        <v>0.5187012662</v>
      </c>
      <c r="Y115" s="249">
        <f t="shared" si="22"/>
        <v>518701.2662</v>
      </c>
      <c r="Z115" s="252">
        <f t="shared" si="23"/>
        <v>0.5187012662</v>
      </c>
      <c r="AA115" s="309"/>
      <c r="AB115" s="294"/>
      <c r="AC115" s="294"/>
      <c r="AD115" s="294"/>
      <c r="AE115" s="294"/>
      <c r="AF115" s="294"/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</row>
    <row r="116" ht="19.5" customHeight="1">
      <c r="A116" s="271" t="s">
        <v>206</v>
      </c>
      <c r="B116" s="272">
        <v>47.23</v>
      </c>
      <c r="C116" s="273">
        <v>50.470001</v>
      </c>
      <c r="D116" s="273">
        <v>47.220001</v>
      </c>
      <c r="E116" s="273">
        <v>50.009998</v>
      </c>
      <c r="F116" s="273">
        <v>43.576656</v>
      </c>
      <c r="G116" s="273">
        <v>2.6827977E9</v>
      </c>
      <c r="H116" s="278" t="s">
        <v>206</v>
      </c>
      <c r="I116" s="273">
        <v>2.529375</v>
      </c>
      <c r="J116" s="273">
        <v>2.880938</v>
      </c>
      <c r="K116" s="273">
        <v>2.529375</v>
      </c>
      <c r="L116" s="273">
        <v>2.828125</v>
      </c>
      <c r="M116" s="273">
        <v>2.777841</v>
      </c>
      <c r="N116" s="273">
        <v>9.3869152E9</v>
      </c>
      <c r="O116" s="273"/>
      <c r="P116" s="249">
        <f t="shared" si="25"/>
        <v>187009.905</v>
      </c>
      <c r="Q116" s="249">
        <f t="shared" si="116"/>
        <v>169864.9861</v>
      </c>
      <c r="R116" s="249">
        <f t="shared" si="117"/>
        <v>199581.9147</v>
      </c>
      <c r="S116" s="249">
        <f t="shared" si="28"/>
        <v>0</v>
      </c>
      <c r="T116" s="277"/>
      <c r="U116" s="249">
        <f t="shared" si="18"/>
        <v>322505.5716</v>
      </c>
      <c r="V116" s="249">
        <f t="shared" si="19"/>
        <v>322505.5716</v>
      </c>
      <c r="W116" s="249">
        <f t="shared" si="20"/>
        <v>556456.8057</v>
      </c>
      <c r="X116" s="252">
        <f t="shared" si="21"/>
        <v>0.5564568057</v>
      </c>
      <c r="Y116" s="249">
        <f t="shared" si="22"/>
        <v>556456.8057</v>
      </c>
      <c r="Z116" s="252">
        <f t="shared" si="23"/>
        <v>0.5564568057</v>
      </c>
      <c r="AA116" s="309"/>
      <c r="AB116" s="294"/>
      <c r="AC116" s="294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</row>
    <row r="117" ht="19.5" customHeight="1">
      <c r="A117" s="271" t="s">
        <v>207</v>
      </c>
      <c r="B117" s="272">
        <v>49.919998</v>
      </c>
      <c r="C117" s="273">
        <v>50.610001</v>
      </c>
      <c r="D117" s="273">
        <v>44.970001</v>
      </c>
      <c r="E117" s="273">
        <v>45.169998</v>
      </c>
      <c r="F117" s="273">
        <v>39.35928</v>
      </c>
      <c r="G117" s="273">
        <v>3.5429091E9</v>
      </c>
      <c r="H117" s="278" t="s">
        <v>207</v>
      </c>
      <c r="I117" s="273">
        <v>2.811563</v>
      </c>
      <c r="J117" s="273">
        <v>2.892188</v>
      </c>
      <c r="K117" s="273">
        <v>2.265625</v>
      </c>
      <c r="L117" s="273">
        <v>2.292188</v>
      </c>
      <c r="M117" s="273">
        <v>2.251433</v>
      </c>
      <c r="N117" s="273">
        <v>1.03091968E10</v>
      </c>
      <c r="O117" s="273"/>
      <c r="P117" s="249">
        <f t="shared" si="25"/>
        <v>178099.0139</v>
      </c>
      <c r="Q117" s="249">
        <f t="shared" si="116"/>
        <v>152152.3535</v>
      </c>
      <c r="R117" s="249">
        <f t="shared" si="117"/>
        <v>199581.9147</v>
      </c>
      <c r="S117" s="249">
        <f t="shared" si="28"/>
        <v>0</v>
      </c>
      <c r="T117" s="277"/>
      <c r="U117" s="249">
        <f t="shared" si="18"/>
        <v>316267.9478</v>
      </c>
      <c r="V117" s="249">
        <f t="shared" si="19"/>
        <v>316267.9478</v>
      </c>
      <c r="W117" s="249">
        <f t="shared" si="20"/>
        <v>529833.282</v>
      </c>
      <c r="X117" s="252">
        <f t="shared" si="21"/>
        <v>0.529833282</v>
      </c>
      <c r="Y117" s="249">
        <f t="shared" si="22"/>
        <v>529833.282</v>
      </c>
      <c r="Z117" s="252">
        <f t="shared" si="23"/>
        <v>0.529833282</v>
      </c>
      <c r="AA117" s="309"/>
      <c r="AB117" s="294"/>
      <c r="AC117" s="294"/>
      <c r="AD117" s="294"/>
      <c r="AE117" s="294"/>
      <c r="AF117" s="294"/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</row>
    <row r="118" ht="19.5" customHeight="1">
      <c r="A118" s="271" t="s">
        <v>208</v>
      </c>
      <c r="B118" s="272">
        <v>44.810001</v>
      </c>
      <c r="C118" s="273">
        <v>46.150002</v>
      </c>
      <c r="D118" s="273">
        <v>43.299999</v>
      </c>
      <c r="E118" s="273">
        <v>45.459999</v>
      </c>
      <c r="F118" s="273">
        <v>39.639614</v>
      </c>
      <c r="G118" s="273">
        <v>3.9532643E9</v>
      </c>
      <c r="H118" s="278" t="s">
        <v>208</v>
      </c>
      <c r="I118" s="273">
        <v>2.250938</v>
      </c>
      <c r="J118" s="273">
        <v>2.38375</v>
      </c>
      <c r="K118" s="273">
        <v>2.091875</v>
      </c>
      <c r="L118" s="273">
        <v>2.302188</v>
      </c>
      <c r="M118" s="273">
        <v>2.262195</v>
      </c>
      <c r="N118" s="273">
        <v>1.24590432E10</v>
      </c>
      <c r="O118" s="273"/>
      <c r="P118" s="249">
        <f t="shared" si="25"/>
        <v>171485.1446</v>
      </c>
      <c r="Q118" s="249">
        <f t="shared" si="116"/>
        <v>140483.8419</v>
      </c>
      <c r="R118" s="249">
        <f t="shared" si="117"/>
        <v>199581.9147</v>
      </c>
      <c r="S118" s="249">
        <f t="shared" si="28"/>
        <v>0</v>
      </c>
      <c r="T118" s="277"/>
      <c r="U118" s="249">
        <f t="shared" si="18"/>
        <v>311638.2393</v>
      </c>
      <c r="V118" s="249">
        <f t="shared" si="19"/>
        <v>311638.2393</v>
      </c>
      <c r="W118" s="249">
        <f t="shared" si="20"/>
        <v>511550.9012</v>
      </c>
      <c r="X118" s="252">
        <f t="shared" si="21"/>
        <v>0.5115509012</v>
      </c>
      <c r="Y118" s="249">
        <f t="shared" si="22"/>
        <v>511550.9012</v>
      </c>
      <c r="Z118" s="252">
        <f t="shared" si="23"/>
        <v>0.5115509012</v>
      </c>
      <c r="AA118" s="309"/>
      <c r="AB118" s="294"/>
      <c r="AC118" s="294"/>
      <c r="AD118" s="294"/>
      <c r="AE118" s="294"/>
      <c r="AF118" s="294"/>
      <c r="AG118" s="294"/>
      <c r="AH118" s="294"/>
      <c r="AI118" s="294"/>
      <c r="AJ118" s="294"/>
      <c r="AK118" s="294"/>
      <c r="AL118" s="294"/>
      <c r="AM118" s="294"/>
      <c r="AN118" s="294"/>
      <c r="AO118" s="294"/>
      <c r="AP118" s="294"/>
      <c r="AQ118" s="294"/>
      <c r="AR118" s="294"/>
      <c r="AS118" s="294"/>
      <c r="AT118" s="294"/>
    </row>
    <row r="119" ht="19.5" customHeight="1">
      <c r="A119" s="271" t="s">
        <v>209</v>
      </c>
      <c r="B119" s="272">
        <v>45.509998</v>
      </c>
      <c r="C119" s="273">
        <v>48.57</v>
      </c>
      <c r="D119" s="273">
        <v>44.299999</v>
      </c>
      <c r="E119" s="273">
        <v>46.119999</v>
      </c>
      <c r="F119" s="273">
        <v>40.215099</v>
      </c>
      <c r="G119" s="273">
        <v>2.8938663E9</v>
      </c>
      <c r="H119" s="278" t="s">
        <v>209</v>
      </c>
      <c r="I119" s="273">
        <v>2.303125</v>
      </c>
      <c r="J119" s="273">
        <v>2.610938</v>
      </c>
      <c r="K119" s="273">
        <v>2.180313</v>
      </c>
      <c r="L119" s="273">
        <v>2.34625</v>
      </c>
      <c r="M119" s="273">
        <v>2.305491</v>
      </c>
      <c r="N119" s="273">
        <v>8.982672E9</v>
      </c>
      <c r="O119" s="273"/>
      <c r="P119" s="249">
        <f t="shared" si="25"/>
        <v>175445.5406</v>
      </c>
      <c r="Q119" s="249">
        <f t="shared" si="116"/>
        <v>146423.0639</v>
      </c>
      <c r="R119" s="249">
        <f t="shared" si="117"/>
        <v>199581.9147</v>
      </c>
      <c r="S119" s="249">
        <f t="shared" si="28"/>
        <v>0</v>
      </c>
      <c r="T119" s="277"/>
      <c r="U119" s="249">
        <f t="shared" si="18"/>
        <v>314410.5165</v>
      </c>
      <c r="V119" s="249">
        <f t="shared" si="19"/>
        <v>314410.5165</v>
      </c>
      <c r="W119" s="249">
        <f t="shared" si="20"/>
        <v>521450.5192</v>
      </c>
      <c r="X119" s="252">
        <f t="shared" si="21"/>
        <v>0.5214505192</v>
      </c>
      <c r="Y119" s="249">
        <f t="shared" si="22"/>
        <v>521450.5192</v>
      </c>
      <c r="Z119" s="252">
        <f t="shared" si="23"/>
        <v>0.5214505192</v>
      </c>
      <c r="AA119" s="309"/>
      <c r="AB119" s="294"/>
      <c r="AC119" s="294"/>
      <c r="AD119" s="294"/>
      <c r="AE119" s="294"/>
      <c r="AF119" s="294"/>
      <c r="AG119" s="294"/>
      <c r="AH119" s="294"/>
      <c r="AI119" s="294"/>
      <c r="AJ119" s="294"/>
      <c r="AK119" s="294"/>
      <c r="AL119" s="294"/>
      <c r="AM119" s="294"/>
      <c r="AN119" s="294"/>
      <c r="AO119" s="294"/>
      <c r="AP119" s="294"/>
      <c r="AQ119" s="294"/>
      <c r="AR119" s="294"/>
      <c r="AS119" s="294"/>
      <c r="AT119" s="294"/>
    </row>
    <row r="120" ht="19.5" customHeight="1">
      <c r="A120" s="271" t="s">
        <v>210</v>
      </c>
      <c r="B120" s="272">
        <v>46.869999</v>
      </c>
      <c r="C120" s="273">
        <v>47.080002</v>
      </c>
      <c r="D120" s="273">
        <v>37.18</v>
      </c>
      <c r="E120" s="273">
        <v>38.91</v>
      </c>
      <c r="F120" s="273">
        <v>33.928226</v>
      </c>
      <c r="G120" s="273">
        <v>5.1886704E9</v>
      </c>
      <c r="H120" s="278" t="s">
        <v>210</v>
      </c>
      <c r="I120" s="273">
        <v>2.424063</v>
      </c>
      <c r="J120" s="273">
        <v>2.444063</v>
      </c>
      <c r="K120" s="273">
        <v>1.4625</v>
      </c>
      <c r="L120" s="273">
        <v>1.636875</v>
      </c>
      <c r="M120" s="273">
        <v>1.60844</v>
      </c>
      <c r="N120" s="273">
        <v>1.62776288E10</v>
      </c>
      <c r="O120" s="273"/>
      <c r="P120" s="249">
        <f t="shared" si="25"/>
        <v>147247.5248</v>
      </c>
      <c r="Q120" s="249">
        <f t="shared" si="116"/>
        <v>98216.96748</v>
      </c>
      <c r="R120" s="249">
        <f t="shared" si="117"/>
        <v>199581.9147</v>
      </c>
      <c r="S120" s="249">
        <f t="shared" si="28"/>
        <v>0</v>
      </c>
      <c r="T120" s="277"/>
      <c r="U120" s="249">
        <f t="shared" si="18"/>
        <v>294671.9054</v>
      </c>
      <c r="V120" s="249">
        <f t="shared" si="19"/>
        <v>294671.9054</v>
      </c>
      <c r="W120" s="249">
        <f t="shared" si="20"/>
        <v>445046.4069</v>
      </c>
      <c r="X120" s="252">
        <f t="shared" si="21"/>
        <v>0.4450464069</v>
      </c>
      <c r="Y120" s="249">
        <f t="shared" si="22"/>
        <v>445046.4069</v>
      </c>
      <c r="Z120" s="252">
        <f t="shared" si="23"/>
        <v>0.4450464069</v>
      </c>
      <c r="AA120" s="309"/>
      <c r="AB120" s="294"/>
      <c r="AC120" s="294"/>
      <c r="AD120" s="294"/>
      <c r="AE120" s="294"/>
      <c r="AF120" s="294"/>
      <c r="AG120" s="294"/>
      <c r="AH120" s="294"/>
      <c r="AI120" s="294"/>
      <c r="AJ120" s="294"/>
      <c r="AK120" s="294"/>
      <c r="AL120" s="294"/>
      <c r="AM120" s="294"/>
      <c r="AN120" s="294"/>
      <c r="AO120" s="294"/>
      <c r="AP120" s="294"/>
      <c r="AQ120" s="294"/>
      <c r="AR120" s="294"/>
      <c r="AS120" s="294"/>
      <c r="AT120" s="294"/>
    </row>
    <row r="121" ht="19.5" customHeight="1">
      <c r="A121" s="271" t="s">
        <v>211</v>
      </c>
      <c r="B121" s="272">
        <v>38.84</v>
      </c>
      <c r="C121" s="273">
        <v>38.970001</v>
      </c>
      <c r="D121" s="273">
        <v>28.09</v>
      </c>
      <c r="E121" s="273">
        <v>32.889999</v>
      </c>
      <c r="F121" s="273">
        <v>28.698313</v>
      </c>
      <c r="G121" s="273">
        <v>7.2407798E9</v>
      </c>
      <c r="H121" s="278" t="s">
        <v>211</v>
      </c>
      <c r="I121" s="273">
        <v>1.6125</v>
      </c>
      <c r="J121" s="273">
        <v>1.627188</v>
      </c>
      <c r="K121" s="273">
        <v>0.798125</v>
      </c>
      <c r="L121" s="273">
        <v>1.086875</v>
      </c>
      <c r="M121" s="273">
        <v>1.067994</v>
      </c>
      <c r="N121" s="273">
        <v>3.89495552E10</v>
      </c>
      <c r="O121" s="273"/>
      <c r="P121" s="249">
        <f t="shared" si="25"/>
        <v>111247.5248</v>
      </c>
      <c r="Q121" s="249">
        <f t="shared" si="116"/>
        <v>53599.60148</v>
      </c>
      <c r="R121" s="249">
        <f t="shared" si="117"/>
        <v>199581.9147</v>
      </c>
      <c r="S121" s="249">
        <f t="shared" si="28"/>
        <v>0</v>
      </c>
      <c r="T121" s="277"/>
      <c r="U121" s="249">
        <f t="shared" si="18"/>
        <v>269471.9054</v>
      </c>
      <c r="V121" s="249">
        <f t="shared" si="19"/>
        <v>269471.9054</v>
      </c>
      <c r="W121" s="249">
        <f t="shared" si="20"/>
        <v>364429.0409</v>
      </c>
      <c r="X121" s="252">
        <f t="shared" si="21"/>
        <v>0.3644290409</v>
      </c>
      <c r="Y121" s="249">
        <f t="shared" si="22"/>
        <v>364429.0409</v>
      </c>
      <c r="Z121" s="252">
        <f t="shared" si="23"/>
        <v>0.3644290409</v>
      </c>
      <c r="AA121" s="309"/>
      <c r="AB121" s="294"/>
      <c r="AC121" s="294"/>
      <c r="AD121" s="294"/>
      <c r="AE121" s="294"/>
      <c r="AF121" s="294"/>
      <c r="AG121" s="294"/>
      <c r="AH121" s="294"/>
      <c r="AI121" s="294"/>
      <c r="AJ121" s="294"/>
      <c r="AK121" s="294"/>
      <c r="AL121" s="294"/>
      <c r="AM121" s="294"/>
      <c r="AN121" s="294"/>
      <c r="AO121" s="294"/>
      <c r="AP121" s="294"/>
      <c r="AQ121" s="294"/>
      <c r="AR121" s="294"/>
      <c r="AS121" s="294"/>
      <c r="AT121" s="294"/>
    </row>
    <row r="122" ht="21.0" customHeight="1">
      <c r="A122" s="330" t="s">
        <v>212</v>
      </c>
      <c r="B122" s="331">
        <v>32.810001</v>
      </c>
      <c r="C122" s="332">
        <v>34.009998</v>
      </c>
      <c r="D122" s="332">
        <v>25.049999</v>
      </c>
      <c r="E122" s="332">
        <v>29.120001</v>
      </c>
      <c r="F122" s="332">
        <v>25.408783</v>
      </c>
      <c r="G122" s="332">
        <v>3.9192859E9</v>
      </c>
      <c r="H122" s="333" t="s">
        <v>212</v>
      </c>
      <c r="I122" s="332">
        <v>1.085625</v>
      </c>
      <c r="J122" s="332">
        <v>1.165313</v>
      </c>
      <c r="K122" s="332">
        <v>0.61625</v>
      </c>
      <c r="L122" s="332">
        <v>0.82625</v>
      </c>
      <c r="M122" s="332">
        <v>0.811897</v>
      </c>
      <c r="N122" s="332">
        <v>3.02495424E10</v>
      </c>
      <c r="O122" s="332"/>
      <c r="P122" s="249">
        <f t="shared" si="25"/>
        <v>99207.91683</v>
      </c>
      <c r="Q122" s="249">
        <f t="shared" si="116"/>
        <v>41385.44014</v>
      </c>
      <c r="R122" s="249">
        <f t="shared" si="117"/>
        <v>199581.9147</v>
      </c>
      <c r="S122" s="249">
        <f t="shared" si="28"/>
        <v>0</v>
      </c>
      <c r="T122" s="334"/>
      <c r="U122" s="280">
        <f t="shared" si="18"/>
        <v>261044.1799</v>
      </c>
      <c r="V122" s="249">
        <f t="shared" si="19"/>
        <v>261044.1799</v>
      </c>
      <c r="W122" s="280">
        <f t="shared" si="20"/>
        <v>340175.2717</v>
      </c>
      <c r="X122" s="342">
        <f t="shared" si="21"/>
        <v>0.3401752717</v>
      </c>
      <c r="Y122" s="280">
        <f t="shared" si="22"/>
        <v>340175.2717</v>
      </c>
      <c r="Z122" s="342">
        <f t="shared" si="23"/>
        <v>0.3401752717</v>
      </c>
      <c r="AA122" s="337"/>
      <c r="AB122" s="338"/>
      <c r="AC122" s="338"/>
      <c r="AD122" s="338"/>
      <c r="AE122" s="338"/>
      <c r="AF122" s="338"/>
      <c r="AG122" s="338"/>
      <c r="AH122" s="338"/>
      <c r="AI122" s="338"/>
      <c r="AJ122" s="338"/>
      <c r="AK122" s="338"/>
      <c r="AL122" s="338"/>
      <c r="AM122" s="338"/>
      <c r="AN122" s="338"/>
      <c r="AO122" s="338"/>
      <c r="AP122" s="338"/>
      <c r="AQ122" s="338"/>
      <c r="AR122" s="338"/>
      <c r="AS122" s="338"/>
      <c r="AT122" s="338"/>
    </row>
    <row r="123" ht="19.5" customHeight="1">
      <c r="A123" s="271" t="s">
        <v>213</v>
      </c>
      <c r="B123" s="326">
        <v>28.5</v>
      </c>
      <c r="C123" s="327">
        <v>30.83</v>
      </c>
      <c r="D123" s="327">
        <v>26.84</v>
      </c>
      <c r="E123" s="327">
        <v>29.74</v>
      </c>
      <c r="F123" s="327">
        <v>25.949766</v>
      </c>
      <c r="G123" s="327">
        <v>2.9442387E9</v>
      </c>
      <c r="H123" s="329" t="s">
        <v>213</v>
      </c>
      <c r="I123" s="327">
        <v>0.791563</v>
      </c>
      <c r="J123" s="327">
        <v>0.911563</v>
      </c>
      <c r="K123" s="327">
        <v>0.697188</v>
      </c>
      <c r="L123" s="327">
        <v>0.840313</v>
      </c>
      <c r="M123" s="327">
        <v>0.825715</v>
      </c>
      <c r="N123" s="327">
        <v>2.20434048E10</v>
      </c>
      <c r="O123" s="327"/>
      <c r="P123" s="249">
        <f t="shared" si="25"/>
        <v>106297.0297</v>
      </c>
      <c r="Q123" s="249">
        <f t="shared" si="116"/>
        <v>46820.98538</v>
      </c>
      <c r="R123" s="249">
        <f t="shared" si="117"/>
        <v>199581.9147</v>
      </c>
      <c r="S123" s="249">
        <f t="shared" si="28"/>
        <v>0</v>
      </c>
      <c r="T123" s="328">
        <f>(P123-P111)/P111</f>
        <v>-0.454249695</v>
      </c>
      <c r="U123" s="249">
        <f t="shared" si="18"/>
        <v>266006.5589</v>
      </c>
      <c r="V123" s="249">
        <f t="shared" si="19"/>
        <v>266006.5589</v>
      </c>
      <c r="W123" s="249">
        <f t="shared" si="20"/>
        <v>352699.9298</v>
      </c>
      <c r="X123" s="252">
        <f t="shared" si="21"/>
        <v>0.3526999298</v>
      </c>
      <c r="Y123" s="249">
        <f t="shared" si="22"/>
        <v>352699.9298</v>
      </c>
      <c r="Z123" s="252">
        <f t="shared" si="23"/>
        <v>0.3526999298</v>
      </c>
      <c r="AA123" s="309"/>
      <c r="AB123" s="294"/>
      <c r="AC123" s="294"/>
      <c r="AD123" s="294"/>
      <c r="AE123" s="294"/>
      <c r="AF123" s="294"/>
      <c r="AG123" s="294"/>
      <c r="AH123" s="294"/>
      <c r="AI123" s="294"/>
      <c r="AJ123" s="294"/>
      <c r="AK123" s="294"/>
      <c r="AL123" s="294"/>
      <c r="AM123" s="294"/>
      <c r="AN123" s="294"/>
      <c r="AO123" s="294"/>
      <c r="AP123" s="294"/>
      <c r="AQ123" s="294"/>
      <c r="AR123" s="294"/>
      <c r="AS123" s="294"/>
      <c r="AT123" s="294"/>
    </row>
    <row r="124" ht="19.5" customHeight="1">
      <c r="A124" s="271" t="s">
        <v>214</v>
      </c>
      <c r="B124" s="272">
        <v>29.75</v>
      </c>
      <c r="C124" s="273">
        <v>31.629999</v>
      </c>
      <c r="D124" s="273">
        <v>27.959999</v>
      </c>
      <c r="E124" s="273">
        <v>29.059999</v>
      </c>
      <c r="F124" s="273">
        <v>25.393248</v>
      </c>
      <c r="G124" s="273">
        <v>2.8295426E9</v>
      </c>
      <c r="H124" s="278" t="s">
        <v>214</v>
      </c>
      <c r="I124" s="273">
        <v>0.84625</v>
      </c>
      <c r="J124" s="273">
        <v>0.951563</v>
      </c>
      <c r="K124" s="273">
        <v>0.73875</v>
      </c>
      <c r="L124" s="273">
        <v>0.791563</v>
      </c>
      <c r="M124" s="273">
        <v>0.777812</v>
      </c>
      <c r="N124" s="273">
        <v>1.90438528E10</v>
      </c>
      <c r="O124" s="273"/>
      <c r="P124" s="249">
        <f t="shared" si="25"/>
        <v>110732.6693</v>
      </c>
      <c r="Q124" s="249">
        <f>((Q123+R123)/2)*K124/K123</f>
        <v>130545.952</v>
      </c>
      <c r="R124" s="249">
        <f>(Q123+R123)/2</f>
        <v>123201.45</v>
      </c>
      <c r="S124" s="249">
        <f t="shared" si="28"/>
        <v>0</v>
      </c>
      <c r="T124" s="277"/>
      <c r="U124" s="249">
        <f t="shared" si="18"/>
        <v>195786.2605</v>
      </c>
      <c r="V124" s="249">
        <f t="shared" si="19"/>
        <v>195786.2605</v>
      </c>
      <c r="W124" s="249">
        <f t="shared" si="20"/>
        <v>364480.0714</v>
      </c>
      <c r="X124" s="252">
        <f t="shared" si="21"/>
        <v>0.3644800714</v>
      </c>
      <c r="Y124" s="249">
        <f t="shared" si="22"/>
        <v>364480.0714</v>
      </c>
      <c r="Z124" s="252">
        <f t="shared" si="23"/>
        <v>0.3644800714</v>
      </c>
      <c r="AA124" s="309"/>
      <c r="AB124" s="294"/>
      <c r="AC124" s="294"/>
      <c r="AD124" s="294"/>
      <c r="AE124" s="294"/>
      <c r="AF124" s="294"/>
      <c r="AG124" s="294"/>
      <c r="AH124" s="294"/>
      <c r="AI124" s="294"/>
      <c r="AJ124" s="294"/>
      <c r="AK124" s="294"/>
      <c r="AL124" s="294"/>
      <c r="AM124" s="294"/>
      <c r="AN124" s="294"/>
      <c r="AO124" s="294"/>
      <c r="AP124" s="294"/>
      <c r="AQ124" s="294"/>
      <c r="AR124" s="294"/>
      <c r="AS124" s="294"/>
      <c r="AT124" s="294"/>
    </row>
    <row r="125" ht="19.5" customHeight="1">
      <c r="A125" s="271" t="s">
        <v>215</v>
      </c>
      <c r="B125" s="272">
        <v>28.780001</v>
      </c>
      <c r="C125" s="273">
        <v>31.68</v>
      </c>
      <c r="D125" s="273">
        <v>27.389999</v>
      </c>
      <c r="E125" s="273">
        <v>27.530001</v>
      </c>
      <c r="F125" s="273">
        <v>24.056301</v>
      </c>
      <c r="G125" s="273">
        <v>3.3240742E9</v>
      </c>
      <c r="H125" s="278" t="s">
        <v>215</v>
      </c>
      <c r="I125" s="273">
        <v>0.776875</v>
      </c>
      <c r="J125" s="273">
        <v>0.940938</v>
      </c>
      <c r="K125" s="273">
        <v>0.6975</v>
      </c>
      <c r="L125" s="273">
        <v>0.70375</v>
      </c>
      <c r="M125" s="273">
        <v>0.691525</v>
      </c>
      <c r="N125" s="273">
        <v>2.3277392E10</v>
      </c>
      <c r="O125" s="273"/>
      <c r="P125" s="249">
        <f t="shared" si="25"/>
        <v>108475.2436</v>
      </c>
      <c r="Q125" s="249">
        <f t="shared" ref="Q125:Q135" si="118">Q124*K125/K124</f>
        <v>123256.5842</v>
      </c>
      <c r="R125" s="249">
        <f t="shared" ref="R125:R135" si="119">R124</f>
        <v>123201.45</v>
      </c>
      <c r="S125" s="249">
        <f t="shared" si="28"/>
        <v>0</v>
      </c>
      <c r="T125" s="277"/>
      <c r="U125" s="249">
        <f t="shared" si="18"/>
        <v>194206.0625</v>
      </c>
      <c r="V125" s="249">
        <f t="shared" si="19"/>
        <v>194206.0625</v>
      </c>
      <c r="W125" s="249">
        <f t="shared" si="20"/>
        <v>354933.2778</v>
      </c>
      <c r="X125" s="252">
        <f t="shared" si="21"/>
        <v>0.3549332778</v>
      </c>
      <c r="Y125" s="249">
        <f t="shared" si="22"/>
        <v>354933.2778</v>
      </c>
      <c r="Z125" s="252">
        <f t="shared" si="23"/>
        <v>0.3549332778</v>
      </c>
      <c r="AA125" s="309"/>
      <c r="AB125" s="294"/>
      <c r="AC125" s="294"/>
      <c r="AD125" s="294"/>
      <c r="AE125" s="294"/>
      <c r="AF125" s="294"/>
      <c r="AG125" s="294"/>
      <c r="AH125" s="294"/>
      <c r="AI125" s="294"/>
      <c r="AJ125" s="294"/>
      <c r="AK125" s="294"/>
      <c r="AL125" s="294"/>
      <c r="AM125" s="294"/>
      <c r="AN125" s="294"/>
      <c r="AO125" s="294"/>
      <c r="AP125" s="294"/>
      <c r="AQ125" s="294"/>
      <c r="AR125" s="294"/>
      <c r="AS125" s="294"/>
      <c r="AT125" s="294"/>
    </row>
    <row r="126" ht="22.5" customHeight="1">
      <c r="A126" s="271" t="s">
        <v>216</v>
      </c>
      <c r="B126" s="272">
        <v>27.120001</v>
      </c>
      <c r="C126" s="273">
        <v>31.459999</v>
      </c>
      <c r="D126" s="273">
        <v>25.629999</v>
      </c>
      <c r="E126" s="273">
        <v>30.32</v>
      </c>
      <c r="F126" s="273">
        <v>26.494261</v>
      </c>
      <c r="G126" s="273">
        <v>3.8051238E9</v>
      </c>
      <c r="H126" s="278" t="s">
        <v>216</v>
      </c>
      <c r="I126" s="273">
        <v>0.683438</v>
      </c>
      <c r="J126" s="273">
        <v>0.90625</v>
      </c>
      <c r="K126" s="273">
        <v>0.608125</v>
      </c>
      <c r="L126" s="273">
        <v>0.844063</v>
      </c>
      <c r="M126" s="273">
        <v>0.8294</v>
      </c>
      <c r="N126" s="273">
        <v>2.59328192E10</v>
      </c>
      <c r="O126" s="273"/>
      <c r="P126" s="249">
        <f t="shared" si="25"/>
        <v>101504.9465</v>
      </c>
      <c r="Q126" s="249">
        <f t="shared" si="118"/>
        <v>107462.9538</v>
      </c>
      <c r="R126" s="249">
        <f t="shared" si="119"/>
        <v>123201.45</v>
      </c>
      <c r="S126" s="249">
        <f t="shared" si="28"/>
        <v>0</v>
      </c>
      <c r="T126" s="277"/>
      <c r="U126" s="339">
        <f t="shared" si="18"/>
        <v>189326.8546</v>
      </c>
      <c r="V126" s="339">
        <f t="shared" si="19"/>
        <v>189326.8546</v>
      </c>
      <c r="W126" s="339">
        <f t="shared" si="20"/>
        <v>332169.3503</v>
      </c>
      <c r="X126" s="343">
        <f t="shared" si="21"/>
        <v>0.3321693503</v>
      </c>
      <c r="Y126" s="339">
        <f t="shared" si="22"/>
        <v>332169.3503</v>
      </c>
      <c r="Z126" s="343">
        <f t="shared" si="23"/>
        <v>0.3321693503</v>
      </c>
      <c r="AA126" s="309"/>
      <c r="AB126" s="294"/>
      <c r="AC126" s="294"/>
      <c r="AD126" s="294"/>
      <c r="AE126" s="294"/>
      <c r="AF126" s="294"/>
      <c r="AG126" s="294"/>
      <c r="AH126" s="294"/>
      <c r="AI126" s="294"/>
      <c r="AJ126" s="294"/>
      <c r="AK126" s="294"/>
      <c r="AL126" s="294"/>
      <c r="AM126" s="294"/>
      <c r="AN126" s="294"/>
      <c r="AO126" s="294"/>
      <c r="AP126" s="294"/>
      <c r="AQ126" s="294"/>
      <c r="AR126" s="294"/>
      <c r="AS126" s="294"/>
      <c r="AT126" s="294"/>
    </row>
    <row r="127" ht="19.5" customHeight="1">
      <c r="A127" s="271" t="s">
        <v>217</v>
      </c>
      <c r="B127" s="272">
        <v>29.940001</v>
      </c>
      <c r="C127" s="273">
        <v>34.900002</v>
      </c>
      <c r="D127" s="273">
        <v>29.790001</v>
      </c>
      <c r="E127" s="273">
        <v>34.279999</v>
      </c>
      <c r="F127" s="273">
        <v>30.00412</v>
      </c>
      <c r="G127" s="273">
        <v>2.9916321E9</v>
      </c>
      <c r="H127" s="278" t="s">
        <v>217</v>
      </c>
      <c r="I127" s="273">
        <v>0.820313</v>
      </c>
      <c r="J127" s="273">
        <v>1.105313</v>
      </c>
      <c r="K127" s="273">
        <v>0.8125</v>
      </c>
      <c r="L127" s="273">
        <v>1.06625</v>
      </c>
      <c r="M127" s="273">
        <v>1.047727</v>
      </c>
      <c r="N127" s="273">
        <v>1.79410016E10</v>
      </c>
      <c r="O127" s="273"/>
      <c r="P127" s="249">
        <f t="shared" si="25"/>
        <v>117980.202</v>
      </c>
      <c r="Q127" s="249">
        <f t="shared" si="118"/>
        <v>143578.4583</v>
      </c>
      <c r="R127" s="249">
        <f t="shared" si="119"/>
        <v>123201.45</v>
      </c>
      <c r="S127" s="249">
        <f t="shared" si="28"/>
        <v>0</v>
      </c>
      <c r="T127" s="277"/>
      <c r="U127" s="249">
        <f t="shared" si="18"/>
        <v>200859.5334</v>
      </c>
      <c r="V127" s="249">
        <f t="shared" si="19"/>
        <v>200859.5334</v>
      </c>
      <c r="W127" s="249">
        <f t="shared" si="20"/>
        <v>384760.1103</v>
      </c>
      <c r="X127" s="252">
        <f t="shared" si="21"/>
        <v>0.3847601103</v>
      </c>
      <c r="Y127" s="249">
        <f t="shared" si="22"/>
        <v>384760.1103</v>
      </c>
      <c r="Z127" s="252">
        <f t="shared" si="23"/>
        <v>0.3847601103</v>
      </c>
      <c r="AA127" s="309"/>
      <c r="AB127" s="294"/>
      <c r="AC127" s="294"/>
      <c r="AD127" s="294"/>
      <c r="AE127" s="294"/>
      <c r="AF127" s="294"/>
      <c r="AG127" s="294"/>
      <c r="AH127" s="294"/>
      <c r="AI127" s="294"/>
      <c r="AJ127" s="294"/>
      <c r="AK127" s="294"/>
      <c r="AL127" s="294"/>
      <c r="AM127" s="294"/>
      <c r="AN127" s="294"/>
      <c r="AO127" s="294"/>
      <c r="AP127" s="294"/>
      <c r="AQ127" s="294"/>
      <c r="AR127" s="294"/>
      <c r="AS127" s="294"/>
      <c r="AT127" s="294"/>
    </row>
    <row r="128" ht="19.5" customHeight="1">
      <c r="A128" s="271" t="s">
        <v>218</v>
      </c>
      <c r="B128" s="272">
        <v>34.27</v>
      </c>
      <c r="C128" s="273">
        <v>35.5</v>
      </c>
      <c r="D128" s="273">
        <v>32.959999</v>
      </c>
      <c r="E128" s="273">
        <v>35.380001</v>
      </c>
      <c r="F128" s="273">
        <v>30.966921</v>
      </c>
      <c r="G128" s="273">
        <v>2.7340762E9</v>
      </c>
      <c r="H128" s="278" t="s">
        <v>218</v>
      </c>
      <c r="I128" s="273">
        <v>1.0675</v>
      </c>
      <c r="J128" s="273">
        <v>1.132813</v>
      </c>
      <c r="K128" s="273">
        <v>0.985</v>
      </c>
      <c r="L128" s="273">
        <v>1.128125</v>
      </c>
      <c r="M128" s="273">
        <v>1.108527</v>
      </c>
      <c r="N128" s="273">
        <v>1.26884736E10</v>
      </c>
      <c r="O128" s="273"/>
      <c r="P128" s="249">
        <f t="shared" si="25"/>
        <v>130534.6495</v>
      </c>
      <c r="Q128" s="249">
        <f t="shared" si="118"/>
        <v>174061.2694</v>
      </c>
      <c r="R128" s="249">
        <f t="shared" si="119"/>
        <v>123201.45</v>
      </c>
      <c r="S128" s="249">
        <f t="shared" si="28"/>
        <v>0</v>
      </c>
      <c r="T128" s="277"/>
      <c r="U128" s="249">
        <f t="shared" si="18"/>
        <v>209647.6467</v>
      </c>
      <c r="V128" s="249">
        <f t="shared" si="19"/>
        <v>209647.6467</v>
      </c>
      <c r="W128" s="249">
        <f t="shared" si="20"/>
        <v>427797.3689</v>
      </c>
      <c r="X128" s="252">
        <f t="shared" si="21"/>
        <v>0.4277973689</v>
      </c>
      <c r="Y128" s="249">
        <f t="shared" si="22"/>
        <v>427797.3689</v>
      </c>
      <c r="Z128" s="252">
        <f t="shared" si="23"/>
        <v>0.4277973689</v>
      </c>
      <c r="AA128" s="309"/>
      <c r="AB128" s="294"/>
      <c r="AC128" s="294"/>
      <c r="AD128" s="294"/>
      <c r="AE128" s="294"/>
      <c r="AF128" s="294"/>
      <c r="AG128" s="294"/>
      <c r="AH128" s="294"/>
      <c r="AI128" s="294"/>
      <c r="AJ128" s="294"/>
      <c r="AK128" s="294"/>
      <c r="AL128" s="294"/>
      <c r="AM128" s="294"/>
      <c r="AN128" s="294"/>
      <c r="AO128" s="294"/>
      <c r="AP128" s="294"/>
      <c r="AQ128" s="294"/>
      <c r="AR128" s="294"/>
      <c r="AS128" s="294"/>
      <c r="AT128" s="294"/>
    </row>
    <row r="129" ht="19.5" customHeight="1">
      <c r="A129" s="271" t="s">
        <v>219</v>
      </c>
      <c r="B129" s="272">
        <v>35.759998</v>
      </c>
      <c r="C129" s="273">
        <v>37.23</v>
      </c>
      <c r="D129" s="273">
        <v>34.77</v>
      </c>
      <c r="E129" s="273">
        <v>36.380001</v>
      </c>
      <c r="F129" s="273">
        <v>31.842188</v>
      </c>
      <c r="G129" s="273">
        <v>2.511948E9</v>
      </c>
      <c r="H129" s="278" t="s">
        <v>219</v>
      </c>
      <c r="I129" s="273">
        <v>1.1525</v>
      </c>
      <c r="J129" s="273">
        <v>1.249375</v>
      </c>
      <c r="K129" s="273">
        <v>1.09</v>
      </c>
      <c r="L129" s="273">
        <v>1.190625</v>
      </c>
      <c r="M129" s="273">
        <v>1.169942</v>
      </c>
      <c r="N129" s="273">
        <v>1.22738016E10</v>
      </c>
      <c r="O129" s="273"/>
      <c r="P129" s="249">
        <f t="shared" si="25"/>
        <v>137702.9703</v>
      </c>
      <c r="Q129" s="249">
        <f t="shared" si="118"/>
        <v>192616.024</v>
      </c>
      <c r="R129" s="249">
        <f t="shared" si="119"/>
        <v>123201.45</v>
      </c>
      <c r="S129" s="249">
        <f t="shared" si="28"/>
        <v>0</v>
      </c>
      <c r="T129" s="277"/>
      <c r="U129" s="249">
        <f t="shared" si="18"/>
        <v>214665.4712</v>
      </c>
      <c r="V129" s="249">
        <f t="shared" si="19"/>
        <v>214665.4712</v>
      </c>
      <c r="W129" s="249">
        <f t="shared" si="20"/>
        <v>453520.4443</v>
      </c>
      <c r="X129" s="252">
        <f t="shared" si="21"/>
        <v>0.4535204443</v>
      </c>
      <c r="Y129" s="249">
        <f t="shared" si="22"/>
        <v>453520.4443</v>
      </c>
      <c r="Z129" s="252">
        <f t="shared" si="23"/>
        <v>0.4535204443</v>
      </c>
      <c r="AA129" s="309"/>
      <c r="AB129" s="294"/>
      <c r="AC129" s="294"/>
      <c r="AD129" s="294"/>
      <c r="AE129" s="294"/>
      <c r="AF129" s="294"/>
      <c r="AG129" s="294"/>
      <c r="AH129" s="294"/>
      <c r="AI129" s="294"/>
      <c r="AJ129" s="294"/>
      <c r="AK129" s="294"/>
      <c r="AL129" s="294"/>
      <c r="AM129" s="294"/>
      <c r="AN129" s="294"/>
      <c r="AO129" s="294"/>
      <c r="AP129" s="294"/>
      <c r="AQ129" s="294"/>
      <c r="AR129" s="294"/>
      <c r="AS129" s="294"/>
      <c r="AT129" s="294"/>
    </row>
    <row r="130" ht="19.5" customHeight="1">
      <c r="A130" s="271" t="s">
        <v>220</v>
      </c>
      <c r="B130" s="272">
        <v>36.560001</v>
      </c>
      <c r="C130" s="273">
        <v>40.18</v>
      </c>
      <c r="D130" s="273">
        <v>34.299999</v>
      </c>
      <c r="E130" s="273">
        <v>39.450001</v>
      </c>
      <c r="F130" s="273">
        <v>34.571716</v>
      </c>
      <c r="G130" s="273">
        <v>2.5756078E9</v>
      </c>
      <c r="H130" s="278" t="s">
        <v>220</v>
      </c>
      <c r="I130" s="273">
        <v>1.201875</v>
      </c>
      <c r="J130" s="273">
        <v>1.446875</v>
      </c>
      <c r="K130" s="273">
        <v>1.05875</v>
      </c>
      <c r="L130" s="273">
        <v>1.393125</v>
      </c>
      <c r="M130" s="273">
        <v>1.368924</v>
      </c>
      <c r="N130" s="273">
        <v>9.5885504E9</v>
      </c>
      <c r="O130" s="273"/>
      <c r="P130" s="249">
        <f t="shared" si="25"/>
        <v>135841.5802</v>
      </c>
      <c r="Q130" s="249">
        <f t="shared" si="118"/>
        <v>187093.7756</v>
      </c>
      <c r="R130" s="249">
        <f t="shared" si="119"/>
        <v>123201.45</v>
      </c>
      <c r="S130" s="249">
        <f t="shared" si="28"/>
        <v>0</v>
      </c>
      <c r="T130" s="277"/>
      <c r="U130" s="249">
        <f t="shared" si="18"/>
        <v>213362.4982</v>
      </c>
      <c r="V130" s="249">
        <f t="shared" si="19"/>
        <v>213362.4982</v>
      </c>
      <c r="W130" s="249">
        <f t="shared" si="20"/>
        <v>446136.8058</v>
      </c>
      <c r="X130" s="252">
        <f t="shared" si="21"/>
        <v>0.4461368058</v>
      </c>
      <c r="Y130" s="249">
        <f t="shared" si="22"/>
        <v>446136.8058</v>
      </c>
      <c r="Z130" s="252">
        <f t="shared" si="23"/>
        <v>0.4461368058</v>
      </c>
      <c r="AA130" s="309"/>
      <c r="AB130" s="294"/>
      <c r="AC130" s="294"/>
      <c r="AD130" s="294"/>
      <c r="AE130" s="294"/>
      <c r="AF130" s="294"/>
      <c r="AG130" s="294"/>
      <c r="AH130" s="294"/>
      <c r="AI130" s="294"/>
      <c r="AJ130" s="294"/>
      <c r="AK130" s="294"/>
      <c r="AL130" s="294"/>
      <c r="AM130" s="294"/>
      <c r="AN130" s="294"/>
      <c r="AO130" s="294"/>
      <c r="AP130" s="294"/>
      <c r="AQ130" s="294"/>
      <c r="AR130" s="294"/>
      <c r="AS130" s="294"/>
      <c r="AT130" s="294"/>
    </row>
    <row r="131" ht="19.5" customHeight="1">
      <c r="A131" s="271" t="s">
        <v>221</v>
      </c>
      <c r="B131" s="272">
        <v>39.869999</v>
      </c>
      <c r="C131" s="273">
        <v>41.080002</v>
      </c>
      <c r="D131" s="273">
        <v>38.459999</v>
      </c>
      <c r="E131" s="273">
        <v>40.029999</v>
      </c>
      <c r="F131" s="273">
        <v>35.079987</v>
      </c>
      <c r="G131" s="273">
        <v>2.2481495E9</v>
      </c>
      <c r="H131" s="278" t="s">
        <v>221</v>
      </c>
      <c r="I131" s="273">
        <v>1.425938</v>
      </c>
      <c r="J131" s="273">
        <v>1.5075</v>
      </c>
      <c r="K131" s="273">
        <v>1.322813</v>
      </c>
      <c r="L131" s="273">
        <v>1.430313</v>
      </c>
      <c r="M131" s="273">
        <v>1.405466</v>
      </c>
      <c r="N131" s="273">
        <v>7.6431936E9</v>
      </c>
      <c r="O131" s="273"/>
      <c r="P131" s="249">
        <f t="shared" si="25"/>
        <v>152316.8277</v>
      </c>
      <c r="Q131" s="249">
        <f t="shared" si="118"/>
        <v>233756.8629</v>
      </c>
      <c r="R131" s="249">
        <f t="shared" si="119"/>
        <v>123201.45</v>
      </c>
      <c r="S131" s="249">
        <f t="shared" si="28"/>
        <v>0</v>
      </c>
      <c r="T131" s="277"/>
      <c r="U131" s="249">
        <f t="shared" si="18"/>
        <v>224895.1714</v>
      </c>
      <c r="V131" s="249">
        <f t="shared" si="19"/>
        <v>224895.1714</v>
      </c>
      <c r="W131" s="249">
        <f t="shared" si="20"/>
        <v>509275.1406</v>
      </c>
      <c r="X131" s="252">
        <f t="shared" si="21"/>
        <v>0.5092751406</v>
      </c>
      <c r="Y131" s="249">
        <f t="shared" si="22"/>
        <v>509275.1406</v>
      </c>
      <c r="Z131" s="252">
        <f t="shared" si="23"/>
        <v>0.5092751406</v>
      </c>
      <c r="AA131" s="309"/>
      <c r="AB131" s="294"/>
      <c r="AC131" s="294"/>
      <c r="AD131" s="294"/>
      <c r="AE131" s="294"/>
      <c r="AF131" s="294"/>
      <c r="AG131" s="294"/>
      <c r="AH131" s="294"/>
      <c r="AI131" s="294"/>
      <c r="AJ131" s="294"/>
      <c r="AK131" s="294"/>
      <c r="AL131" s="294"/>
      <c r="AM131" s="294"/>
      <c r="AN131" s="294"/>
      <c r="AO131" s="294"/>
      <c r="AP131" s="294"/>
      <c r="AQ131" s="294"/>
      <c r="AR131" s="294"/>
      <c r="AS131" s="294"/>
      <c r="AT131" s="294"/>
    </row>
    <row r="132" ht="19.5" customHeight="1">
      <c r="A132" s="271" t="s">
        <v>222</v>
      </c>
      <c r="B132" s="272">
        <v>39.889999</v>
      </c>
      <c r="C132" s="273">
        <v>43.169998</v>
      </c>
      <c r="D132" s="273">
        <v>39.02</v>
      </c>
      <c r="E132" s="273">
        <v>42.25</v>
      </c>
      <c r="F132" s="273">
        <v>37.025475</v>
      </c>
      <c r="G132" s="273">
        <v>2.1147749E9</v>
      </c>
      <c r="H132" s="278" t="s">
        <v>222</v>
      </c>
      <c r="I132" s="273">
        <v>1.420313</v>
      </c>
      <c r="J132" s="273">
        <v>1.664688</v>
      </c>
      <c r="K132" s="273">
        <v>1.36</v>
      </c>
      <c r="L132" s="273">
        <v>1.592813</v>
      </c>
      <c r="M132" s="273">
        <v>1.565143</v>
      </c>
      <c r="N132" s="273">
        <v>6.6059104E9</v>
      </c>
      <c r="O132" s="273"/>
      <c r="P132" s="249">
        <f t="shared" si="25"/>
        <v>154534.6535</v>
      </c>
      <c r="Q132" s="249">
        <f t="shared" si="118"/>
        <v>240328.2501</v>
      </c>
      <c r="R132" s="249">
        <f t="shared" si="119"/>
        <v>123201.45</v>
      </c>
      <c r="S132" s="249">
        <f t="shared" si="28"/>
        <v>0</v>
      </c>
      <c r="T132" s="277"/>
      <c r="U132" s="249">
        <f t="shared" si="18"/>
        <v>226447.6495</v>
      </c>
      <c r="V132" s="249">
        <f t="shared" si="19"/>
        <v>226447.6495</v>
      </c>
      <c r="W132" s="249">
        <f t="shared" si="20"/>
        <v>518064.3536</v>
      </c>
      <c r="X132" s="252">
        <f t="shared" si="21"/>
        <v>0.5180643536</v>
      </c>
      <c r="Y132" s="249">
        <f t="shared" si="22"/>
        <v>518064.3536</v>
      </c>
      <c r="Z132" s="252">
        <f t="shared" si="23"/>
        <v>0.5180643536</v>
      </c>
      <c r="AA132" s="309"/>
      <c r="AB132" s="294"/>
      <c r="AC132" s="294"/>
      <c r="AD132" s="294"/>
      <c r="AE132" s="294"/>
      <c r="AF132" s="294"/>
      <c r="AG132" s="294"/>
      <c r="AH132" s="294"/>
      <c r="AI132" s="294"/>
      <c r="AJ132" s="294"/>
      <c r="AK132" s="294"/>
      <c r="AL132" s="294"/>
      <c r="AM132" s="294"/>
      <c r="AN132" s="294"/>
      <c r="AO132" s="294"/>
      <c r="AP132" s="294"/>
      <c r="AQ132" s="294"/>
      <c r="AR132" s="294"/>
      <c r="AS132" s="294"/>
      <c r="AT132" s="294"/>
    </row>
    <row r="133" ht="19.5" customHeight="1">
      <c r="A133" s="271" t="s">
        <v>223</v>
      </c>
      <c r="B133" s="272">
        <v>42.099998</v>
      </c>
      <c r="C133" s="273">
        <v>43.82</v>
      </c>
      <c r="D133" s="273">
        <v>40.720001</v>
      </c>
      <c r="E133" s="273">
        <v>40.959999</v>
      </c>
      <c r="F133" s="273">
        <v>35.929726</v>
      </c>
      <c r="G133" s="273">
        <v>2.2910659E9</v>
      </c>
      <c r="H133" s="278" t="s">
        <v>223</v>
      </c>
      <c r="I133" s="273">
        <v>1.582188</v>
      </c>
      <c r="J133" s="273">
        <v>1.70875</v>
      </c>
      <c r="K133" s="273">
        <v>1.478438</v>
      </c>
      <c r="L133" s="273">
        <v>1.490625</v>
      </c>
      <c r="M133" s="273">
        <v>1.46473</v>
      </c>
      <c r="N133" s="273">
        <v>7.4376E9</v>
      </c>
      <c r="O133" s="273"/>
      <c r="P133" s="249">
        <f t="shared" si="25"/>
        <v>161267.3307</v>
      </c>
      <c r="Q133" s="249">
        <f t="shared" si="118"/>
        <v>261257.6599</v>
      </c>
      <c r="R133" s="249">
        <f t="shared" si="119"/>
        <v>123201.45</v>
      </c>
      <c r="S133" s="249">
        <f t="shared" si="28"/>
        <v>0</v>
      </c>
      <c r="T133" s="277"/>
      <c r="U133" s="249">
        <f t="shared" si="18"/>
        <v>231160.5235</v>
      </c>
      <c r="V133" s="249">
        <f t="shared" si="19"/>
        <v>231160.5235</v>
      </c>
      <c r="W133" s="249">
        <f t="shared" si="20"/>
        <v>545726.4406</v>
      </c>
      <c r="X133" s="252">
        <f t="shared" si="21"/>
        <v>0.5457264406</v>
      </c>
      <c r="Y133" s="249">
        <f t="shared" si="22"/>
        <v>545726.4406</v>
      </c>
      <c r="Z133" s="252">
        <f t="shared" si="23"/>
        <v>0.5457264406</v>
      </c>
      <c r="AA133" s="309"/>
      <c r="AB133" s="294"/>
      <c r="AC133" s="294"/>
      <c r="AD133" s="294"/>
      <c r="AE133" s="294"/>
      <c r="AF133" s="294"/>
      <c r="AG133" s="294"/>
      <c r="AH133" s="294"/>
      <c r="AI133" s="294"/>
      <c r="AJ133" s="294"/>
      <c r="AK133" s="294"/>
      <c r="AL133" s="294"/>
      <c r="AM133" s="294"/>
      <c r="AN133" s="294"/>
      <c r="AO133" s="294"/>
      <c r="AP133" s="294"/>
      <c r="AQ133" s="294"/>
      <c r="AR133" s="294"/>
      <c r="AS133" s="294"/>
      <c r="AT133" s="294"/>
    </row>
    <row r="134" ht="19.5" customHeight="1">
      <c r="A134" s="271" t="s">
        <v>224</v>
      </c>
      <c r="B134" s="272">
        <v>41.0</v>
      </c>
      <c r="C134" s="273">
        <v>44.650002</v>
      </c>
      <c r="D134" s="273">
        <v>40.639999</v>
      </c>
      <c r="E134" s="273">
        <v>43.560001</v>
      </c>
      <c r="F134" s="273">
        <v>38.210426</v>
      </c>
      <c r="G134" s="273">
        <v>1.8079224E9</v>
      </c>
      <c r="H134" s="278" t="s">
        <v>224</v>
      </c>
      <c r="I134" s="273">
        <v>1.494063</v>
      </c>
      <c r="J134" s="273">
        <v>1.76875</v>
      </c>
      <c r="K134" s="273">
        <v>1.467813</v>
      </c>
      <c r="L134" s="273">
        <v>1.67875</v>
      </c>
      <c r="M134" s="273">
        <v>1.649587</v>
      </c>
      <c r="N134" s="273">
        <v>5.7410208E9</v>
      </c>
      <c r="O134" s="273"/>
      <c r="P134" s="249">
        <f t="shared" si="25"/>
        <v>160950.4911</v>
      </c>
      <c r="Q134" s="249">
        <f t="shared" si="118"/>
        <v>259380.0954</v>
      </c>
      <c r="R134" s="249">
        <f t="shared" si="119"/>
        <v>123201.45</v>
      </c>
      <c r="S134" s="249">
        <f t="shared" si="28"/>
        <v>0</v>
      </c>
      <c r="T134" s="277"/>
      <c r="U134" s="249">
        <f t="shared" si="18"/>
        <v>230938.7358</v>
      </c>
      <c r="V134" s="249">
        <f t="shared" si="19"/>
        <v>230938.7358</v>
      </c>
      <c r="W134" s="249">
        <f t="shared" si="20"/>
        <v>543532.0366</v>
      </c>
      <c r="X134" s="252">
        <f t="shared" si="21"/>
        <v>0.5435320366</v>
      </c>
      <c r="Y134" s="249">
        <f t="shared" si="22"/>
        <v>543532.0366</v>
      </c>
      <c r="Z134" s="252">
        <f t="shared" si="23"/>
        <v>0.5435320366</v>
      </c>
      <c r="AA134" s="309"/>
      <c r="AB134" s="294"/>
      <c r="AC134" s="294"/>
      <c r="AD134" s="294"/>
      <c r="AE134" s="294"/>
      <c r="AF134" s="294"/>
      <c r="AG134" s="294"/>
      <c r="AH134" s="294"/>
      <c r="AI134" s="294"/>
      <c r="AJ134" s="294"/>
      <c r="AK134" s="294"/>
      <c r="AL134" s="294"/>
      <c r="AM134" s="294"/>
      <c r="AN134" s="294"/>
      <c r="AO134" s="294"/>
      <c r="AP134" s="294"/>
      <c r="AQ134" s="294"/>
      <c r="AR134" s="294"/>
      <c r="AS134" s="294"/>
      <c r="AT134" s="294"/>
    </row>
    <row r="135" ht="19.5" customHeight="1">
      <c r="A135" s="271" t="s">
        <v>225</v>
      </c>
      <c r="B135" s="326">
        <v>43.889999</v>
      </c>
      <c r="C135" s="327">
        <v>46.299999</v>
      </c>
      <c r="D135" s="327">
        <v>43.32</v>
      </c>
      <c r="E135" s="327">
        <v>45.75</v>
      </c>
      <c r="F135" s="327">
        <v>40.13147</v>
      </c>
      <c r="G135" s="327">
        <v>1.5240367E9</v>
      </c>
      <c r="H135" s="329" t="s">
        <v>225</v>
      </c>
      <c r="I135" s="327">
        <v>1.705313</v>
      </c>
      <c r="J135" s="327">
        <v>1.900625</v>
      </c>
      <c r="K135" s="327">
        <v>1.657813</v>
      </c>
      <c r="L135" s="327">
        <v>1.85875</v>
      </c>
      <c r="M135" s="327">
        <v>1.82646</v>
      </c>
      <c r="N135" s="327">
        <v>4.1595232E9</v>
      </c>
      <c r="O135" s="327"/>
      <c r="P135" s="249">
        <f t="shared" si="25"/>
        <v>171564.3564</v>
      </c>
      <c r="Q135" s="249">
        <f t="shared" si="118"/>
        <v>292955.3657</v>
      </c>
      <c r="R135" s="249">
        <f t="shared" si="119"/>
        <v>123201.45</v>
      </c>
      <c r="S135" s="249">
        <f t="shared" si="28"/>
        <v>0</v>
      </c>
      <c r="T135" s="328">
        <f>(P135-P123)/P123</f>
        <v>0.6140089419</v>
      </c>
      <c r="U135" s="249">
        <f t="shared" si="18"/>
        <v>238368.4415</v>
      </c>
      <c r="V135" s="249">
        <f t="shared" si="19"/>
        <v>238368.4415</v>
      </c>
      <c r="W135" s="249">
        <f t="shared" si="20"/>
        <v>587721.1721</v>
      </c>
      <c r="X135" s="252">
        <f t="shared" si="21"/>
        <v>0.5877211721</v>
      </c>
      <c r="Y135" s="249">
        <f t="shared" si="22"/>
        <v>587721.1721</v>
      </c>
      <c r="Z135" s="252">
        <f t="shared" si="23"/>
        <v>0.5877211721</v>
      </c>
      <c r="AA135" s="309"/>
      <c r="AB135" s="294"/>
      <c r="AC135" s="294"/>
      <c r="AD135" s="294"/>
      <c r="AE135" s="294"/>
      <c r="AF135" s="294"/>
      <c r="AG135" s="294"/>
      <c r="AH135" s="294"/>
      <c r="AI135" s="294"/>
      <c r="AJ135" s="294"/>
      <c r="AK135" s="294"/>
      <c r="AL135" s="294"/>
      <c r="AM135" s="294"/>
      <c r="AN135" s="294"/>
      <c r="AO135" s="294"/>
      <c r="AP135" s="294"/>
      <c r="AQ135" s="294"/>
      <c r="AR135" s="294"/>
      <c r="AS135" s="294"/>
      <c r="AT135" s="294"/>
    </row>
    <row r="136" ht="19.5" customHeight="1">
      <c r="A136" s="271" t="s">
        <v>226</v>
      </c>
      <c r="B136" s="272">
        <v>46.330002</v>
      </c>
      <c r="C136" s="273">
        <v>46.639999</v>
      </c>
      <c r="D136" s="273">
        <v>42.630001</v>
      </c>
      <c r="E136" s="273">
        <v>42.790001</v>
      </c>
      <c r="F136" s="273">
        <v>37.597622</v>
      </c>
      <c r="G136" s="273">
        <v>2.3821525E9</v>
      </c>
      <c r="H136" s="278" t="s">
        <v>226</v>
      </c>
      <c r="I136" s="273">
        <v>1.900938</v>
      </c>
      <c r="J136" s="273">
        <v>1.928125</v>
      </c>
      <c r="K136" s="273">
        <v>1.604375</v>
      </c>
      <c r="L136" s="273">
        <v>1.616875</v>
      </c>
      <c r="M136" s="273">
        <v>1.588787</v>
      </c>
      <c r="N136" s="273">
        <v>5.4047488E9</v>
      </c>
      <c r="O136" s="273"/>
      <c r="P136" s="249">
        <f t="shared" si="25"/>
        <v>168831.6871</v>
      </c>
      <c r="Q136" s="249">
        <f>((Q135+R135)/2)*K136/K135</f>
        <v>201371.2015</v>
      </c>
      <c r="R136" s="249">
        <f>(Q135+R135)/2</f>
        <v>208078.4079</v>
      </c>
      <c r="S136" s="249">
        <f t="shared" si="28"/>
        <v>0</v>
      </c>
      <c r="T136" s="277"/>
      <c r="U136" s="249">
        <f t="shared" si="18"/>
        <v>317937.4525</v>
      </c>
      <c r="V136" s="249">
        <f t="shared" si="19"/>
        <v>317937.4525</v>
      </c>
      <c r="W136" s="249">
        <f t="shared" si="20"/>
        <v>578281.2964</v>
      </c>
      <c r="X136" s="252">
        <f t="shared" si="21"/>
        <v>0.5782812964</v>
      </c>
      <c r="Y136" s="249">
        <f t="shared" si="22"/>
        <v>578281.2964</v>
      </c>
      <c r="Z136" s="252">
        <f t="shared" si="23"/>
        <v>0.5782812964</v>
      </c>
      <c r="AA136" s="309"/>
      <c r="AB136" s="294"/>
      <c r="AC136" s="294"/>
      <c r="AD136" s="294"/>
      <c r="AE136" s="294"/>
      <c r="AF136" s="294"/>
      <c r="AG136" s="294"/>
      <c r="AH136" s="294"/>
      <c r="AI136" s="294"/>
      <c r="AJ136" s="294"/>
      <c r="AK136" s="294"/>
      <c r="AL136" s="294"/>
      <c r="AM136" s="294"/>
      <c r="AN136" s="294"/>
      <c r="AO136" s="294"/>
      <c r="AP136" s="294"/>
      <c r="AQ136" s="294"/>
      <c r="AR136" s="294"/>
      <c r="AS136" s="294"/>
      <c r="AT136" s="294"/>
    </row>
    <row r="137" ht="19.5" customHeight="1">
      <c r="A137" s="271" t="s">
        <v>227</v>
      </c>
      <c r="B137" s="272">
        <v>42.900002</v>
      </c>
      <c r="C137" s="273">
        <v>45.049999</v>
      </c>
      <c r="D137" s="273">
        <v>42.119999</v>
      </c>
      <c r="E137" s="273">
        <v>44.759998</v>
      </c>
      <c r="F137" s="273">
        <v>39.328568</v>
      </c>
      <c r="G137" s="273">
        <v>1.9321764E9</v>
      </c>
      <c r="H137" s="278" t="s">
        <v>227</v>
      </c>
      <c r="I137" s="273">
        <v>1.625625</v>
      </c>
      <c r="J137" s="273">
        <v>1.7875</v>
      </c>
      <c r="K137" s="273">
        <v>1.564063</v>
      </c>
      <c r="L137" s="273">
        <v>1.765</v>
      </c>
      <c r="M137" s="273">
        <v>1.734339</v>
      </c>
      <c r="N137" s="273">
        <v>5.1140704E9</v>
      </c>
      <c r="O137" s="273"/>
      <c r="P137" s="249">
        <f t="shared" si="25"/>
        <v>166811.8772</v>
      </c>
      <c r="Q137" s="249">
        <f t="shared" ref="Q137:Q147" si="120">Q136*K137/K136</f>
        <v>196311.4892</v>
      </c>
      <c r="R137" s="249">
        <f t="shared" ref="R137:R147" si="121">R136</f>
        <v>208078.4079</v>
      </c>
      <c r="S137" s="249">
        <f t="shared" si="28"/>
        <v>0</v>
      </c>
      <c r="T137" s="277"/>
      <c r="U137" s="249">
        <f t="shared" si="18"/>
        <v>316523.5856</v>
      </c>
      <c r="V137" s="249">
        <f t="shared" si="19"/>
        <v>316523.5856</v>
      </c>
      <c r="W137" s="249">
        <f t="shared" si="20"/>
        <v>571201.7743</v>
      </c>
      <c r="X137" s="252">
        <f t="shared" si="21"/>
        <v>0.5712017743</v>
      </c>
      <c r="Y137" s="249">
        <f t="shared" si="22"/>
        <v>571201.7743</v>
      </c>
      <c r="Z137" s="252">
        <f t="shared" si="23"/>
        <v>0.5712017743</v>
      </c>
      <c r="AA137" s="309"/>
      <c r="AB137" s="294"/>
      <c r="AC137" s="294"/>
      <c r="AD137" s="294"/>
      <c r="AE137" s="294"/>
      <c r="AF137" s="294"/>
      <c r="AG137" s="294"/>
      <c r="AH137" s="294"/>
      <c r="AI137" s="294"/>
      <c r="AJ137" s="294"/>
      <c r="AK137" s="294"/>
      <c r="AL137" s="294"/>
      <c r="AM137" s="294"/>
      <c r="AN137" s="294"/>
      <c r="AO137" s="294"/>
      <c r="AP137" s="294"/>
      <c r="AQ137" s="294"/>
      <c r="AR137" s="294"/>
      <c r="AS137" s="294"/>
      <c r="AT137" s="294"/>
    </row>
    <row r="138" ht="19.5" customHeight="1">
      <c r="A138" s="271" t="s">
        <v>228</v>
      </c>
      <c r="B138" s="272">
        <v>44.959999</v>
      </c>
      <c r="C138" s="273">
        <v>48.599998</v>
      </c>
      <c r="D138" s="273">
        <v>44.950001</v>
      </c>
      <c r="E138" s="273">
        <v>48.16</v>
      </c>
      <c r="F138" s="273">
        <v>42.31601</v>
      </c>
      <c r="G138" s="273">
        <v>1.6236069E9</v>
      </c>
      <c r="H138" s="278" t="s">
        <v>228</v>
      </c>
      <c r="I138" s="273">
        <v>1.778125</v>
      </c>
      <c r="J138" s="273">
        <v>2.080313</v>
      </c>
      <c r="K138" s="273">
        <v>1.778125</v>
      </c>
      <c r="L138" s="273">
        <v>2.045</v>
      </c>
      <c r="M138" s="273">
        <v>2.009475</v>
      </c>
      <c r="N138" s="273">
        <v>4.287104E9</v>
      </c>
      <c r="O138" s="273"/>
      <c r="P138" s="249">
        <f t="shared" si="25"/>
        <v>178019.8059</v>
      </c>
      <c r="Q138" s="249">
        <f t="shared" si="120"/>
        <v>223179.224</v>
      </c>
      <c r="R138" s="249">
        <f t="shared" si="121"/>
        <v>208078.4079</v>
      </c>
      <c r="S138" s="249">
        <f t="shared" si="28"/>
        <v>0</v>
      </c>
      <c r="T138" s="277"/>
      <c r="U138" s="249">
        <f t="shared" si="18"/>
        <v>324369.1357</v>
      </c>
      <c r="V138" s="249">
        <f t="shared" si="19"/>
        <v>324369.1357</v>
      </c>
      <c r="W138" s="249">
        <f t="shared" si="20"/>
        <v>609277.4378</v>
      </c>
      <c r="X138" s="252">
        <f t="shared" si="21"/>
        <v>0.6092774378</v>
      </c>
      <c r="Y138" s="249">
        <f t="shared" si="22"/>
        <v>609277.4378</v>
      </c>
      <c r="Z138" s="252">
        <f t="shared" si="23"/>
        <v>0.6092774378</v>
      </c>
      <c r="AA138" s="309"/>
      <c r="AB138" s="294"/>
      <c r="AC138" s="294"/>
      <c r="AD138" s="294"/>
      <c r="AE138" s="294"/>
      <c r="AF138" s="294"/>
      <c r="AG138" s="294"/>
      <c r="AH138" s="294"/>
      <c r="AI138" s="294"/>
      <c r="AJ138" s="294"/>
      <c r="AK138" s="294"/>
      <c r="AL138" s="294"/>
      <c r="AM138" s="294"/>
      <c r="AN138" s="294"/>
      <c r="AO138" s="294"/>
      <c r="AP138" s="294"/>
      <c r="AQ138" s="294"/>
      <c r="AR138" s="294"/>
      <c r="AS138" s="294"/>
      <c r="AT138" s="294"/>
    </row>
    <row r="139" ht="19.5" customHeight="1">
      <c r="A139" s="271" t="s">
        <v>229</v>
      </c>
      <c r="B139" s="272">
        <v>48.360001</v>
      </c>
      <c r="C139" s="273">
        <v>50.650002</v>
      </c>
      <c r="D139" s="273">
        <v>47.790001</v>
      </c>
      <c r="E139" s="273">
        <v>49.240002</v>
      </c>
      <c r="F139" s="273">
        <v>43.311127</v>
      </c>
      <c r="G139" s="273">
        <v>1.7014575E9</v>
      </c>
      <c r="H139" s="278" t="s">
        <v>229</v>
      </c>
      <c r="I139" s="273">
        <v>2.058438</v>
      </c>
      <c r="J139" s="273">
        <v>2.255938</v>
      </c>
      <c r="K139" s="273">
        <v>2.010938</v>
      </c>
      <c r="L139" s="273">
        <v>2.13125</v>
      </c>
      <c r="M139" s="273">
        <v>2.094226</v>
      </c>
      <c r="N139" s="273">
        <v>5.2115232E9</v>
      </c>
      <c r="O139" s="273"/>
      <c r="P139" s="249">
        <f t="shared" si="25"/>
        <v>189267.3307</v>
      </c>
      <c r="Q139" s="249">
        <f t="shared" si="120"/>
        <v>252400.4682</v>
      </c>
      <c r="R139" s="249">
        <f t="shared" si="121"/>
        <v>208078.4079</v>
      </c>
      <c r="S139" s="249">
        <f t="shared" si="28"/>
        <v>0</v>
      </c>
      <c r="T139" s="277"/>
      <c r="U139" s="249">
        <f t="shared" si="18"/>
        <v>332242.403</v>
      </c>
      <c r="V139" s="249">
        <f t="shared" si="19"/>
        <v>332242.403</v>
      </c>
      <c r="W139" s="249">
        <f t="shared" si="20"/>
        <v>649746.2067</v>
      </c>
      <c r="X139" s="252">
        <f t="shared" si="21"/>
        <v>0.6497462067</v>
      </c>
      <c r="Y139" s="249">
        <f t="shared" si="22"/>
        <v>649746.2067</v>
      </c>
      <c r="Z139" s="252">
        <f t="shared" si="23"/>
        <v>0.6497462067</v>
      </c>
      <c r="AA139" s="309"/>
      <c r="AB139" s="294"/>
      <c r="AC139" s="294"/>
      <c r="AD139" s="294"/>
      <c r="AE139" s="294"/>
      <c r="AF139" s="294"/>
      <c r="AG139" s="294"/>
      <c r="AH139" s="294"/>
      <c r="AI139" s="294"/>
      <c r="AJ139" s="294"/>
      <c r="AK139" s="294"/>
      <c r="AL139" s="294"/>
      <c r="AM139" s="294"/>
      <c r="AN139" s="294"/>
      <c r="AO139" s="294"/>
      <c r="AP139" s="294"/>
      <c r="AQ139" s="294"/>
      <c r="AR139" s="294"/>
      <c r="AS139" s="294"/>
      <c r="AT139" s="294"/>
    </row>
    <row r="140" ht="19.5" customHeight="1">
      <c r="A140" s="271" t="s">
        <v>230</v>
      </c>
      <c r="B140" s="272">
        <v>49.450001</v>
      </c>
      <c r="C140" s="273">
        <v>50.169998</v>
      </c>
      <c r="D140" s="273">
        <v>42.639999</v>
      </c>
      <c r="E140" s="273">
        <v>45.599998</v>
      </c>
      <c r="F140" s="273">
        <v>40.109406</v>
      </c>
      <c r="G140" s="273">
        <v>2.9522281E9</v>
      </c>
      <c r="H140" s="278" t="s">
        <v>230</v>
      </c>
      <c r="I140" s="273">
        <v>2.145625</v>
      </c>
      <c r="J140" s="273">
        <v>2.209063</v>
      </c>
      <c r="K140" s="273">
        <v>1.504375</v>
      </c>
      <c r="L140" s="273">
        <v>1.805938</v>
      </c>
      <c r="M140" s="273">
        <v>1.774566</v>
      </c>
      <c r="N140" s="273">
        <v>7.4423808E9</v>
      </c>
      <c r="O140" s="273"/>
      <c r="P140" s="249">
        <f t="shared" si="25"/>
        <v>168871.2832</v>
      </c>
      <c r="Q140" s="249">
        <f t="shared" si="120"/>
        <v>188819.8215</v>
      </c>
      <c r="R140" s="249">
        <f t="shared" si="121"/>
        <v>208078.4079</v>
      </c>
      <c r="S140" s="249">
        <f t="shared" si="28"/>
        <v>0</v>
      </c>
      <c r="T140" s="277"/>
      <c r="U140" s="249">
        <f t="shared" si="18"/>
        <v>317965.1698</v>
      </c>
      <c r="V140" s="249">
        <f t="shared" si="19"/>
        <v>317965.1698</v>
      </c>
      <c r="W140" s="249">
        <f t="shared" si="20"/>
        <v>565769.5126</v>
      </c>
      <c r="X140" s="252">
        <f t="shared" si="21"/>
        <v>0.5657695126</v>
      </c>
      <c r="Y140" s="249">
        <f t="shared" si="22"/>
        <v>565769.5126</v>
      </c>
      <c r="Z140" s="252">
        <f t="shared" si="23"/>
        <v>0.5657695126</v>
      </c>
      <c r="AA140" s="309"/>
      <c r="AB140" s="294"/>
      <c r="AC140" s="294"/>
      <c r="AD140" s="294"/>
      <c r="AE140" s="294"/>
      <c r="AF140" s="294"/>
      <c r="AG140" s="294"/>
      <c r="AH140" s="294"/>
      <c r="AI140" s="294"/>
      <c r="AJ140" s="294"/>
      <c r="AK140" s="294"/>
      <c r="AL140" s="294"/>
      <c r="AM140" s="294"/>
      <c r="AN140" s="294"/>
      <c r="AO140" s="294"/>
      <c r="AP140" s="294"/>
      <c r="AQ140" s="294"/>
      <c r="AR140" s="294"/>
      <c r="AS140" s="294"/>
      <c r="AT140" s="294"/>
    </row>
    <row r="141" ht="19.5" customHeight="1">
      <c r="A141" s="271" t="s">
        <v>231</v>
      </c>
      <c r="B141" s="272">
        <v>45.43</v>
      </c>
      <c r="C141" s="273">
        <v>47.68</v>
      </c>
      <c r="D141" s="273">
        <v>42.639999</v>
      </c>
      <c r="E141" s="273">
        <v>42.709999</v>
      </c>
      <c r="F141" s="273">
        <v>37.567379</v>
      </c>
      <c r="G141" s="273">
        <v>2.0580886E9</v>
      </c>
      <c r="H141" s="278" t="s">
        <v>231</v>
      </c>
      <c r="I141" s="273">
        <v>1.795313</v>
      </c>
      <c r="J141" s="273">
        <v>1.973125</v>
      </c>
      <c r="K141" s="273">
        <v>1.573438</v>
      </c>
      <c r="L141" s="273">
        <v>1.58125</v>
      </c>
      <c r="M141" s="273">
        <v>1.553781</v>
      </c>
      <c r="N141" s="273">
        <v>5.6234048E9</v>
      </c>
      <c r="O141" s="273"/>
      <c r="P141" s="249">
        <f t="shared" si="25"/>
        <v>168871.2832</v>
      </c>
      <c r="Q141" s="249">
        <f t="shared" si="120"/>
        <v>197488.1811</v>
      </c>
      <c r="R141" s="249">
        <f t="shared" si="121"/>
        <v>208078.4079</v>
      </c>
      <c r="S141" s="249">
        <f t="shared" si="28"/>
        <v>0</v>
      </c>
      <c r="T141" s="277"/>
      <c r="U141" s="249">
        <f t="shared" si="18"/>
        <v>317965.1698</v>
      </c>
      <c r="V141" s="249">
        <f t="shared" si="19"/>
        <v>317965.1698</v>
      </c>
      <c r="W141" s="249">
        <f t="shared" si="20"/>
        <v>574437.8721</v>
      </c>
      <c r="X141" s="252">
        <f t="shared" si="21"/>
        <v>0.5744378721</v>
      </c>
      <c r="Y141" s="249">
        <f t="shared" si="22"/>
        <v>574437.8721</v>
      </c>
      <c r="Z141" s="252">
        <f t="shared" si="23"/>
        <v>0.5744378721</v>
      </c>
      <c r="AA141" s="309"/>
      <c r="AB141" s="294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4"/>
      <c r="AN141" s="294"/>
      <c r="AO141" s="294"/>
      <c r="AP141" s="294"/>
      <c r="AQ141" s="294"/>
      <c r="AR141" s="294"/>
      <c r="AS141" s="294"/>
      <c r="AT141" s="294"/>
    </row>
    <row r="142" ht="19.5" customHeight="1">
      <c r="A142" s="271" t="s">
        <v>232</v>
      </c>
      <c r="B142" s="272">
        <v>42.84</v>
      </c>
      <c r="C142" s="273">
        <v>46.720001</v>
      </c>
      <c r="D142" s="273">
        <v>41.77</v>
      </c>
      <c r="E142" s="273">
        <v>45.810001</v>
      </c>
      <c r="F142" s="273">
        <v>40.449875</v>
      </c>
      <c r="G142" s="273">
        <v>1.7486736E9</v>
      </c>
      <c r="H142" s="278" t="s">
        <v>232</v>
      </c>
      <c r="I142" s="273">
        <v>1.58875</v>
      </c>
      <c r="J142" s="273">
        <v>1.8825</v>
      </c>
      <c r="K142" s="273">
        <v>1.510625</v>
      </c>
      <c r="L142" s="273">
        <v>1.810625</v>
      </c>
      <c r="M142" s="273">
        <v>1.779171</v>
      </c>
      <c r="N142" s="273">
        <v>4.884784E9</v>
      </c>
      <c r="O142" s="273"/>
      <c r="P142" s="249">
        <f t="shared" si="25"/>
        <v>165425.7426</v>
      </c>
      <c r="Q142" s="249">
        <f t="shared" si="120"/>
        <v>189604.2828</v>
      </c>
      <c r="R142" s="249">
        <f t="shared" si="121"/>
        <v>208078.4079</v>
      </c>
      <c r="S142" s="249">
        <f t="shared" si="28"/>
        <v>0</v>
      </c>
      <c r="T142" s="277"/>
      <c r="U142" s="249">
        <f t="shared" si="18"/>
        <v>315553.2913</v>
      </c>
      <c r="V142" s="249">
        <f t="shared" si="19"/>
        <v>315553.2913</v>
      </c>
      <c r="W142" s="249">
        <f t="shared" si="20"/>
        <v>563108.4332</v>
      </c>
      <c r="X142" s="252">
        <f t="shared" si="21"/>
        <v>0.5631084332</v>
      </c>
      <c r="Y142" s="249">
        <f t="shared" si="22"/>
        <v>563108.4332</v>
      </c>
      <c r="Z142" s="252">
        <f t="shared" si="23"/>
        <v>0.5631084332</v>
      </c>
      <c r="AA142" s="309"/>
      <c r="AB142" s="294"/>
      <c r="AC142" s="294"/>
      <c r="AD142" s="294"/>
      <c r="AE142" s="294"/>
      <c r="AF142" s="294"/>
      <c r="AG142" s="294"/>
      <c r="AH142" s="294"/>
      <c r="AI142" s="294"/>
      <c r="AJ142" s="294"/>
      <c r="AK142" s="294"/>
      <c r="AL142" s="294"/>
      <c r="AM142" s="294"/>
      <c r="AN142" s="294"/>
      <c r="AO142" s="294"/>
      <c r="AP142" s="294"/>
      <c r="AQ142" s="294"/>
      <c r="AR142" s="294"/>
      <c r="AS142" s="294"/>
      <c r="AT142" s="294"/>
    </row>
    <row r="143" ht="19.5" customHeight="1">
      <c r="A143" s="271" t="s">
        <v>233</v>
      </c>
      <c r="B143" s="272">
        <v>46.389999</v>
      </c>
      <c r="C143" s="273">
        <v>47.189999</v>
      </c>
      <c r="D143" s="273">
        <v>42.970001</v>
      </c>
      <c r="E143" s="273">
        <v>43.459999</v>
      </c>
      <c r="F143" s="273">
        <v>38.374847</v>
      </c>
      <c r="G143" s="273">
        <v>1.4832781E9</v>
      </c>
      <c r="H143" s="278" t="s">
        <v>233</v>
      </c>
      <c r="I143" s="273">
        <v>1.855</v>
      </c>
      <c r="J143" s="273">
        <v>1.91875</v>
      </c>
      <c r="K143" s="273">
        <v>1.586563</v>
      </c>
      <c r="L143" s="273">
        <v>1.625625</v>
      </c>
      <c r="M143" s="273">
        <v>1.597385</v>
      </c>
      <c r="N143" s="273">
        <v>4.2101088E9</v>
      </c>
      <c r="O143" s="273"/>
      <c r="P143" s="249">
        <f t="shared" si="25"/>
        <v>170178.2218</v>
      </c>
      <c r="Q143" s="249">
        <f t="shared" si="120"/>
        <v>199135.5497</v>
      </c>
      <c r="R143" s="249">
        <f t="shared" si="121"/>
        <v>208078.4079</v>
      </c>
      <c r="S143" s="249">
        <f t="shared" si="28"/>
        <v>0</v>
      </c>
      <c r="T143" s="277"/>
      <c r="U143" s="249">
        <f t="shared" si="18"/>
        <v>318880.0268</v>
      </c>
      <c r="V143" s="249">
        <f t="shared" si="19"/>
        <v>318880.0268</v>
      </c>
      <c r="W143" s="249">
        <f t="shared" si="20"/>
        <v>577392.1793</v>
      </c>
      <c r="X143" s="252">
        <f t="shared" si="21"/>
        <v>0.5773921793</v>
      </c>
      <c r="Y143" s="249">
        <f t="shared" si="22"/>
        <v>577392.1793</v>
      </c>
      <c r="Z143" s="252">
        <f t="shared" si="23"/>
        <v>0.5773921793</v>
      </c>
      <c r="AA143" s="309"/>
      <c r="AB143" s="294"/>
      <c r="AC143" s="294"/>
      <c r="AD143" s="294"/>
      <c r="AE143" s="294"/>
      <c r="AF143" s="294"/>
      <c r="AG143" s="294"/>
      <c r="AH143" s="294"/>
      <c r="AI143" s="294"/>
      <c r="AJ143" s="294"/>
      <c r="AK143" s="294"/>
      <c r="AL143" s="294"/>
      <c r="AM143" s="294"/>
      <c r="AN143" s="294"/>
      <c r="AO143" s="294"/>
      <c r="AP143" s="294"/>
      <c r="AQ143" s="294"/>
      <c r="AR143" s="294"/>
      <c r="AS143" s="294"/>
      <c r="AT143" s="294"/>
    </row>
    <row r="144" ht="19.5" customHeight="1">
      <c r="A144" s="271" t="s">
        <v>234</v>
      </c>
      <c r="B144" s="272">
        <v>44.099998</v>
      </c>
      <c r="C144" s="273">
        <v>49.84</v>
      </c>
      <c r="D144" s="273">
        <v>44.07</v>
      </c>
      <c r="E144" s="273">
        <v>49.07</v>
      </c>
      <c r="F144" s="273">
        <v>43.328426</v>
      </c>
      <c r="G144" s="273">
        <v>1.5747432E9</v>
      </c>
      <c r="H144" s="278" t="s">
        <v>234</v>
      </c>
      <c r="I144" s="273">
        <v>1.67</v>
      </c>
      <c r="J144" s="273">
        <v>2.1375</v>
      </c>
      <c r="K144" s="273">
        <v>1.668438</v>
      </c>
      <c r="L144" s="273">
        <v>2.071563</v>
      </c>
      <c r="M144" s="273">
        <v>2.035576</v>
      </c>
      <c r="N144" s="273">
        <v>4.1785664E9</v>
      </c>
      <c r="O144" s="273"/>
      <c r="P144" s="249">
        <f t="shared" si="25"/>
        <v>174534.6535</v>
      </c>
      <c r="Q144" s="249">
        <f t="shared" si="120"/>
        <v>209411.992</v>
      </c>
      <c r="R144" s="249">
        <f t="shared" si="121"/>
        <v>208078.4079</v>
      </c>
      <c r="S144" s="249">
        <f t="shared" si="28"/>
        <v>0</v>
      </c>
      <c r="T144" s="277"/>
      <c r="U144" s="249">
        <f t="shared" si="18"/>
        <v>321929.529</v>
      </c>
      <c r="V144" s="249">
        <f t="shared" si="19"/>
        <v>321929.529</v>
      </c>
      <c r="W144" s="249">
        <f t="shared" si="20"/>
        <v>592025.0533</v>
      </c>
      <c r="X144" s="252">
        <f t="shared" si="21"/>
        <v>0.5920250533</v>
      </c>
      <c r="Y144" s="249">
        <f t="shared" si="22"/>
        <v>592025.0533</v>
      </c>
      <c r="Z144" s="252">
        <f t="shared" si="23"/>
        <v>0.5920250533</v>
      </c>
      <c r="AA144" s="309"/>
      <c r="AB144" s="294"/>
      <c r="AC144" s="294"/>
      <c r="AD144" s="294"/>
      <c r="AE144" s="294"/>
      <c r="AF144" s="294"/>
      <c r="AG144" s="294"/>
      <c r="AH144" s="294"/>
      <c r="AI144" s="294"/>
      <c r="AJ144" s="294"/>
      <c r="AK144" s="294"/>
      <c r="AL144" s="294"/>
      <c r="AM144" s="294"/>
      <c r="AN144" s="294"/>
      <c r="AO144" s="294"/>
      <c r="AP144" s="294"/>
      <c r="AQ144" s="294"/>
      <c r="AR144" s="294"/>
      <c r="AS144" s="294"/>
      <c r="AT144" s="294"/>
    </row>
    <row r="145" ht="19.5" customHeight="1">
      <c r="A145" s="271" t="s">
        <v>235</v>
      </c>
      <c r="B145" s="272">
        <v>49.48</v>
      </c>
      <c r="C145" s="273">
        <v>52.490002</v>
      </c>
      <c r="D145" s="273">
        <v>48.200001</v>
      </c>
      <c r="E145" s="273">
        <v>52.18</v>
      </c>
      <c r="F145" s="273">
        <v>46.182438</v>
      </c>
      <c r="G145" s="273">
        <v>1.5383548E9</v>
      </c>
      <c r="H145" s="278" t="s">
        <v>235</v>
      </c>
      <c r="I145" s="273">
        <v>2.105625</v>
      </c>
      <c r="J145" s="273">
        <v>2.364375</v>
      </c>
      <c r="K145" s="273">
        <v>1.99875</v>
      </c>
      <c r="L145" s="273">
        <v>2.339688</v>
      </c>
      <c r="M145" s="273">
        <v>2.299043</v>
      </c>
      <c r="N145" s="273">
        <v>3.9733408E9</v>
      </c>
      <c r="O145" s="273"/>
      <c r="P145" s="249">
        <f t="shared" si="25"/>
        <v>190891.0931</v>
      </c>
      <c r="Q145" s="249">
        <f t="shared" si="120"/>
        <v>250870.706</v>
      </c>
      <c r="R145" s="249">
        <f t="shared" si="121"/>
        <v>208078.4079</v>
      </c>
      <c r="S145" s="249">
        <f t="shared" si="28"/>
        <v>0</v>
      </c>
      <c r="T145" s="277"/>
      <c r="U145" s="249">
        <f t="shared" si="18"/>
        <v>333379.0367</v>
      </c>
      <c r="V145" s="249">
        <f t="shared" si="19"/>
        <v>333379.0367</v>
      </c>
      <c r="W145" s="249">
        <f t="shared" si="20"/>
        <v>649840.2069</v>
      </c>
      <c r="X145" s="252">
        <f t="shared" si="21"/>
        <v>0.6498402069</v>
      </c>
      <c r="Y145" s="249">
        <f t="shared" si="22"/>
        <v>649840.2069</v>
      </c>
      <c r="Z145" s="252">
        <f t="shared" si="23"/>
        <v>0.6498402069</v>
      </c>
      <c r="AA145" s="309"/>
      <c r="AB145" s="294"/>
      <c r="AC145" s="294"/>
      <c r="AD145" s="294"/>
      <c r="AE145" s="294"/>
      <c r="AF145" s="294"/>
      <c r="AG145" s="294"/>
      <c r="AH145" s="294"/>
      <c r="AI145" s="294"/>
      <c r="AJ145" s="294"/>
      <c r="AK145" s="294"/>
      <c r="AL145" s="294"/>
      <c r="AM145" s="294"/>
      <c r="AN145" s="294"/>
      <c r="AO145" s="294"/>
      <c r="AP145" s="294"/>
      <c r="AQ145" s="294"/>
      <c r="AR145" s="294"/>
      <c r="AS145" s="294"/>
      <c r="AT145" s="294"/>
    </row>
    <row r="146" ht="19.5" customHeight="1">
      <c r="A146" s="271" t="s">
        <v>236</v>
      </c>
      <c r="B146" s="272">
        <v>52.369999</v>
      </c>
      <c r="C146" s="273">
        <v>54.040001</v>
      </c>
      <c r="D146" s="273">
        <v>50.849998</v>
      </c>
      <c r="E146" s="273">
        <v>52.09</v>
      </c>
      <c r="F146" s="273">
        <v>46.102768</v>
      </c>
      <c r="G146" s="273">
        <v>1.5649947E9</v>
      </c>
      <c r="H146" s="278" t="s">
        <v>236</v>
      </c>
      <c r="I146" s="273">
        <v>2.355</v>
      </c>
      <c r="J146" s="273">
        <v>2.505313</v>
      </c>
      <c r="K146" s="273">
        <v>2.249063</v>
      </c>
      <c r="L146" s="273">
        <v>2.32</v>
      </c>
      <c r="M146" s="273">
        <v>2.279697</v>
      </c>
      <c r="N146" s="273">
        <v>3.4569632E9</v>
      </c>
      <c r="O146" s="273"/>
      <c r="P146" s="249">
        <f t="shared" si="25"/>
        <v>201386.1307</v>
      </c>
      <c r="Q146" s="249">
        <f t="shared" si="120"/>
        <v>282288.4416</v>
      </c>
      <c r="R146" s="249">
        <f t="shared" si="121"/>
        <v>208078.4079</v>
      </c>
      <c r="S146" s="249">
        <f t="shared" si="28"/>
        <v>0</v>
      </c>
      <c r="T146" s="277"/>
      <c r="U146" s="249">
        <f t="shared" si="18"/>
        <v>340725.563</v>
      </c>
      <c r="V146" s="249">
        <f t="shared" si="19"/>
        <v>340725.563</v>
      </c>
      <c r="W146" s="249">
        <f t="shared" si="20"/>
        <v>691752.9801</v>
      </c>
      <c r="X146" s="252">
        <f t="shared" si="21"/>
        <v>0.6917529801</v>
      </c>
      <c r="Y146" s="249">
        <f t="shared" si="22"/>
        <v>691752.9801</v>
      </c>
      <c r="Z146" s="252">
        <f t="shared" si="23"/>
        <v>0.6917529801</v>
      </c>
      <c r="AA146" s="309"/>
      <c r="AB146" s="294"/>
      <c r="AC146" s="294"/>
      <c r="AD146" s="294"/>
      <c r="AE146" s="294"/>
      <c r="AF146" s="294"/>
      <c r="AG146" s="294"/>
      <c r="AH146" s="294"/>
      <c r="AI146" s="294"/>
      <c r="AJ146" s="294"/>
      <c r="AK146" s="294"/>
      <c r="AL146" s="294"/>
      <c r="AM146" s="294"/>
      <c r="AN146" s="294"/>
      <c r="AO146" s="294"/>
      <c r="AP146" s="294"/>
      <c r="AQ146" s="294"/>
      <c r="AR146" s="294"/>
      <c r="AS146" s="294"/>
      <c r="AT146" s="294"/>
    </row>
    <row r="147" ht="19.5" customHeight="1">
      <c r="A147" s="271" t="s">
        <v>237</v>
      </c>
      <c r="B147" s="326">
        <v>52.860001</v>
      </c>
      <c r="C147" s="327">
        <v>54.959999</v>
      </c>
      <c r="D147" s="327">
        <v>52.84</v>
      </c>
      <c r="E147" s="327">
        <v>54.459999</v>
      </c>
      <c r="F147" s="327">
        <v>48.200367</v>
      </c>
      <c r="G147" s="327">
        <v>1.0067669E9</v>
      </c>
      <c r="H147" s="329" t="s">
        <v>237</v>
      </c>
      <c r="I147" s="327">
        <v>2.391563</v>
      </c>
      <c r="J147" s="327">
        <v>2.591563</v>
      </c>
      <c r="K147" s="327">
        <v>2.388438</v>
      </c>
      <c r="L147" s="327">
        <v>2.544688</v>
      </c>
      <c r="M147" s="327">
        <v>2.500482</v>
      </c>
      <c r="N147" s="327">
        <v>2.3484E9</v>
      </c>
      <c r="O147" s="327"/>
      <c r="P147" s="249">
        <f t="shared" si="25"/>
        <v>209267.3267</v>
      </c>
      <c r="Q147" s="249">
        <f t="shared" si="120"/>
        <v>299781.9273</v>
      </c>
      <c r="R147" s="249">
        <f t="shared" si="121"/>
        <v>208078.4079</v>
      </c>
      <c r="S147" s="249">
        <f t="shared" si="28"/>
        <v>0</v>
      </c>
      <c r="T147" s="328">
        <f>(P147-P135)/P135</f>
        <v>0.2197599261</v>
      </c>
      <c r="U147" s="249">
        <f t="shared" si="18"/>
        <v>346242.4002</v>
      </c>
      <c r="V147" s="249">
        <f t="shared" si="19"/>
        <v>346242.4002</v>
      </c>
      <c r="W147" s="249">
        <f t="shared" si="20"/>
        <v>717127.6619</v>
      </c>
      <c r="X147" s="252">
        <f t="shared" si="21"/>
        <v>0.7171276619</v>
      </c>
      <c r="Y147" s="249">
        <f t="shared" si="22"/>
        <v>717127.6619</v>
      </c>
      <c r="Z147" s="252">
        <f t="shared" si="23"/>
        <v>0.7171276619</v>
      </c>
      <c r="AA147" s="309"/>
      <c r="AB147" s="294"/>
      <c r="AC147" s="294"/>
      <c r="AD147" s="294"/>
      <c r="AE147" s="294"/>
      <c r="AF147" s="294"/>
      <c r="AG147" s="294"/>
      <c r="AH147" s="294"/>
      <c r="AI147" s="294"/>
      <c r="AJ147" s="294"/>
      <c r="AK147" s="294"/>
      <c r="AL147" s="294"/>
      <c r="AM147" s="294"/>
      <c r="AN147" s="294"/>
      <c r="AO147" s="294"/>
      <c r="AP147" s="294"/>
      <c r="AQ147" s="294"/>
      <c r="AR147" s="294"/>
      <c r="AS147" s="294"/>
      <c r="AT147" s="294"/>
    </row>
    <row r="148" ht="19.5" customHeight="1">
      <c r="A148" s="271" t="s">
        <v>238</v>
      </c>
      <c r="B148" s="272">
        <v>54.970001</v>
      </c>
      <c r="C148" s="273">
        <v>57.349998</v>
      </c>
      <c r="D148" s="273">
        <v>54.919998</v>
      </c>
      <c r="E148" s="273">
        <v>56.0</v>
      </c>
      <c r="F148" s="273">
        <v>49.661621</v>
      </c>
      <c r="G148" s="273">
        <v>1.2656086E9</v>
      </c>
      <c r="H148" s="278" t="s">
        <v>238</v>
      </c>
      <c r="I148" s="273">
        <v>2.59125</v>
      </c>
      <c r="J148" s="273">
        <v>2.815625</v>
      </c>
      <c r="K148" s="273">
        <v>2.586563</v>
      </c>
      <c r="L148" s="273">
        <v>2.684375</v>
      </c>
      <c r="M148" s="273">
        <v>2.637742</v>
      </c>
      <c r="N148" s="273">
        <v>2.50408E9</v>
      </c>
      <c r="O148" s="273"/>
      <c r="P148" s="249">
        <f t="shared" si="25"/>
        <v>217504.9426</v>
      </c>
      <c r="Q148" s="249">
        <f>((Q147+R147)/2)*K148/K147</f>
        <v>274994.1075</v>
      </c>
      <c r="R148" s="249">
        <f>(Q147+R147)/2</f>
        <v>253930.1676</v>
      </c>
      <c r="S148" s="249">
        <f t="shared" si="28"/>
        <v>0</v>
      </c>
      <c r="T148" s="277"/>
      <c r="U148" s="249">
        <f t="shared" si="18"/>
        <v>396026.4207</v>
      </c>
      <c r="V148" s="249">
        <f t="shared" si="19"/>
        <v>396026.4207</v>
      </c>
      <c r="W148" s="249">
        <f t="shared" si="20"/>
        <v>746429.2176</v>
      </c>
      <c r="X148" s="252">
        <f t="shared" si="21"/>
        <v>0.7464292176</v>
      </c>
      <c r="Y148" s="249">
        <f t="shared" si="22"/>
        <v>746429.2176</v>
      </c>
      <c r="Z148" s="252">
        <f t="shared" si="23"/>
        <v>0.7464292176</v>
      </c>
      <c r="AA148" s="309"/>
      <c r="AB148" s="294"/>
      <c r="AC148" s="294"/>
      <c r="AD148" s="294"/>
      <c r="AE148" s="294"/>
      <c r="AF148" s="294"/>
      <c r="AG148" s="294"/>
      <c r="AH148" s="294"/>
      <c r="AI148" s="294"/>
      <c r="AJ148" s="294"/>
      <c r="AK148" s="294"/>
      <c r="AL148" s="294"/>
      <c r="AM148" s="294"/>
      <c r="AN148" s="294"/>
      <c r="AO148" s="294"/>
      <c r="AP148" s="294"/>
      <c r="AQ148" s="294"/>
      <c r="AR148" s="294"/>
      <c r="AS148" s="294"/>
      <c r="AT148" s="294"/>
    </row>
    <row r="149" ht="19.5" customHeight="1">
      <c r="A149" s="271" t="s">
        <v>239</v>
      </c>
      <c r="B149" s="272">
        <v>56.419998</v>
      </c>
      <c r="C149" s="273">
        <v>59.040001</v>
      </c>
      <c r="D149" s="273">
        <v>56.130001</v>
      </c>
      <c r="E149" s="273">
        <v>57.77</v>
      </c>
      <c r="F149" s="273">
        <v>51.231285</v>
      </c>
      <c r="G149" s="273">
        <v>1.1015619E9</v>
      </c>
      <c r="H149" s="278" t="s">
        <v>239</v>
      </c>
      <c r="I149" s="273">
        <v>2.722188</v>
      </c>
      <c r="J149" s="273">
        <v>2.979688</v>
      </c>
      <c r="K149" s="273">
        <v>2.68875</v>
      </c>
      <c r="L149" s="273">
        <v>2.850938</v>
      </c>
      <c r="M149" s="273">
        <v>2.801412</v>
      </c>
      <c r="N149" s="273">
        <v>2.4418272E9</v>
      </c>
      <c r="O149" s="273"/>
      <c r="P149" s="249">
        <f t="shared" si="25"/>
        <v>222297.0337</v>
      </c>
      <c r="Q149" s="249">
        <f t="shared" ref="Q149:Q159" si="122">Q148*K149/K148</f>
        <v>285858.2631</v>
      </c>
      <c r="R149" s="249">
        <f t="shared" ref="R149:R159" si="123">R148</f>
        <v>253930.1676</v>
      </c>
      <c r="S149" s="249">
        <f t="shared" si="28"/>
        <v>0</v>
      </c>
      <c r="T149" s="277"/>
      <c r="U149" s="249">
        <f t="shared" si="18"/>
        <v>399380.8845</v>
      </c>
      <c r="V149" s="249">
        <f t="shared" si="19"/>
        <v>399380.8845</v>
      </c>
      <c r="W149" s="249">
        <f t="shared" si="20"/>
        <v>762085.4643</v>
      </c>
      <c r="X149" s="252">
        <f t="shared" si="21"/>
        <v>0.7620854643</v>
      </c>
      <c r="Y149" s="249">
        <f t="shared" si="22"/>
        <v>762085.4643</v>
      </c>
      <c r="Z149" s="252">
        <f t="shared" si="23"/>
        <v>0.7620854643</v>
      </c>
      <c r="AA149" s="309"/>
      <c r="AB149" s="294"/>
      <c r="AC149" s="294"/>
      <c r="AD149" s="294"/>
      <c r="AE149" s="294"/>
      <c r="AF149" s="294"/>
      <c r="AG149" s="294"/>
      <c r="AH149" s="294"/>
      <c r="AI149" s="294"/>
      <c r="AJ149" s="294"/>
      <c r="AK149" s="294"/>
      <c r="AL149" s="294"/>
      <c r="AM149" s="294"/>
      <c r="AN149" s="294"/>
      <c r="AO149" s="294"/>
      <c r="AP149" s="294"/>
      <c r="AQ149" s="294"/>
      <c r="AR149" s="294"/>
      <c r="AS149" s="294"/>
      <c r="AT149" s="294"/>
    </row>
    <row r="150" ht="19.5" customHeight="1">
      <c r="A150" s="271" t="s">
        <v>240</v>
      </c>
      <c r="B150" s="272">
        <v>58.02</v>
      </c>
      <c r="C150" s="273">
        <v>58.369999</v>
      </c>
      <c r="D150" s="273">
        <v>53.77</v>
      </c>
      <c r="E150" s="273">
        <v>57.43</v>
      </c>
      <c r="F150" s="273">
        <v>50.929783</v>
      </c>
      <c r="G150" s="273">
        <v>1.7292433E9</v>
      </c>
      <c r="H150" s="278" t="s">
        <v>240</v>
      </c>
      <c r="I150" s="273">
        <v>2.87</v>
      </c>
      <c r="J150" s="273">
        <v>2.905</v>
      </c>
      <c r="K150" s="273">
        <v>2.460625</v>
      </c>
      <c r="L150" s="273">
        <v>2.811563</v>
      </c>
      <c r="M150" s="273">
        <v>2.762721</v>
      </c>
      <c r="N150" s="273">
        <v>3.536864E9</v>
      </c>
      <c r="O150" s="273"/>
      <c r="P150" s="249">
        <f t="shared" si="25"/>
        <v>212950.495</v>
      </c>
      <c r="Q150" s="249">
        <f t="shared" si="122"/>
        <v>261604.8307</v>
      </c>
      <c r="R150" s="249">
        <f t="shared" si="123"/>
        <v>253930.1676</v>
      </c>
      <c r="S150" s="249">
        <f t="shared" si="28"/>
        <v>0</v>
      </c>
      <c r="T150" s="277"/>
      <c r="U150" s="249">
        <f t="shared" si="18"/>
        <v>392838.3074</v>
      </c>
      <c r="V150" s="249">
        <f t="shared" si="19"/>
        <v>392838.3074</v>
      </c>
      <c r="W150" s="249">
        <f t="shared" si="20"/>
        <v>728485.4933</v>
      </c>
      <c r="X150" s="252">
        <f t="shared" si="21"/>
        <v>0.7284854933</v>
      </c>
      <c r="Y150" s="249">
        <f t="shared" si="22"/>
        <v>728485.4933</v>
      </c>
      <c r="Z150" s="252">
        <f t="shared" si="23"/>
        <v>0.7284854933</v>
      </c>
      <c r="AA150" s="309"/>
      <c r="AB150" s="294"/>
      <c r="AC150" s="294"/>
      <c r="AD150" s="294"/>
      <c r="AE150" s="294"/>
      <c r="AF150" s="294"/>
      <c r="AG150" s="294"/>
      <c r="AH150" s="294"/>
      <c r="AI150" s="294"/>
      <c r="AJ150" s="294"/>
      <c r="AK150" s="294"/>
      <c r="AL150" s="294"/>
      <c r="AM150" s="294"/>
      <c r="AN150" s="294"/>
      <c r="AO150" s="294"/>
      <c r="AP150" s="294"/>
      <c r="AQ150" s="294"/>
      <c r="AR150" s="294"/>
      <c r="AS150" s="294"/>
      <c r="AT150" s="294"/>
    </row>
    <row r="151" ht="19.5" customHeight="1">
      <c r="A151" s="271" t="s">
        <v>241</v>
      </c>
      <c r="B151" s="272">
        <v>57.720001</v>
      </c>
      <c r="C151" s="273">
        <v>59.290001</v>
      </c>
      <c r="D151" s="273">
        <v>55.32</v>
      </c>
      <c r="E151" s="273">
        <v>59.080002</v>
      </c>
      <c r="F151" s="273">
        <v>52.466946</v>
      </c>
      <c r="G151" s="273">
        <v>1.0328912E9</v>
      </c>
      <c r="H151" s="278" t="s">
        <v>241</v>
      </c>
      <c r="I151" s="273">
        <v>2.841563</v>
      </c>
      <c r="J151" s="273">
        <v>2.990938</v>
      </c>
      <c r="K151" s="273">
        <v>2.605938</v>
      </c>
      <c r="L151" s="273">
        <v>2.97375</v>
      </c>
      <c r="M151" s="273">
        <v>2.922091</v>
      </c>
      <c r="N151" s="273">
        <v>1.9320576E9</v>
      </c>
      <c r="O151" s="273"/>
      <c r="P151" s="249">
        <f t="shared" si="25"/>
        <v>219089.1089</v>
      </c>
      <c r="Q151" s="249">
        <f t="shared" si="122"/>
        <v>277053.988</v>
      </c>
      <c r="R151" s="249">
        <f t="shared" si="123"/>
        <v>253930.1676</v>
      </c>
      <c r="S151" s="249">
        <f t="shared" si="28"/>
        <v>0</v>
      </c>
      <c r="T151" s="277"/>
      <c r="U151" s="249">
        <f t="shared" si="18"/>
        <v>397135.3371</v>
      </c>
      <c r="V151" s="249">
        <f t="shared" si="19"/>
        <v>397135.3371</v>
      </c>
      <c r="W151" s="249">
        <f t="shared" si="20"/>
        <v>750073.2645</v>
      </c>
      <c r="X151" s="252">
        <f t="shared" si="21"/>
        <v>0.7500732645</v>
      </c>
      <c r="Y151" s="249">
        <f t="shared" si="22"/>
        <v>750073.2645</v>
      </c>
      <c r="Z151" s="252">
        <f t="shared" si="23"/>
        <v>0.7500732645</v>
      </c>
      <c r="AA151" s="309"/>
      <c r="AB151" s="294"/>
      <c r="AC151" s="294"/>
      <c r="AD151" s="294"/>
      <c r="AE151" s="294"/>
      <c r="AF151" s="294"/>
      <c r="AG151" s="294"/>
      <c r="AH151" s="294"/>
      <c r="AI151" s="294"/>
      <c r="AJ151" s="294"/>
      <c r="AK151" s="294"/>
      <c r="AL151" s="294"/>
      <c r="AM151" s="294"/>
      <c r="AN151" s="294"/>
      <c r="AO151" s="294"/>
      <c r="AP151" s="294"/>
      <c r="AQ151" s="294"/>
      <c r="AR151" s="294"/>
      <c r="AS151" s="294"/>
      <c r="AT151" s="294"/>
    </row>
    <row r="152" ht="19.5" customHeight="1">
      <c r="A152" s="271" t="s">
        <v>242</v>
      </c>
      <c r="B152" s="272">
        <v>59.169998</v>
      </c>
      <c r="C152" s="273">
        <v>59.34</v>
      </c>
      <c r="D152" s="273">
        <v>56.470001</v>
      </c>
      <c r="E152" s="273">
        <v>58.360001</v>
      </c>
      <c r="F152" s="273">
        <v>51.827534</v>
      </c>
      <c r="G152" s="273">
        <v>1.0546225E9</v>
      </c>
      <c r="H152" s="278" t="s">
        <v>242</v>
      </c>
      <c r="I152" s="273">
        <v>2.980938</v>
      </c>
      <c r="J152" s="273">
        <v>2.996875</v>
      </c>
      <c r="K152" s="273">
        <v>2.708438</v>
      </c>
      <c r="L152" s="273">
        <v>2.889063</v>
      </c>
      <c r="M152" s="273">
        <v>2.838874</v>
      </c>
      <c r="N152" s="273">
        <v>2.5996992E9</v>
      </c>
      <c r="O152" s="273"/>
      <c r="P152" s="249">
        <f t="shared" si="25"/>
        <v>223643.5683</v>
      </c>
      <c r="Q152" s="249">
        <f t="shared" si="122"/>
        <v>287951.4207</v>
      </c>
      <c r="R152" s="249">
        <f t="shared" si="123"/>
        <v>253930.1676</v>
      </c>
      <c r="S152" s="249">
        <f t="shared" si="28"/>
        <v>0</v>
      </c>
      <c r="T152" s="277"/>
      <c r="U152" s="249">
        <f t="shared" si="18"/>
        <v>400323.4587</v>
      </c>
      <c r="V152" s="249">
        <f t="shared" si="19"/>
        <v>400323.4587</v>
      </c>
      <c r="W152" s="249">
        <f t="shared" si="20"/>
        <v>765525.1566</v>
      </c>
      <c r="X152" s="252">
        <f t="shared" si="21"/>
        <v>0.7655251566</v>
      </c>
      <c r="Y152" s="249">
        <f t="shared" si="22"/>
        <v>765525.1566</v>
      </c>
      <c r="Z152" s="252">
        <f t="shared" si="23"/>
        <v>0.7655251566</v>
      </c>
      <c r="AA152" s="309"/>
      <c r="AB152" s="294"/>
      <c r="AC152" s="294"/>
      <c r="AD152" s="294"/>
      <c r="AE152" s="294"/>
      <c r="AF152" s="294"/>
      <c r="AG152" s="294"/>
      <c r="AH152" s="294"/>
      <c r="AI152" s="294"/>
      <c r="AJ152" s="294"/>
      <c r="AK152" s="294"/>
      <c r="AL152" s="294"/>
      <c r="AM152" s="294"/>
      <c r="AN152" s="294"/>
      <c r="AO152" s="294"/>
      <c r="AP152" s="294"/>
      <c r="AQ152" s="294"/>
      <c r="AR152" s="294"/>
      <c r="AS152" s="294"/>
      <c r="AT152" s="294"/>
    </row>
    <row r="153" ht="19.5" customHeight="1">
      <c r="A153" s="271" t="s">
        <v>243</v>
      </c>
      <c r="B153" s="272">
        <v>58.220001</v>
      </c>
      <c r="C153" s="273">
        <v>58.360001</v>
      </c>
      <c r="D153" s="273">
        <v>53.619999</v>
      </c>
      <c r="E153" s="273">
        <v>57.049999</v>
      </c>
      <c r="F153" s="273">
        <v>50.664169</v>
      </c>
      <c r="G153" s="273">
        <v>1.1556285E9</v>
      </c>
      <c r="H153" s="278" t="s">
        <v>243</v>
      </c>
      <c r="I153" s="273">
        <v>2.877813</v>
      </c>
      <c r="J153" s="273">
        <v>2.891563</v>
      </c>
      <c r="K153" s="273">
        <v>2.435</v>
      </c>
      <c r="L153" s="273">
        <v>2.763438</v>
      </c>
      <c r="M153" s="273">
        <v>2.715432</v>
      </c>
      <c r="N153" s="273">
        <v>2.6717856E9</v>
      </c>
      <c r="O153" s="273"/>
      <c r="P153" s="249">
        <f t="shared" si="25"/>
        <v>212356.4317</v>
      </c>
      <c r="Q153" s="249">
        <f t="shared" si="122"/>
        <v>258880.4725</v>
      </c>
      <c r="R153" s="249">
        <f t="shared" si="123"/>
        <v>253930.1676</v>
      </c>
      <c r="S153" s="249">
        <f t="shared" si="28"/>
        <v>0</v>
      </c>
      <c r="T153" s="277"/>
      <c r="U153" s="249">
        <f t="shared" si="18"/>
        <v>392422.4631</v>
      </c>
      <c r="V153" s="249">
        <f t="shared" si="19"/>
        <v>392422.4631</v>
      </c>
      <c r="W153" s="249">
        <f t="shared" si="20"/>
        <v>725167.0718</v>
      </c>
      <c r="X153" s="252">
        <f t="shared" si="21"/>
        <v>0.7251670718</v>
      </c>
      <c r="Y153" s="249">
        <f t="shared" si="22"/>
        <v>725167.0718</v>
      </c>
      <c r="Z153" s="252">
        <f t="shared" si="23"/>
        <v>0.7251670718</v>
      </c>
      <c r="AA153" s="309"/>
      <c r="AB153" s="294"/>
      <c r="AC153" s="294"/>
      <c r="AD153" s="294"/>
      <c r="AE153" s="294"/>
      <c r="AF153" s="294"/>
      <c r="AG153" s="294"/>
      <c r="AH153" s="294"/>
      <c r="AI153" s="294"/>
      <c r="AJ153" s="294"/>
      <c r="AK153" s="294"/>
      <c r="AL153" s="294"/>
      <c r="AM153" s="294"/>
      <c r="AN153" s="294"/>
      <c r="AO153" s="294"/>
      <c r="AP153" s="294"/>
      <c r="AQ153" s="294"/>
      <c r="AR153" s="294"/>
      <c r="AS153" s="294"/>
      <c r="AT153" s="294"/>
    </row>
    <row r="154" ht="19.5" customHeight="1">
      <c r="A154" s="271" t="s">
        <v>244</v>
      </c>
      <c r="B154" s="272">
        <v>57.080002</v>
      </c>
      <c r="C154" s="273">
        <v>59.830002</v>
      </c>
      <c r="D154" s="273">
        <v>56.869999</v>
      </c>
      <c r="E154" s="273">
        <v>58.0</v>
      </c>
      <c r="F154" s="273">
        <v>51.623325</v>
      </c>
      <c r="G154" s="273">
        <v>1.2774184E9</v>
      </c>
      <c r="H154" s="278" t="s">
        <v>244</v>
      </c>
      <c r="I154" s="273">
        <v>2.769063</v>
      </c>
      <c r="J154" s="273">
        <v>3.03375</v>
      </c>
      <c r="K154" s="273">
        <v>2.74375</v>
      </c>
      <c r="L154" s="273">
        <v>2.847188</v>
      </c>
      <c r="M154" s="273">
        <v>2.797728</v>
      </c>
      <c r="N154" s="273">
        <v>2.3166816E9</v>
      </c>
      <c r="O154" s="273"/>
      <c r="P154" s="249">
        <f t="shared" si="25"/>
        <v>225227.7188</v>
      </c>
      <c r="Q154" s="249">
        <f t="shared" si="122"/>
        <v>291705.6659</v>
      </c>
      <c r="R154" s="249">
        <f t="shared" si="123"/>
        <v>253930.1676</v>
      </c>
      <c r="S154" s="249">
        <f t="shared" si="28"/>
        <v>0</v>
      </c>
      <c r="T154" s="277"/>
      <c r="U154" s="249">
        <f t="shared" si="18"/>
        <v>401432.3641</v>
      </c>
      <c r="V154" s="249">
        <f t="shared" si="19"/>
        <v>401432.3641</v>
      </c>
      <c r="W154" s="249">
        <f t="shared" si="20"/>
        <v>770863.5523</v>
      </c>
      <c r="X154" s="252">
        <f t="shared" si="21"/>
        <v>0.7708635523</v>
      </c>
      <c r="Y154" s="249">
        <f t="shared" si="22"/>
        <v>770863.5523</v>
      </c>
      <c r="Z154" s="252">
        <f t="shared" si="23"/>
        <v>0.7708635523</v>
      </c>
      <c r="AA154" s="309"/>
      <c r="AB154" s="294"/>
      <c r="AC154" s="294"/>
      <c r="AD154" s="294"/>
      <c r="AE154" s="294"/>
      <c r="AF154" s="294"/>
      <c r="AG154" s="294"/>
      <c r="AH154" s="294"/>
      <c r="AI154" s="294"/>
      <c r="AJ154" s="294"/>
      <c r="AK154" s="294"/>
      <c r="AL154" s="294"/>
      <c r="AM154" s="294"/>
      <c r="AN154" s="294"/>
      <c r="AO154" s="294"/>
      <c r="AP154" s="294"/>
      <c r="AQ154" s="294"/>
      <c r="AR154" s="294"/>
      <c r="AS154" s="294"/>
      <c r="AT154" s="294"/>
    </row>
    <row r="155" ht="19.5" customHeight="1">
      <c r="A155" s="271" t="s">
        <v>245</v>
      </c>
      <c r="B155" s="272">
        <v>58.700001</v>
      </c>
      <c r="C155" s="273">
        <v>58.82</v>
      </c>
      <c r="D155" s="273">
        <v>49.93</v>
      </c>
      <c r="E155" s="273">
        <v>55.060001</v>
      </c>
      <c r="F155" s="273">
        <v>49.006561</v>
      </c>
      <c r="G155" s="273">
        <v>2.5261456E9</v>
      </c>
      <c r="H155" s="278" t="s">
        <v>245</v>
      </c>
      <c r="I155" s="273">
        <v>2.91375</v>
      </c>
      <c r="J155" s="273">
        <v>2.928438</v>
      </c>
      <c r="K155" s="273">
        <v>2.080625</v>
      </c>
      <c r="L155" s="273">
        <v>2.51625</v>
      </c>
      <c r="M155" s="273">
        <v>2.472538</v>
      </c>
      <c r="N155" s="273">
        <v>5.567472E9</v>
      </c>
      <c r="O155" s="273"/>
      <c r="P155" s="249">
        <f t="shared" si="25"/>
        <v>197742.5743</v>
      </c>
      <c r="Q155" s="249">
        <f t="shared" si="122"/>
        <v>221204.5927</v>
      </c>
      <c r="R155" s="249">
        <f t="shared" si="123"/>
        <v>253930.1676</v>
      </c>
      <c r="S155" s="249">
        <f t="shared" si="28"/>
        <v>0</v>
      </c>
      <c r="T155" s="277"/>
      <c r="U155" s="249">
        <f t="shared" si="18"/>
        <v>382192.7629</v>
      </c>
      <c r="V155" s="249">
        <f t="shared" si="19"/>
        <v>382192.7629</v>
      </c>
      <c r="W155" s="249">
        <f t="shared" si="20"/>
        <v>672877.3345</v>
      </c>
      <c r="X155" s="252">
        <f t="shared" si="21"/>
        <v>0.6728773345</v>
      </c>
      <c r="Y155" s="249">
        <f t="shared" si="22"/>
        <v>672877.3345</v>
      </c>
      <c r="Z155" s="252">
        <f t="shared" si="23"/>
        <v>0.6728773345</v>
      </c>
      <c r="AA155" s="309"/>
      <c r="AB155" s="294"/>
      <c r="AC155" s="294"/>
      <c r="AD155" s="294"/>
      <c r="AE155" s="294"/>
      <c r="AF155" s="294"/>
      <c r="AG155" s="294"/>
      <c r="AH155" s="294"/>
      <c r="AI155" s="294"/>
      <c r="AJ155" s="294"/>
      <c r="AK155" s="294"/>
      <c r="AL155" s="294"/>
      <c r="AM155" s="294"/>
      <c r="AN155" s="294"/>
      <c r="AO155" s="294"/>
      <c r="AP155" s="294"/>
      <c r="AQ155" s="294"/>
      <c r="AR155" s="294"/>
      <c r="AS155" s="294"/>
      <c r="AT155" s="294"/>
    </row>
    <row r="156" ht="19.5" customHeight="1">
      <c r="A156" s="271" t="s">
        <v>246</v>
      </c>
      <c r="B156" s="272">
        <v>55.200001</v>
      </c>
      <c r="C156" s="273">
        <v>57.349998</v>
      </c>
      <c r="D156" s="273">
        <v>51.91</v>
      </c>
      <c r="E156" s="273">
        <v>52.490002</v>
      </c>
      <c r="F156" s="273">
        <v>46.71912</v>
      </c>
      <c r="G156" s="273">
        <v>1.6668778E9</v>
      </c>
      <c r="H156" s="278" t="s">
        <v>246</v>
      </c>
      <c r="I156" s="273">
        <v>2.527188</v>
      </c>
      <c r="J156" s="273">
        <v>2.728438</v>
      </c>
      <c r="K156" s="273">
        <v>2.231563</v>
      </c>
      <c r="L156" s="273">
        <v>2.279688</v>
      </c>
      <c r="M156" s="273">
        <v>2.240086</v>
      </c>
      <c r="N156" s="273">
        <v>4.3196224E9</v>
      </c>
      <c r="O156" s="273"/>
      <c r="P156" s="249">
        <f t="shared" si="25"/>
        <v>205584.1584</v>
      </c>
      <c r="Q156" s="249">
        <f t="shared" si="122"/>
        <v>237251.7799</v>
      </c>
      <c r="R156" s="249">
        <f t="shared" si="123"/>
        <v>253930.1676</v>
      </c>
      <c r="S156" s="249">
        <f t="shared" si="28"/>
        <v>0</v>
      </c>
      <c r="T156" s="277"/>
      <c r="U156" s="249">
        <f t="shared" si="18"/>
        <v>387681.8718</v>
      </c>
      <c r="V156" s="249">
        <f t="shared" si="19"/>
        <v>387681.8718</v>
      </c>
      <c r="W156" s="249">
        <f t="shared" si="20"/>
        <v>696766.1059</v>
      </c>
      <c r="X156" s="252">
        <f t="shared" si="21"/>
        <v>0.6967661059</v>
      </c>
      <c r="Y156" s="249">
        <f t="shared" si="22"/>
        <v>696766.1059</v>
      </c>
      <c r="Z156" s="252">
        <f t="shared" si="23"/>
        <v>0.6967661059</v>
      </c>
      <c r="AA156" s="309"/>
      <c r="AB156" s="294"/>
      <c r="AC156" s="294"/>
      <c r="AD156" s="294"/>
      <c r="AE156" s="294"/>
      <c r="AF156" s="294"/>
      <c r="AG156" s="294"/>
      <c r="AH156" s="294"/>
      <c r="AI156" s="294"/>
      <c r="AJ156" s="294"/>
      <c r="AK156" s="294"/>
      <c r="AL156" s="294"/>
      <c r="AM156" s="294"/>
      <c r="AN156" s="294"/>
      <c r="AO156" s="294"/>
      <c r="AP156" s="294"/>
      <c r="AQ156" s="294"/>
      <c r="AR156" s="294"/>
      <c r="AS156" s="294"/>
      <c r="AT156" s="294"/>
    </row>
    <row r="157" ht="19.5" customHeight="1">
      <c r="A157" s="271" t="s">
        <v>247</v>
      </c>
      <c r="B157" s="272">
        <v>52.02</v>
      </c>
      <c r="C157" s="273">
        <v>59.200001</v>
      </c>
      <c r="D157" s="273">
        <v>50.099998</v>
      </c>
      <c r="E157" s="273">
        <v>57.950001</v>
      </c>
      <c r="F157" s="273">
        <v>51.6745</v>
      </c>
      <c r="G157" s="273">
        <v>1.6167851E9</v>
      </c>
      <c r="H157" s="278" t="s">
        <v>247</v>
      </c>
      <c r="I157" s="273">
        <v>2.23875</v>
      </c>
      <c r="J157" s="273">
        <v>2.8775</v>
      </c>
      <c r="K157" s="273">
        <v>2.074063</v>
      </c>
      <c r="L157" s="273">
        <v>2.758438</v>
      </c>
      <c r="M157" s="273">
        <v>2.710519</v>
      </c>
      <c r="N157" s="273">
        <v>3.3797888E9</v>
      </c>
      <c r="O157" s="273"/>
      <c r="P157" s="249">
        <f t="shared" si="25"/>
        <v>198415.8337</v>
      </c>
      <c r="Q157" s="249">
        <f t="shared" si="122"/>
        <v>220506.9444</v>
      </c>
      <c r="R157" s="249">
        <f t="shared" si="123"/>
        <v>253930.1676</v>
      </c>
      <c r="S157" s="249">
        <f t="shared" si="28"/>
        <v>0</v>
      </c>
      <c r="T157" s="277"/>
      <c r="U157" s="249">
        <f t="shared" si="18"/>
        <v>382664.0445</v>
      </c>
      <c r="V157" s="249">
        <f t="shared" si="19"/>
        <v>382664.0445</v>
      </c>
      <c r="W157" s="249">
        <f t="shared" si="20"/>
        <v>672852.9456</v>
      </c>
      <c r="X157" s="252">
        <f t="shared" si="21"/>
        <v>0.6728529456</v>
      </c>
      <c r="Y157" s="249">
        <f t="shared" si="22"/>
        <v>672852.9456</v>
      </c>
      <c r="Z157" s="252">
        <f t="shared" si="23"/>
        <v>0.6728529456</v>
      </c>
      <c r="AA157" s="309"/>
      <c r="AB157" s="294"/>
      <c r="AC157" s="294"/>
      <c r="AD157" s="294"/>
      <c r="AE157" s="294"/>
      <c r="AF157" s="294"/>
      <c r="AG157" s="294"/>
      <c r="AH157" s="294"/>
      <c r="AI157" s="294"/>
      <c r="AJ157" s="294"/>
      <c r="AK157" s="294"/>
      <c r="AL157" s="294"/>
      <c r="AM157" s="294"/>
      <c r="AN157" s="294"/>
      <c r="AO157" s="294"/>
      <c r="AP157" s="294"/>
      <c r="AQ157" s="294"/>
      <c r="AR157" s="294"/>
      <c r="AS157" s="294"/>
      <c r="AT157" s="294"/>
    </row>
    <row r="158" ht="19.5" customHeight="1">
      <c r="A158" s="271" t="s">
        <v>248</v>
      </c>
      <c r="B158" s="272">
        <v>56.52</v>
      </c>
      <c r="C158" s="273">
        <v>58.98</v>
      </c>
      <c r="D158" s="273">
        <v>52.869999</v>
      </c>
      <c r="E158" s="273">
        <v>56.389999</v>
      </c>
      <c r="F158" s="273">
        <v>50.283432</v>
      </c>
      <c r="G158" s="273">
        <v>1.2950705E9</v>
      </c>
      <c r="H158" s="278" t="s">
        <v>248</v>
      </c>
      <c r="I158" s="273">
        <v>2.627188</v>
      </c>
      <c r="J158" s="273">
        <v>2.851875</v>
      </c>
      <c r="K158" s="273">
        <v>2.282188</v>
      </c>
      <c r="L158" s="273">
        <v>2.587813</v>
      </c>
      <c r="M158" s="273">
        <v>2.542858</v>
      </c>
      <c r="N158" s="273">
        <v>2.5101696E9</v>
      </c>
      <c r="O158" s="273"/>
      <c r="P158" s="249">
        <f t="shared" si="25"/>
        <v>209386.1347</v>
      </c>
      <c r="Q158" s="249">
        <f t="shared" si="122"/>
        <v>242634.0484</v>
      </c>
      <c r="R158" s="249">
        <f t="shared" si="123"/>
        <v>253930.1676</v>
      </c>
      <c r="S158" s="249">
        <f t="shared" si="28"/>
        <v>0</v>
      </c>
      <c r="T158" s="277"/>
      <c r="U158" s="249">
        <f t="shared" si="18"/>
        <v>390343.2551</v>
      </c>
      <c r="V158" s="249">
        <f t="shared" si="19"/>
        <v>390343.2551</v>
      </c>
      <c r="W158" s="249">
        <f t="shared" si="20"/>
        <v>705950.3507</v>
      </c>
      <c r="X158" s="252">
        <f t="shared" si="21"/>
        <v>0.7059503507</v>
      </c>
      <c r="Y158" s="249">
        <f t="shared" si="22"/>
        <v>705950.3507</v>
      </c>
      <c r="Z158" s="252">
        <f t="shared" si="23"/>
        <v>0.7059503507</v>
      </c>
      <c r="AA158" s="309"/>
      <c r="AB158" s="294"/>
      <c r="AC158" s="294"/>
      <c r="AD158" s="294"/>
      <c r="AE158" s="294"/>
      <c r="AF158" s="294"/>
      <c r="AG158" s="294"/>
      <c r="AH158" s="294"/>
      <c r="AI158" s="294"/>
      <c r="AJ158" s="294"/>
      <c r="AK158" s="294"/>
      <c r="AL158" s="294"/>
      <c r="AM158" s="294"/>
      <c r="AN158" s="294"/>
      <c r="AO158" s="294"/>
      <c r="AP158" s="294"/>
      <c r="AQ158" s="294"/>
      <c r="AR158" s="294"/>
      <c r="AS158" s="294"/>
      <c r="AT158" s="294"/>
    </row>
    <row r="159" ht="19.5" customHeight="1">
      <c r="A159" s="271" t="s">
        <v>249</v>
      </c>
      <c r="B159" s="326">
        <v>56.380001</v>
      </c>
      <c r="C159" s="327">
        <v>57.619999</v>
      </c>
      <c r="D159" s="327">
        <v>54.169998</v>
      </c>
      <c r="E159" s="327">
        <v>55.830002</v>
      </c>
      <c r="F159" s="327">
        <v>49.784069</v>
      </c>
      <c r="G159" s="327">
        <v>1.0043616E9</v>
      </c>
      <c r="H159" s="329" t="s">
        <v>249</v>
      </c>
      <c r="I159" s="327">
        <v>2.5875</v>
      </c>
      <c r="J159" s="327">
        <v>2.701563</v>
      </c>
      <c r="K159" s="327">
        <v>2.399063</v>
      </c>
      <c r="L159" s="327">
        <v>2.545625</v>
      </c>
      <c r="M159" s="327">
        <v>2.501403</v>
      </c>
      <c r="N159" s="327">
        <v>1.9215488E9</v>
      </c>
      <c r="O159" s="327"/>
      <c r="P159" s="249">
        <f t="shared" si="25"/>
        <v>214534.6455</v>
      </c>
      <c r="Q159" s="249">
        <f t="shared" si="122"/>
        <v>255059.7795</v>
      </c>
      <c r="R159" s="249">
        <f t="shared" si="123"/>
        <v>253930.1676</v>
      </c>
      <c r="S159" s="249">
        <f t="shared" si="28"/>
        <v>0</v>
      </c>
      <c r="T159" s="328">
        <f>(P159-P147)/P147</f>
        <v>0.02517028766</v>
      </c>
      <c r="U159" s="249">
        <f t="shared" si="18"/>
        <v>393947.2128</v>
      </c>
      <c r="V159" s="249">
        <f t="shared" si="19"/>
        <v>393947.2128</v>
      </c>
      <c r="W159" s="249">
        <f t="shared" si="20"/>
        <v>723524.5926</v>
      </c>
      <c r="X159" s="252">
        <f t="shared" si="21"/>
        <v>0.7235245926</v>
      </c>
      <c r="Y159" s="249">
        <f t="shared" si="22"/>
        <v>723524.5926</v>
      </c>
      <c r="Z159" s="252">
        <f t="shared" si="23"/>
        <v>0.7235245926</v>
      </c>
      <c r="AA159" s="309"/>
      <c r="AB159" s="294"/>
      <c r="AC159" s="294"/>
      <c r="AD159" s="294"/>
      <c r="AE159" s="294"/>
      <c r="AF159" s="294"/>
      <c r="AG159" s="294"/>
      <c r="AH159" s="294"/>
      <c r="AI159" s="294"/>
      <c r="AJ159" s="294"/>
      <c r="AK159" s="294"/>
      <c r="AL159" s="294"/>
      <c r="AM159" s="294"/>
      <c r="AN159" s="294"/>
      <c r="AO159" s="294"/>
      <c r="AP159" s="294"/>
      <c r="AQ159" s="294"/>
      <c r="AR159" s="294"/>
      <c r="AS159" s="294"/>
      <c r="AT159" s="294"/>
    </row>
    <row r="160" ht="19.5" customHeight="1">
      <c r="A160" s="271" t="s">
        <v>250</v>
      </c>
      <c r="B160" s="272">
        <v>56.91</v>
      </c>
      <c r="C160" s="273">
        <v>60.860001</v>
      </c>
      <c r="D160" s="273">
        <v>56.560001</v>
      </c>
      <c r="E160" s="273">
        <v>60.529999</v>
      </c>
      <c r="F160" s="273">
        <v>54.181671</v>
      </c>
      <c r="G160" s="273">
        <v>8.288839E8</v>
      </c>
      <c r="H160" s="278" t="s">
        <v>250</v>
      </c>
      <c r="I160" s="273">
        <v>2.642188</v>
      </c>
      <c r="J160" s="273">
        <v>3.017813</v>
      </c>
      <c r="K160" s="273">
        <v>2.610625</v>
      </c>
      <c r="L160" s="273">
        <v>2.985313</v>
      </c>
      <c r="M160" s="273">
        <v>2.933453</v>
      </c>
      <c r="N160" s="273">
        <v>1.9026016E9</v>
      </c>
      <c r="O160" s="273"/>
      <c r="P160" s="249">
        <f t="shared" si="25"/>
        <v>224000.004</v>
      </c>
      <c r="Q160" s="249">
        <f>((Q159+R159)/2)*K160/K159</f>
        <v>276937.6796</v>
      </c>
      <c r="R160" s="249">
        <f>(Q159+R159)/2</f>
        <v>254494.9735</v>
      </c>
      <c r="S160" s="249">
        <f t="shared" si="28"/>
        <v>0</v>
      </c>
      <c r="T160" s="277"/>
      <c r="U160" s="249">
        <f t="shared" si="18"/>
        <v>401115.1774</v>
      </c>
      <c r="V160" s="249">
        <f t="shared" si="19"/>
        <v>401115.1774</v>
      </c>
      <c r="W160" s="249">
        <f t="shared" si="20"/>
        <v>755432.6571</v>
      </c>
      <c r="X160" s="252">
        <f t="shared" si="21"/>
        <v>0.7554326571</v>
      </c>
      <c r="Y160" s="249">
        <f t="shared" si="22"/>
        <v>755432.6571</v>
      </c>
      <c r="Z160" s="252">
        <f t="shared" si="23"/>
        <v>0.7554326571</v>
      </c>
      <c r="AA160" s="309"/>
      <c r="AB160" s="294"/>
      <c r="AC160" s="294"/>
      <c r="AD160" s="294"/>
      <c r="AE160" s="294"/>
      <c r="AF160" s="294"/>
      <c r="AG160" s="294"/>
      <c r="AH160" s="294"/>
      <c r="AI160" s="294"/>
      <c r="AJ160" s="294"/>
      <c r="AK160" s="294"/>
      <c r="AL160" s="294"/>
      <c r="AM160" s="294"/>
      <c r="AN160" s="294"/>
      <c r="AO160" s="294"/>
      <c r="AP160" s="294"/>
      <c r="AQ160" s="294"/>
      <c r="AR160" s="294"/>
      <c r="AS160" s="294"/>
      <c r="AT160" s="294"/>
    </row>
    <row r="161" ht="19.5" customHeight="1">
      <c r="A161" s="271" t="s">
        <v>251</v>
      </c>
      <c r="B161" s="272">
        <v>60.880001</v>
      </c>
      <c r="C161" s="273">
        <v>64.959999</v>
      </c>
      <c r="D161" s="273">
        <v>60.66</v>
      </c>
      <c r="E161" s="273">
        <v>64.410004</v>
      </c>
      <c r="F161" s="273">
        <v>57.654736</v>
      </c>
      <c r="G161" s="273">
        <v>1.0186025E9</v>
      </c>
      <c r="H161" s="278" t="s">
        <v>251</v>
      </c>
      <c r="I161" s="273">
        <v>3.016563</v>
      </c>
      <c r="J161" s="273">
        <v>3.433438</v>
      </c>
      <c r="K161" s="273">
        <v>2.99875</v>
      </c>
      <c r="L161" s="273">
        <v>3.376563</v>
      </c>
      <c r="M161" s="273">
        <v>3.317907</v>
      </c>
      <c r="N161" s="273">
        <v>2.1716416E9</v>
      </c>
      <c r="O161" s="273"/>
      <c r="P161" s="249">
        <f t="shared" si="25"/>
        <v>240237.6238</v>
      </c>
      <c r="Q161" s="249">
        <f t="shared" ref="Q161:Q171" si="124">Q160*K161/K160</f>
        <v>318110.3631</v>
      </c>
      <c r="R161" s="249">
        <f t="shared" ref="R161:R171" si="125">R160</f>
        <v>254494.9735</v>
      </c>
      <c r="S161" s="249">
        <f t="shared" si="28"/>
        <v>0</v>
      </c>
      <c r="T161" s="277"/>
      <c r="U161" s="249">
        <f t="shared" si="18"/>
        <v>412481.5112</v>
      </c>
      <c r="V161" s="249">
        <f t="shared" si="19"/>
        <v>412481.5112</v>
      </c>
      <c r="W161" s="249">
        <f t="shared" si="20"/>
        <v>812842.9604</v>
      </c>
      <c r="X161" s="252">
        <f t="shared" si="21"/>
        <v>0.8128429604</v>
      </c>
      <c r="Y161" s="249">
        <f t="shared" si="22"/>
        <v>812842.9604</v>
      </c>
      <c r="Z161" s="252">
        <f t="shared" si="23"/>
        <v>0.8128429604</v>
      </c>
      <c r="AA161" s="309"/>
      <c r="AB161" s="294"/>
      <c r="AC161" s="294"/>
      <c r="AD161" s="294"/>
      <c r="AE161" s="294"/>
      <c r="AF161" s="294"/>
      <c r="AG161" s="294"/>
      <c r="AH161" s="294"/>
      <c r="AI161" s="294"/>
      <c r="AJ161" s="294"/>
      <c r="AK161" s="294"/>
      <c r="AL161" s="294"/>
      <c r="AM161" s="294"/>
      <c r="AN161" s="294"/>
      <c r="AO161" s="294"/>
      <c r="AP161" s="294"/>
      <c r="AQ161" s="294"/>
      <c r="AR161" s="294"/>
      <c r="AS161" s="294"/>
      <c r="AT161" s="294"/>
    </row>
    <row r="162" ht="19.5" customHeight="1">
      <c r="A162" s="271" t="s">
        <v>252</v>
      </c>
      <c r="B162" s="272">
        <v>64.650002</v>
      </c>
      <c r="C162" s="273">
        <v>68.510002</v>
      </c>
      <c r="D162" s="273">
        <v>63.23</v>
      </c>
      <c r="E162" s="273">
        <v>67.550003</v>
      </c>
      <c r="F162" s="273">
        <v>60.465412</v>
      </c>
      <c r="G162" s="273">
        <v>1.0700543E9</v>
      </c>
      <c r="H162" s="278" t="s">
        <v>252</v>
      </c>
      <c r="I162" s="273">
        <v>3.400625</v>
      </c>
      <c r="J162" s="273">
        <v>3.824688</v>
      </c>
      <c r="K162" s="273">
        <v>3.251875</v>
      </c>
      <c r="L162" s="273">
        <v>3.717188</v>
      </c>
      <c r="M162" s="273">
        <v>3.652614</v>
      </c>
      <c r="N162" s="273">
        <v>2.2573664E9</v>
      </c>
      <c r="O162" s="273"/>
      <c r="P162" s="249">
        <f t="shared" si="25"/>
        <v>250415.8416</v>
      </c>
      <c r="Q162" s="249">
        <f t="shared" si="124"/>
        <v>344962.1132</v>
      </c>
      <c r="R162" s="249">
        <f t="shared" si="125"/>
        <v>254494.9735</v>
      </c>
      <c r="S162" s="249">
        <f t="shared" si="28"/>
        <v>0</v>
      </c>
      <c r="T162" s="277"/>
      <c r="U162" s="249">
        <f t="shared" si="18"/>
        <v>419606.2637</v>
      </c>
      <c r="V162" s="249">
        <f t="shared" si="19"/>
        <v>419606.2637</v>
      </c>
      <c r="W162" s="249">
        <f t="shared" si="20"/>
        <v>849872.9283</v>
      </c>
      <c r="X162" s="252">
        <f t="shared" si="21"/>
        <v>0.8498729283</v>
      </c>
      <c r="Y162" s="249">
        <f t="shared" si="22"/>
        <v>849872.9283</v>
      </c>
      <c r="Z162" s="252">
        <f t="shared" si="23"/>
        <v>0.8498729283</v>
      </c>
      <c r="AA162" s="309"/>
      <c r="AB162" s="294"/>
      <c r="AC162" s="294"/>
      <c r="AD162" s="294"/>
      <c r="AE162" s="294"/>
      <c r="AF162" s="294"/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</row>
    <row r="163" ht="19.5" customHeight="1">
      <c r="A163" s="271" t="s">
        <v>253</v>
      </c>
      <c r="B163" s="272">
        <v>67.480003</v>
      </c>
      <c r="C163" s="273">
        <v>68.550003</v>
      </c>
      <c r="D163" s="273">
        <v>64.449997</v>
      </c>
      <c r="E163" s="273">
        <v>66.760002</v>
      </c>
      <c r="F163" s="273">
        <v>59.859676</v>
      </c>
      <c r="G163" s="273">
        <v>1.0561849E9</v>
      </c>
      <c r="H163" s="278" t="s">
        <v>253</v>
      </c>
      <c r="I163" s="273">
        <v>3.70875</v>
      </c>
      <c r="J163" s="273">
        <v>3.8275</v>
      </c>
      <c r="K163" s="273">
        <v>3.377188</v>
      </c>
      <c r="L163" s="273">
        <v>3.621563</v>
      </c>
      <c r="M163" s="273">
        <v>3.55865</v>
      </c>
      <c r="N163" s="273">
        <v>2.2638368E9</v>
      </c>
      <c r="O163" s="273"/>
      <c r="P163" s="249">
        <f t="shared" si="25"/>
        <v>255247.5129</v>
      </c>
      <c r="Q163" s="249">
        <f t="shared" si="124"/>
        <v>358255.44</v>
      </c>
      <c r="R163" s="249">
        <f t="shared" si="125"/>
        <v>254494.9735</v>
      </c>
      <c r="S163" s="249">
        <f t="shared" si="28"/>
        <v>0</v>
      </c>
      <c r="T163" s="277"/>
      <c r="U163" s="249">
        <f t="shared" si="18"/>
        <v>422988.4336</v>
      </c>
      <c r="V163" s="249">
        <f t="shared" si="19"/>
        <v>422988.4336</v>
      </c>
      <c r="W163" s="249">
        <f t="shared" si="20"/>
        <v>867997.9265</v>
      </c>
      <c r="X163" s="252">
        <f t="shared" si="21"/>
        <v>0.8679979265</v>
      </c>
      <c r="Y163" s="249">
        <f t="shared" si="22"/>
        <v>867997.9265</v>
      </c>
      <c r="Z163" s="252">
        <f t="shared" si="23"/>
        <v>0.8679979265</v>
      </c>
      <c r="AA163" s="309"/>
      <c r="AB163" s="294"/>
      <c r="AC163" s="294"/>
      <c r="AD163" s="294"/>
      <c r="AE163" s="294"/>
      <c r="AF163" s="294"/>
      <c r="AG163" s="294"/>
      <c r="AH163" s="294"/>
      <c r="AI163" s="294"/>
      <c r="AJ163" s="294"/>
      <c r="AK163" s="294"/>
      <c r="AL163" s="294"/>
      <c r="AM163" s="294"/>
      <c r="AN163" s="294"/>
      <c r="AO163" s="294"/>
      <c r="AP163" s="294"/>
      <c r="AQ163" s="294"/>
      <c r="AR163" s="294"/>
      <c r="AS163" s="294"/>
      <c r="AT163" s="294"/>
    </row>
    <row r="164" ht="19.5" customHeight="1">
      <c r="A164" s="271" t="s">
        <v>254</v>
      </c>
      <c r="B164" s="272">
        <v>66.690002</v>
      </c>
      <c r="C164" s="273">
        <v>67.629997</v>
      </c>
      <c r="D164" s="273">
        <v>60.759998</v>
      </c>
      <c r="E164" s="273">
        <v>62.060001</v>
      </c>
      <c r="F164" s="273">
        <v>55.645493</v>
      </c>
      <c r="G164" s="273">
        <v>1.3003288E9</v>
      </c>
      <c r="H164" s="278" t="s">
        <v>254</v>
      </c>
      <c r="I164" s="273">
        <v>3.610938</v>
      </c>
      <c r="J164" s="273">
        <v>3.712813</v>
      </c>
      <c r="K164" s="273">
        <v>2.908125</v>
      </c>
      <c r="L164" s="273">
        <v>3.116875</v>
      </c>
      <c r="M164" s="273">
        <v>3.062729</v>
      </c>
      <c r="N164" s="273">
        <v>1.6379808E9</v>
      </c>
      <c r="O164" s="273"/>
      <c r="P164" s="249">
        <f t="shared" si="25"/>
        <v>240633.6554</v>
      </c>
      <c r="Q164" s="249">
        <f t="shared" si="124"/>
        <v>308496.7735</v>
      </c>
      <c r="R164" s="249">
        <f t="shared" si="125"/>
        <v>254494.9735</v>
      </c>
      <c r="S164" s="249">
        <f t="shared" si="28"/>
        <v>0</v>
      </c>
      <c r="T164" s="277"/>
      <c r="U164" s="249">
        <f t="shared" si="18"/>
        <v>412758.7334</v>
      </c>
      <c r="V164" s="249">
        <f t="shared" si="19"/>
        <v>412758.7334</v>
      </c>
      <c r="W164" s="249">
        <f t="shared" si="20"/>
        <v>803625.4025</v>
      </c>
      <c r="X164" s="252">
        <f t="shared" si="21"/>
        <v>0.8036254025</v>
      </c>
      <c r="Y164" s="249">
        <f t="shared" si="22"/>
        <v>803625.4025</v>
      </c>
      <c r="Z164" s="252">
        <f t="shared" si="23"/>
        <v>0.8036254025</v>
      </c>
      <c r="AA164" s="309"/>
      <c r="AB164" s="294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4"/>
    </row>
    <row r="165" ht="19.5" customHeight="1">
      <c r="A165" s="271" t="s">
        <v>255</v>
      </c>
      <c r="B165" s="272">
        <v>60.939999</v>
      </c>
      <c r="C165" s="273">
        <v>64.57</v>
      </c>
      <c r="D165" s="273">
        <v>60.040001</v>
      </c>
      <c r="E165" s="273">
        <v>64.160004</v>
      </c>
      <c r="F165" s="273">
        <v>57.528454</v>
      </c>
      <c r="G165" s="273">
        <v>9.738152E8</v>
      </c>
      <c r="H165" s="278" t="s">
        <v>255</v>
      </c>
      <c r="I165" s="273">
        <v>3.0075</v>
      </c>
      <c r="J165" s="273">
        <v>3.379375</v>
      </c>
      <c r="K165" s="273">
        <v>2.91375</v>
      </c>
      <c r="L165" s="273">
        <v>3.3275</v>
      </c>
      <c r="M165" s="273">
        <v>3.269695</v>
      </c>
      <c r="N165" s="273">
        <v>1.1723376E9</v>
      </c>
      <c r="O165" s="273"/>
      <c r="P165" s="249">
        <f t="shared" si="25"/>
        <v>237782.1822</v>
      </c>
      <c r="Q165" s="249">
        <f t="shared" si="124"/>
        <v>309093.4791</v>
      </c>
      <c r="R165" s="249">
        <f t="shared" si="125"/>
        <v>254494.9735</v>
      </c>
      <c r="S165" s="249">
        <f t="shared" si="28"/>
        <v>0</v>
      </c>
      <c r="T165" s="277"/>
      <c r="U165" s="249">
        <f t="shared" si="18"/>
        <v>410762.7021</v>
      </c>
      <c r="V165" s="249">
        <f t="shared" si="19"/>
        <v>410762.7021</v>
      </c>
      <c r="W165" s="249">
        <f t="shared" si="20"/>
        <v>801370.6348</v>
      </c>
      <c r="X165" s="252">
        <f t="shared" si="21"/>
        <v>0.8013706348</v>
      </c>
      <c r="Y165" s="249">
        <f t="shared" si="22"/>
        <v>801370.6348</v>
      </c>
      <c r="Z165" s="252">
        <f t="shared" si="23"/>
        <v>0.8013706348</v>
      </c>
      <c r="AA165" s="309"/>
      <c r="AB165" s="294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</row>
    <row r="166" ht="19.5" customHeight="1">
      <c r="A166" s="271" t="s">
        <v>256</v>
      </c>
      <c r="B166" s="272">
        <v>64.25</v>
      </c>
      <c r="C166" s="273">
        <v>65.309998</v>
      </c>
      <c r="D166" s="273">
        <v>61.860001</v>
      </c>
      <c r="E166" s="273">
        <v>64.800003</v>
      </c>
      <c r="F166" s="273">
        <v>58.235828</v>
      </c>
      <c r="G166" s="273">
        <v>8.608051E8</v>
      </c>
      <c r="H166" s="278" t="s">
        <v>256</v>
      </c>
      <c r="I166" s="273">
        <v>3.3375</v>
      </c>
      <c r="J166" s="273">
        <v>3.443125</v>
      </c>
      <c r="K166" s="273">
        <v>3.091875</v>
      </c>
      <c r="L166" s="273">
        <v>3.381875</v>
      </c>
      <c r="M166" s="273">
        <v>3.323126</v>
      </c>
      <c r="N166" s="273">
        <v>1.2018048E9</v>
      </c>
      <c r="O166" s="273"/>
      <c r="P166" s="249">
        <f t="shared" si="25"/>
        <v>244990.103</v>
      </c>
      <c r="Q166" s="249">
        <f t="shared" si="124"/>
        <v>327989.1551</v>
      </c>
      <c r="R166" s="249">
        <f t="shared" si="125"/>
        <v>254494.9735</v>
      </c>
      <c r="S166" s="249">
        <f t="shared" si="28"/>
        <v>0</v>
      </c>
      <c r="T166" s="277"/>
      <c r="U166" s="249">
        <f t="shared" si="18"/>
        <v>415808.2467</v>
      </c>
      <c r="V166" s="249">
        <f t="shared" si="19"/>
        <v>415808.2467</v>
      </c>
      <c r="W166" s="249">
        <f t="shared" si="20"/>
        <v>827474.2316</v>
      </c>
      <c r="X166" s="252">
        <f t="shared" si="21"/>
        <v>0.8274742316</v>
      </c>
      <c r="Y166" s="249">
        <f t="shared" si="22"/>
        <v>827474.2316</v>
      </c>
      <c r="Z166" s="252">
        <f t="shared" si="23"/>
        <v>0.8274742316</v>
      </c>
      <c r="AA166" s="309"/>
      <c r="AB166" s="294"/>
      <c r="AC166" s="294"/>
      <c r="AD166" s="294"/>
      <c r="AE166" s="294"/>
      <c r="AF166" s="294"/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</row>
    <row r="167" ht="19.5" customHeight="1">
      <c r="A167" s="271" t="s">
        <v>257</v>
      </c>
      <c r="B167" s="272">
        <v>65.260002</v>
      </c>
      <c r="C167" s="273">
        <v>68.879997</v>
      </c>
      <c r="D167" s="273">
        <v>63.91</v>
      </c>
      <c r="E167" s="273">
        <v>68.160004</v>
      </c>
      <c r="F167" s="273">
        <v>61.255489</v>
      </c>
      <c r="G167" s="273">
        <v>6.798662E8</v>
      </c>
      <c r="H167" s="278" t="s">
        <v>257</v>
      </c>
      <c r="I167" s="273">
        <v>3.43375</v>
      </c>
      <c r="J167" s="273">
        <v>3.820625</v>
      </c>
      <c r="K167" s="273">
        <v>3.293125</v>
      </c>
      <c r="L167" s="273">
        <v>3.741875</v>
      </c>
      <c r="M167" s="273">
        <v>3.676871</v>
      </c>
      <c r="N167" s="273">
        <v>9.327584E8</v>
      </c>
      <c r="O167" s="273"/>
      <c r="P167" s="249">
        <f t="shared" si="25"/>
        <v>253108.9109</v>
      </c>
      <c r="Q167" s="249">
        <f t="shared" si="124"/>
        <v>349337.9539</v>
      </c>
      <c r="R167" s="249">
        <f t="shared" si="125"/>
        <v>254494.9735</v>
      </c>
      <c r="S167" s="249">
        <f t="shared" si="28"/>
        <v>0</v>
      </c>
      <c r="T167" s="277"/>
      <c r="U167" s="249">
        <f t="shared" si="18"/>
        <v>421491.4122</v>
      </c>
      <c r="V167" s="249">
        <f t="shared" si="19"/>
        <v>421491.4122</v>
      </c>
      <c r="W167" s="249">
        <f t="shared" si="20"/>
        <v>856941.8384</v>
      </c>
      <c r="X167" s="252">
        <f t="shared" si="21"/>
        <v>0.8569418384</v>
      </c>
      <c r="Y167" s="249">
        <f t="shared" si="22"/>
        <v>856941.8384</v>
      </c>
      <c r="Z167" s="252">
        <f t="shared" si="23"/>
        <v>0.8569418384</v>
      </c>
      <c r="AA167" s="309"/>
      <c r="AB167" s="294"/>
      <c r="AC167" s="294"/>
      <c r="AD167" s="294"/>
      <c r="AE167" s="294"/>
      <c r="AF167" s="294"/>
      <c r="AG167" s="294"/>
      <c r="AH167" s="294"/>
      <c r="AI167" s="294"/>
      <c r="AJ167" s="294"/>
      <c r="AK167" s="294"/>
      <c r="AL167" s="294"/>
      <c r="AM167" s="294"/>
      <c r="AN167" s="294"/>
      <c r="AO167" s="294"/>
      <c r="AP167" s="294"/>
      <c r="AQ167" s="294"/>
      <c r="AR167" s="294"/>
      <c r="AS167" s="294"/>
      <c r="AT167" s="294"/>
    </row>
    <row r="168" ht="19.5" customHeight="1">
      <c r="A168" s="271" t="s">
        <v>258</v>
      </c>
      <c r="B168" s="272">
        <v>68.029999</v>
      </c>
      <c r="C168" s="273">
        <v>70.580002</v>
      </c>
      <c r="D168" s="273">
        <v>67.419998</v>
      </c>
      <c r="E168" s="273">
        <v>68.57</v>
      </c>
      <c r="F168" s="273">
        <v>61.623928</v>
      </c>
      <c r="G168" s="273">
        <v>6.395219E8</v>
      </c>
      <c r="H168" s="278" t="s">
        <v>258</v>
      </c>
      <c r="I168" s="273">
        <v>3.729375</v>
      </c>
      <c r="J168" s="273">
        <v>4.0225</v>
      </c>
      <c r="K168" s="273">
        <v>3.65875</v>
      </c>
      <c r="L168" s="273">
        <v>3.801875</v>
      </c>
      <c r="M168" s="273">
        <v>3.735829</v>
      </c>
      <c r="N168" s="273">
        <v>6.999328E8</v>
      </c>
      <c r="O168" s="273"/>
      <c r="P168" s="249">
        <f t="shared" si="25"/>
        <v>267009.8931</v>
      </c>
      <c r="Q168" s="249">
        <f t="shared" si="124"/>
        <v>388123.8152</v>
      </c>
      <c r="R168" s="249">
        <f t="shared" si="125"/>
        <v>254494.9735</v>
      </c>
      <c r="S168" s="249">
        <f t="shared" si="28"/>
        <v>0</v>
      </c>
      <c r="T168" s="277"/>
      <c r="U168" s="249">
        <f t="shared" si="18"/>
        <v>431222.0998</v>
      </c>
      <c r="V168" s="249">
        <f t="shared" si="19"/>
        <v>431222.0998</v>
      </c>
      <c r="W168" s="249">
        <f t="shared" si="20"/>
        <v>909628.6818</v>
      </c>
      <c r="X168" s="252">
        <f t="shared" si="21"/>
        <v>0.9096286818</v>
      </c>
      <c r="Y168" s="249">
        <f t="shared" si="22"/>
        <v>909628.6818</v>
      </c>
      <c r="Z168" s="252">
        <f t="shared" si="23"/>
        <v>0.9096286818</v>
      </c>
      <c r="AA168" s="309"/>
      <c r="AB168" s="294"/>
      <c r="AC168" s="294"/>
      <c r="AD168" s="294"/>
      <c r="AE168" s="294"/>
      <c r="AF168" s="294"/>
      <c r="AG168" s="294"/>
      <c r="AH168" s="294"/>
      <c r="AI168" s="294"/>
      <c r="AJ168" s="294"/>
      <c r="AK168" s="294"/>
      <c r="AL168" s="294"/>
      <c r="AM168" s="294"/>
      <c r="AN168" s="294"/>
      <c r="AO168" s="294"/>
      <c r="AP168" s="294"/>
      <c r="AQ168" s="294"/>
      <c r="AR168" s="294"/>
      <c r="AS168" s="294"/>
      <c r="AT168" s="294"/>
    </row>
    <row r="169" ht="19.5" customHeight="1">
      <c r="A169" s="271" t="s">
        <v>259</v>
      </c>
      <c r="B169" s="272">
        <v>68.900002</v>
      </c>
      <c r="C169" s="273">
        <v>69.800003</v>
      </c>
      <c r="D169" s="273">
        <v>64.650002</v>
      </c>
      <c r="E169" s="273">
        <v>64.949997</v>
      </c>
      <c r="F169" s="273">
        <v>58.537086</v>
      </c>
      <c r="G169" s="273">
        <v>8.631242E8</v>
      </c>
      <c r="H169" s="278" t="s">
        <v>259</v>
      </c>
      <c r="I169" s="273">
        <v>3.8375</v>
      </c>
      <c r="J169" s="273">
        <v>3.93375</v>
      </c>
      <c r="K169" s="273">
        <v>3.369375</v>
      </c>
      <c r="L169" s="273">
        <v>3.398125</v>
      </c>
      <c r="M169" s="273">
        <v>3.339093</v>
      </c>
      <c r="N169" s="273">
        <v>1.0152896E9</v>
      </c>
      <c r="O169" s="273"/>
      <c r="P169" s="249">
        <f t="shared" si="25"/>
        <v>256039.6119</v>
      </c>
      <c r="Q169" s="249">
        <f t="shared" si="124"/>
        <v>357426.6293</v>
      </c>
      <c r="R169" s="249">
        <f t="shared" si="125"/>
        <v>254494.9735</v>
      </c>
      <c r="S169" s="249">
        <f t="shared" si="28"/>
        <v>0</v>
      </c>
      <c r="T169" s="277"/>
      <c r="U169" s="249">
        <f t="shared" si="18"/>
        <v>423542.9029</v>
      </c>
      <c r="V169" s="249">
        <f t="shared" si="19"/>
        <v>423542.9029</v>
      </c>
      <c r="W169" s="249">
        <f t="shared" si="20"/>
        <v>867961.2147</v>
      </c>
      <c r="X169" s="252">
        <f t="shared" si="21"/>
        <v>0.8679612147</v>
      </c>
      <c r="Y169" s="249">
        <f t="shared" si="22"/>
        <v>867961.2147</v>
      </c>
      <c r="Z169" s="252">
        <f t="shared" si="23"/>
        <v>0.8679612147</v>
      </c>
      <c r="AA169" s="309"/>
      <c r="AB169" s="294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</row>
    <row r="170" ht="19.5" customHeight="1">
      <c r="A170" s="271" t="s">
        <v>260</v>
      </c>
      <c r="B170" s="272">
        <v>65.360001</v>
      </c>
      <c r="C170" s="273">
        <v>66.209999</v>
      </c>
      <c r="D170" s="273">
        <v>61.310001</v>
      </c>
      <c r="E170" s="273">
        <v>65.800003</v>
      </c>
      <c r="F170" s="273">
        <v>59.303185</v>
      </c>
      <c r="G170" s="273">
        <v>9.017839E8</v>
      </c>
      <c r="H170" s="278" t="s">
        <v>260</v>
      </c>
      <c r="I170" s="273">
        <v>3.439375</v>
      </c>
      <c r="J170" s="273">
        <v>3.53125</v>
      </c>
      <c r="K170" s="273">
        <v>3.02125</v>
      </c>
      <c r="L170" s="273">
        <v>3.48</v>
      </c>
      <c r="M170" s="273">
        <v>3.419546</v>
      </c>
      <c r="N170" s="273">
        <v>1.1633408E9</v>
      </c>
      <c r="O170" s="273"/>
      <c r="P170" s="249">
        <f t="shared" si="25"/>
        <v>242811.8851</v>
      </c>
      <c r="Q170" s="249">
        <f t="shared" si="124"/>
        <v>320497.1853</v>
      </c>
      <c r="R170" s="249">
        <f t="shared" si="125"/>
        <v>254494.9735</v>
      </c>
      <c r="S170" s="249">
        <f t="shared" si="28"/>
        <v>0</v>
      </c>
      <c r="T170" s="277"/>
      <c r="U170" s="249">
        <f t="shared" si="18"/>
        <v>414283.4942</v>
      </c>
      <c r="V170" s="249">
        <f t="shared" si="19"/>
        <v>414283.4942</v>
      </c>
      <c r="W170" s="249">
        <f t="shared" si="20"/>
        <v>817804.044</v>
      </c>
      <c r="X170" s="252">
        <f t="shared" si="21"/>
        <v>0.817804044</v>
      </c>
      <c r="Y170" s="249">
        <f t="shared" si="22"/>
        <v>817804.044</v>
      </c>
      <c r="Z170" s="252">
        <f t="shared" si="23"/>
        <v>0.817804044</v>
      </c>
      <c r="AA170" s="309"/>
      <c r="AB170" s="294"/>
      <c r="AC170" s="294"/>
      <c r="AD170" s="294"/>
      <c r="AE170" s="294"/>
      <c r="AF170" s="294"/>
      <c r="AG170" s="294"/>
      <c r="AH170" s="294"/>
      <c r="AI170" s="294"/>
      <c r="AJ170" s="294"/>
      <c r="AK170" s="294"/>
      <c r="AL170" s="294"/>
      <c r="AM170" s="294"/>
      <c r="AN170" s="294"/>
      <c r="AO170" s="294"/>
      <c r="AP170" s="294"/>
      <c r="AQ170" s="294"/>
      <c r="AR170" s="294"/>
      <c r="AS170" s="294"/>
      <c r="AT170" s="294"/>
    </row>
    <row r="171" ht="19.5" customHeight="1">
      <c r="A171" s="271" t="s">
        <v>261</v>
      </c>
      <c r="B171" s="326">
        <v>66.309998</v>
      </c>
      <c r="C171" s="327">
        <v>66.760002</v>
      </c>
      <c r="D171" s="327">
        <v>63.580002</v>
      </c>
      <c r="E171" s="327">
        <v>65.129997</v>
      </c>
      <c r="F171" s="327">
        <v>58.699341</v>
      </c>
      <c r="G171" s="327">
        <v>8.15856E8</v>
      </c>
      <c r="H171" s="329" t="s">
        <v>261</v>
      </c>
      <c r="I171" s="327">
        <v>3.5325</v>
      </c>
      <c r="J171" s="327">
        <v>3.575</v>
      </c>
      <c r="K171" s="327">
        <v>3.271875</v>
      </c>
      <c r="L171" s="327">
        <v>3.425625</v>
      </c>
      <c r="M171" s="327">
        <v>3.366116</v>
      </c>
      <c r="N171" s="327">
        <v>9.62888E8</v>
      </c>
      <c r="O171" s="327"/>
      <c r="P171" s="249">
        <f t="shared" si="25"/>
        <v>251801.9881</v>
      </c>
      <c r="Q171" s="249">
        <f t="shared" si="124"/>
        <v>347083.7329</v>
      </c>
      <c r="R171" s="249">
        <f t="shared" si="125"/>
        <v>254494.9735</v>
      </c>
      <c r="S171" s="249">
        <f t="shared" si="28"/>
        <v>0</v>
      </c>
      <c r="T171" s="328">
        <f>(P171-P159)/P159</f>
        <v>0.1737124672</v>
      </c>
      <c r="U171" s="249">
        <f t="shared" si="18"/>
        <v>420576.5663</v>
      </c>
      <c r="V171" s="249">
        <f t="shared" si="19"/>
        <v>420576.5663</v>
      </c>
      <c r="W171" s="249">
        <f t="shared" si="20"/>
        <v>853380.6946</v>
      </c>
      <c r="X171" s="252">
        <f t="shared" si="21"/>
        <v>0.8533806946</v>
      </c>
      <c r="Y171" s="249">
        <f t="shared" si="22"/>
        <v>853380.6946</v>
      </c>
      <c r="Z171" s="252">
        <f t="shared" si="23"/>
        <v>0.8533806946</v>
      </c>
      <c r="AA171" s="309"/>
      <c r="AB171" s="294"/>
      <c r="AC171" s="294"/>
      <c r="AD171" s="294"/>
      <c r="AE171" s="294"/>
      <c r="AF171" s="294"/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</row>
    <row r="172" ht="19.5" customHeight="1">
      <c r="A172" s="271" t="s">
        <v>262</v>
      </c>
      <c r="B172" s="272">
        <v>66.730003</v>
      </c>
      <c r="C172" s="273">
        <v>67.790001</v>
      </c>
      <c r="D172" s="273">
        <v>66.169998</v>
      </c>
      <c r="E172" s="273">
        <v>66.870003</v>
      </c>
      <c r="F172" s="273">
        <v>60.603191</v>
      </c>
      <c r="G172" s="273">
        <v>7.418367E8</v>
      </c>
      <c r="H172" s="278" t="s">
        <v>262</v>
      </c>
      <c r="I172" s="273">
        <v>3.596875</v>
      </c>
      <c r="J172" s="273">
        <v>3.71</v>
      </c>
      <c r="K172" s="273">
        <v>3.53875</v>
      </c>
      <c r="L172" s="273">
        <v>3.6075</v>
      </c>
      <c r="M172" s="273">
        <v>3.550136</v>
      </c>
      <c r="N172" s="273">
        <v>8.87544E8</v>
      </c>
      <c r="O172" s="273"/>
      <c r="P172" s="249">
        <f t="shared" si="25"/>
        <v>262059.398</v>
      </c>
      <c r="Q172" s="249">
        <f>((Q171+R171)/2)*K172/K171</f>
        <v>325323.652</v>
      </c>
      <c r="R172" s="249">
        <f>(Q171+R171)/2</f>
        <v>300789.3532</v>
      </c>
      <c r="S172" s="249">
        <f t="shared" si="28"/>
        <v>0</v>
      </c>
      <c r="T172" s="277"/>
      <c r="U172" s="249">
        <f t="shared" si="18"/>
        <v>472199.3577</v>
      </c>
      <c r="V172" s="249">
        <f t="shared" si="19"/>
        <v>472199.3577</v>
      </c>
      <c r="W172" s="249">
        <f t="shared" si="20"/>
        <v>888172.4032</v>
      </c>
      <c r="X172" s="252">
        <f t="shared" si="21"/>
        <v>0.8881724032</v>
      </c>
      <c r="Y172" s="249">
        <f t="shared" si="22"/>
        <v>888172.4032</v>
      </c>
      <c r="Z172" s="252">
        <f t="shared" si="23"/>
        <v>0.8881724032</v>
      </c>
      <c r="AA172" s="309"/>
      <c r="AB172" s="294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</row>
    <row r="173" ht="19.5" customHeight="1">
      <c r="A173" s="271" t="s">
        <v>263</v>
      </c>
      <c r="B173" s="272">
        <v>67.339996</v>
      </c>
      <c r="C173" s="273">
        <v>68.260002</v>
      </c>
      <c r="D173" s="273">
        <v>65.959999</v>
      </c>
      <c r="E173" s="273">
        <v>67.099998</v>
      </c>
      <c r="F173" s="273">
        <v>60.811634</v>
      </c>
      <c r="G173" s="273">
        <v>6.565621E8</v>
      </c>
      <c r="H173" s="278" t="s">
        <v>263</v>
      </c>
      <c r="I173" s="273">
        <v>3.66</v>
      </c>
      <c r="J173" s="273">
        <v>3.754375</v>
      </c>
      <c r="K173" s="273">
        <v>3.504375</v>
      </c>
      <c r="L173" s="273">
        <v>3.625</v>
      </c>
      <c r="M173" s="273">
        <v>3.567357</v>
      </c>
      <c r="N173" s="273">
        <v>7.831952E8</v>
      </c>
      <c r="O173" s="273"/>
      <c r="P173" s="249">
        <f t="shared" si="25"/>
        <v>261227.7188</v>
      </c>
      <c r="Q173" s="249">
        <f t="shared" ref="Q173:Q183" si="126">Q172*K173/K172</f>
        <v>322163.4964</v>
      </c>
      <c r="R173" s="249">
        <f t="shared" ref="R173:R183" si="127">R172</f>
        <v>300789.3532</v>
      </c>
      <c r="S173" s="249">
        <f t="shared" si="28"/>
        <v>0</v>
      </c>
      <c r="T173" s="277"/>
      <c r="U173" s="249">
        <f t="shared" si="18"/>
        <v>471617.1823</v>
      </c>
      <c r="V173" s="249">
        <f t="shared" si="19"/>
        <v>471617.1823</v>
      </c>
      <c r="W173" s="249">
        <f t="shared" si="20"/>
        <v>884180.5684</v>
      </c>
      <c r="X173" s="252">
        <f t="shared" si="21"/>
        <v>0.8841805684</v>
      </c>
      <c r="Y173" s="249">
        <f t="shared" si="22"/>
        <v>884180.5684</v>
      </c>
      <c r="Z173" s="252">
        <f t="shared" si="23"/>
        <v>0.8841805684</v>
      </c>
      <c r="AA173" s="309"/>
      <c r="AB173" s="294"/>
      <c r="AC173" s="294"/>
      <c r="AD173" s="294"/>
      <c r="AE173" s="294"/>
      <c r="AF173" s="294"/>
      <c r="AG173" s="294"/>
      <c r="AH173" s="294"/>
      <c r="AI173" s="294"/>
      <c r="AJ173" s="294"/>
      <c r="AK173" s="294"/>
      <c r="AL173" s="294"/>
      <c r="AM173" s="294"/>
      <c r="AN173" s="294"/>
      <c r="AO173" s="294"/>
      <c r="AP173" s="294"/>
      <c r="AQ173" s="294"/>
      <c r="AR173" s="294"/>
      <c r="AS173" s="294"/>
      <c r="AT173" s="294"/>
    </row>
    <row r="174" ht="19.5" customHeight="1">
      <c r="A174" s="271" t="s">
        <v>264</v>
      </c>
      <c r="B174" s="272">
        <v>66.870003</v>
      </c>
      <c r="C174" s="273">
        <v>69.059998</v>
      </c>
      <c r="D174" s="273">
        <v>66.540001</v>
      </c>
      <c r="E174" s="273">
        <v>68.970001</v>
      </c>
      <c r="F174" s="273">
        <v>62.506378</v>
      </c>
      <c r="G174" s="273">
        <v>5.579793E8</v>
      </c>
      <c r="H174" s="278" t="s">
        <v>264</v>
      </c>
      <c r="I174" s="273">
        <v>3.600625</v>
      </c>
      <c r="J174" s="273">
        <v>3.843125</v>
      </c>
      <c r="K174" s="273">
        <v>3.565</v>
      </c>
      <c r="L174" s="273">
        <v>3.836875</v>
      </c>
      <c r="M174" s="273">
        <v>3.775863</v>
      </c>
      <c r="N174" s="273">
        <v>6.32136E8</v>
      </c>
      <c r="O174" s="273"/>
      <c r="P174" s="249">
        <f t="shared" si="25"/>
        <v>263524.7564</v>
      </c>
      <c r="Q174" s="249">
        <f t="shared" si="126"/>
        <v>327736.8617</v>
      </c>
      <c r="R174" s="249">
        <f t="shared" si="127"/>
        <v>300789.3532</v>
      </c>
      <c r="S174" s="249">
        <f t="shared" si="28"/>
        <v>0</v>
      </c>
      <c r="T174" s="277"/>
      <c r="U174" s="249">
        <f t="shared" si="18"/>
        <v>473225.1086</v>
      </c>
      <c r="V174" s="249">
        <f t="shared" si="19"/>
        <v>473225.1086</v>
      </c>
      <c r="W174" s="249">
        <f t="shared" si="20"/>
        <v>892050.9714</v>
      </c>
      <c r="X174" s="252">
        <f t="shared" si="21"/>
        <v>0.8920509714</v>
      </c>
      <c r="Y174" s="249">
        <f t="shared" si="22"/>
        <v>892050.9714</v>
      </c>
      <c r="Z174" s="252">
        <f t="shared" si="23"/>
        <v>0.8920509714</v>
      </c>
      <c r="AA174" s="309"/>
      <c r="AB174" s="294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</row>
    <row r="175" ht="19.5" customHeight="1">
      <c r="A175" s="271" t="s">
        <v>265</v>
      </c>
      <c r="B175" s="272">
        <v>69.019997</v>
      </c>
      <c r="C175" s="273">
        <v>70.730003</v>
      </c>
      <c r="D175" s="273">
        <v>66.879997</v>
      </c>
      <c r="E175" s="273">
        <v>70.720001</v>
      </c>
      <c r="F175" s="273">
        <v>64.2407</v>
      </c>
      <c r="G175" s="273">
        <v>8.355377E8</v>
      </c>
      <c r="H175" s="278" t="s">
        <v>265</v>
      </c>
      <c r="I175" s="273">
        <v>3.84</v>
      </c>
      <c r="J175" s="273">
        <v>4.019375</v>
      </c>
      <c r="K175" s="273">
        <v>3.59625</v>
      </c>
      <c r="L175" s="273">
        <v>4.015625</v>
      </c>
      <c r="M175" s="273">
        <v>3.960384</v>
      </c>
      <c r="N175" s="273">
        <v>8.536224E8</v>
      </c>
      <c r="O175" s="273"/>
      <c r="P175" s="249">
        <f t="shared" si="25"/>
        <v>264871.2752</v>
      </c>
      <c r="Q175" s="249">
        <f t="shared" si="126"/>
        <v>330609.7304</v>
      </c>
      <c r="R175" s="249">
        <f t="shared" si="127"/>
        <v>300789.3532</v>
      </c>
      <c r="S175" s="249">
        <f t="shared" si="28"/>
        <v>0</v>
      </c>
      <c r="T175" s="277"/>
      <c r="U175" s="249">
        <f t="shared" si="18"/>
        <v>474167.6718</v>
      </c>
      <c r="V175" s="249">
        <f t="shared" si="19"/>
        <v>474167.6718</v>
      </c>
      <c r="W175" s="249">
        <f t="shared" si="20"/>
        <v>896270.3589</v>
      </c>
      <c r="X175" s="252">
        <f t="shared" si="21"/>
        <v>0.8962703589</v>
      </c>
      <c r="Y175" s="249">
        <f t="shared" si="22"/>
        <v>896270.3589</v>
      </c>
      <c r="Z175" s="252">
        <f t="shared" si="23"/>
        <v>0.8962703589</v>
      </c>
      <c r="AA175" s="309"/>
      <c r="AB175" s="294"/>
      <c r="AC175" s="294"/>
      <c r="AD175" s="294"/>
      <c r="AE175" s="294"/>
      <c r="AF175" s="294"/>
      <c r="AG175" s="294"/>
      <c r="AH175" s="294"/>
      <c r="AI175" s="294"/>
      <c r="AJ175" s="294"/>
      <c r="AK175" s="294"/>
      <c r="AL175" s="294"/>
      <c r="AM175" s="294"/>
      <c r="AN175" s="294"/>
      <c r="AO175" s="294"/>
      <c r="AP175" s="294"/>
      <c r="AQ175" s="294"/>
      <c r="AR175" s="294"/>
      <c r="AS175" s="294"/>
      <c r="AT175" s="294"/>
    </row>
    <row r="176" ht="19.5" customHeight="1">
      <c r="A176" s="271" t="s">
        <v>266</v>
      </c>
      <c r="B176" s="272">
        <v>70.739998</v>
      </c>
      <c r="C176" s="273">
        <v>74.949997</v>
      </c>
      <c r="D176" s="273">
        <v>70.25</v>
      </c>
      <c r="E176" s="273">
        <v>73.25</v>
      </c>
      <c r="F176" s="273">
        <v>66.538933</v>
      </c>
      <c r="G176" s="273">
        <v>6.804142E8</v>
      </c>
      <c r="H176" s="278" t="s">
        <v>266</v>
      </c>
      <c r="I176" s="273">
        <v>4.019375</v>
      </c>
      <c r="J176" s="273">
        <v>4.5075</v>
      </c>
      <c r="K176" s="273">
        <v>3.965</v>
      </c>
      <c r="L176" s="273">
        <v>4.30125</v>
      </c>
      <c r="M176" s="273">
        <v>4.242079</v>
      </c>
      <c r="N176" s="273">
        <v>7.738592E8</v>
      </c>
      <c r="O176" s="273"/>
      <c r="P176" s="249">
        <f t="shared" si="25"/>
        <v>278217.8218</v>
      </c>
      <c r="Q176" s="249">
        <f t="shared" si="126"/>
        <v>364509.5811</v>
      </c>
      <c r="R176" s="249">
        <f t="shared" si="127"/>
        <v>300789.3532</v>
      </c>
      <c r="S176" s="249">
        <f t="shared" si="28"/>
        <v>0</v>
      </c>
      <c r="T176" s="277"/>
      <c r="U176" s="249">
        <f t="shared" si="18"/>
        <v>483510.2544</v>
      </c>
      <c r="V176" s="249">
        <f t="shared" si="19"/>
        <v>483510.2544</v>
      </c>
      <c r="W176" s="249">
        <f t="shared" si="20"/>
        <v>943516.7561</v>
      </c>
      <c r="X176" s="252">
        <f t="shared" si="21"/>
        <v>0.9435167561</v>
      </c>
      <c r="Y176" s="249">
        <f t="shared" si="22"/>
        <v>943516.7561</v>
      </c>
      <c r="Z176" s="252">
        <f t="shared" si="23"/>
        <v>0.9435167561</v>
      </c>
      <c r="AA176" s="309"/>
      <c r="AB176" s="294"/>
      <c r="AC176" s="294"/>
      <c r="AD176" s="294"/>
      <c r="AE176" s="294"/>
      <c r="AF176" s="294"/>
      <c r="AG176" s="294"/>
      <c r="AH176" s="294"/>
      <c r="AI176" s="294"/>
      <c r="AJ176" s="294"/>
      <c r="AK176" s="294"/>
      <c r="AL176" s="294"/>
      <c r="AM176" s="294"/>
      <c r="AN176" s="294"/>
      <c r="AO176" s="294"/>
      <c r="AP176" s="294"/>
      <c r="AQ176" s="294"/>
      <c r="AR176" s="294"/>
      <c r="AS176" s="294"/>
      <c r="AT176" s="294"/>
    </row>
    <row r="177" ht="19.5" customHeight="1">
      <c r="A177" s="271" t="s">
        <v>267</v>
      </c>
      <c r="B177" s="272">
        <v>73.260002</v>
      </c>
      <c r="C177" s="273">
        <v>73.82</v>
      </c>
      <c r="D177" s="273">
        <v>69.150002</v>
      </c>
      <c r="E177" s="273">
        <v>71.269997</v>
      </c>
      <c r="F177" s="273">
        <v>64.740334</v>
      </c>
      <c r="G177" s="273">
        <v>7.485616E8</v>
      </c>
      <c r="H177" s="278" t="s">
        <v>267</v>
      </c>
      <c r="I177" s="273">
        <v>4.30875</v>
      </c>
      <c r="J177" s="273">
        <v>4.37</v>
      </c>
      <c r="K177" s="273">
        <v>3.84875</v>
      </c>
      <c r="L177" s="273">
        <v>4.07875</v>
      </c>
      <c r="M177" s="273">
        <v>4.022641</v>
      </c>
      <c r="N177" s="273">
        <v>8.854848E8</v>
      </c>
      <c r="O177" s="273"/>
      <c r="P177" s="249">
        <f t="shared" si="25"/>
        <v>273861.3941</v>
      </c>
      <c r="Q177" s="249">
        <f t="shared" si="126"/>
        <v>353822.5095</v>
      </c>
      <c r="R177" s="249">
        <f t="shared" si="127"/>
        <v>300789.3532</v>
      </c>
      <c r="S177" s="249">
        <f t="shared" si="28"/>
        <v>0</v>
      </c>
      <c r="T177" s="277"/>
      <c r="U177" s="249">
        <f t="shared" si="18"/>
        <v>480460.755</v>
      </c>
      <c r="V177" s="249">
        <f t="shared" si="19"/>
        <v>480460.755</v>
      </c>
      <c r="W177" s="249">
        <f t="shared" si="20"/>
        <v>928473.2568</v>
      </c>
      <c r="X177" s="252">
        <f t="shared" si="21"/>
        <v>0.9284732568</v>
      </c>
      <c r="Y177" s="249">
        <f t="shared" si="22"/>
        <v>928473.2568</v>
      </c>
      <c r="Z177" s="252">
        <f t="shared" si="23"/>
        <v>0.9284732568</v>
      </c>
      <c r="AA177" s="309"/>
      <c r="AB177" s="294"/>
      <c r="AC177" s="294"/>
      <c r="AD177" s="294"/>
      <c r="AE177" s="294"/>
      <c r="AF177" s="294"/>
      <c r="AG177" s="294"/>
      <c r="AH177" s="294"/>
      <c r="AI177" s="294"/>
      <c r="AJ177" s="294"/>
      <c r="AK177" s="294"/>
      <c r="AL177" s="294"/>
      <c r="AM177" s="294"/>
      <c r="AN177" s="294"/>
      <c r="AO177" s="294"/>
      <c r="AP177" s="294"/>
      <c r="AQ177" s="294"/>
      <c r="AR177" s="294"/>
      <c r="AS177" s="294"/>
      <c r="AT177" s="294"/>
    </row>
    <row r="178" ht="19.5" customHeight="1">
      <c r="A178" s="271" t="s">
        <v>268</v>
      </c>
      <c r="B178" s="272">
        <v>71.75</v>
      </c>
      <c r="C178" s="273">
        <v>76.209999</v>
      </c>
      <c r="D178" s="273">
        <v>71.349998</v>
      </c>
      <c r="E178" s="273">
        <v>75.769997</v>
      </c>
      <c r="F178" s="273">
        <v>69.045784</v>
      </c>
      <c r="G178" s="273">
        <v>5.816957E8</v>
      </c>
      <c r="H178" s="278" t="s">
        <v>268</v>
      </c>
      <c r="I178" s="273">
        <v>4.141875</v>
      </c>
      <c r="J178" s="273">
        <v>4.66375</v>
      </c>
      <c r="K178" s="273">
        <v>4.09625</v>
      </c>
      <c r="L178" s="273">
        <v>4.61125</v>
      </c>
      <c r="M178" s="273">
        <v>4.547815</v>
      </c>
      <c r="N178" s="273">
        <v>5.136864E8</v>
      </c>
      <c r="O178" s="273"/>
      <c r="P178" s="249">
        <f t="shared" si="25"/>
        <v>282574.2495</v>
      </c>
      <c r="Q178" s="249">
        <f t="shared" si="126"/>
        <v>376575.6296</v>
      </c>
      <c r="R178" s="249">
        <f t="shared" si="127"/>
        <v>300789.3532</v>
      </c>
      <c r="S178" s="249">
        <f t="shared" si="28"/>
        <v>0</v>
      </c>
      <c r="T178" s="277"/>
      <c r="U178" s="249">
        <f t="shared" si="18"/>
        <v>486559.7538</v>
      </c>
      <c r="V178" s="249">
        <f t="shared" si="19"/>
        <v>486559.7538</v>
      </c>
      <c r="W178" s="249">
        <f t="shared" si="20"/>
        <v>959939.2324</v>
      </c>
      <c r="X178" s="252">
        <f t="shared" si="21"/>
        <v>0.9599392324</v>
      </c>
      <c r="Y178" s="249">
        <f t="shared" si="22"/>
        <v>959939.2324</v>
      </c>
      <c r="Z178" s="252">
        <f t="shared" si="23"/>
        <v>0.9599392324</v>
      </c>
      <c r="AA178" s="309"/>
      <c r="AB178" s="294"/>
      <c r="AC178" s="294"/>
      <c r="AD178" s="294"/>
      <c r="AE178" s="294"/>
      <c r="AF178" s="294"/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</row>
    <row r="179" ht="19.5" customHeight="1">
      <c r="A179" s="271" t="s">
        <v>269</v>
      </c>
      <c r="B179" s="272">
        <v>76.290001</v>
      </c>
      <c r="C179" s="273">
        <v>77.279999</v>
      </c>
      <c r="D179" s="273">
        <v>74.959999</v>
      </c>
      <c r="E179" s="273">
        <v>75.470001</v>
      </c>
      <c r="F179" s="273">
        <v>68.772423</v>
      </c>
      <c r="G179" s="273">
        <v>5.292455E8</v>
      </c>
      <c r="H179" s="278" t="s">
        <v>269</v>
      </c>
      <c r="I179" s="273">
        <v>4.674375</v>
      </c>
      <c r="J179" s="273">
        <v>4.793125</v>
      </c>
      <c r="K179" s="273">
        <v>4.505</v>
      </c>
      <c r="L179" s="273">
        <v>4.563125</v>
      </c>
      <c r="M179" s="273">
        <v>4.500352</v>
      </c>
      <c r="N179" s="273">
        <v>6.56376E8</v>
      </c>
      <c r="O179" s="273"/>
      <c r="P179" s="249">
        <f t="shared" si="25"/>
        <v>296871.2832</v>
      </c>
      <c r="Q179" s="249">
        <f t="shared" si="126"/>
        <v>414152.7523</v>
      </c>
      <c r="R179" s="249">
        <f t="shared" si="127"/>
        <v>300789.3532</v>
      </c>
      <c r="S179" s="249">
        <f t="shared" si="28"/>
        <v>0</v>
      </c>
      <c r="T179" s="277"/>
      <c r="U179" s="249">
        <f t="shared" si="18"/>
        <v>496567.6773</v>
      </c>
      <c r="V179" s="249">
        <f t="shared" si="19"/>
        <v>496567.6773</v>
      </c>
      <c r="W179" s="249">
        <f t="shared" si="20"/>
        <v>1011813.389</v>
      </c>
      <c r="X179" s="252">
        <f t="shared" si="21"/>
        <v>1.011813389</v>
      </c>
      <c r="Y179" s="249">
        <f t="shared" si="22"/>
        <v>1011813.389</v>
      </c>
      <c r="Z179" s="252">
        <f t="shared" si="23"/>
        <v>1.011813389</v>
      </c>
      <c r="AA179" s="309"/>
      <c r="AB179" s="294"/>
      <c r="AC179" s="294"/>
      <c r="AD179" s="294"/>
      <c r="AE179" s="294"/>
      <c r="AF179" s="294"/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4"/>
    </row>
    <row r="180" ht="19.5" customHeight="1">
      <c r="A180" s="271" t="s">
        <v>270</v>
      </c>
      <c r="B180" s="272">
        <v>76.089996</v>
      </c>
      <c r="C180" s="273">
        <v>79.690002</v>
      </c>
      <c r="D180" s="273">
        <v>75.540001</v>
      </c>
      <c r="E180" s="273">
        <v>78.879997</v>
      </c>
      <c r="F180" s="273">
        <v>71.879791</v>
      </c>
      <c r="G180" s="273">
        <v>5.039888E8</v>
      </c>
      <c r="H180" s="278" t="s">
        <v>270</v>
      </c>
      <c r="I180" s="273">
        <v>4.640625</v>
      </c>
      <c r="J180" s="273">
        <v>5.09375</v>
      </c>
      <c r="K180" s="273">
        <v>4.575</v>
      </c>
      <c r="L180" s="273">
        <v>4.999375</v>
      </c>
      <c r="M180" s="273">
        <v>4.9306</v>
      </c>
      <c r="N180" s="273">
        <v>5.019808E8</v>
      </c>
      <c r="O180" s="273"/>
      <c r="P180" s="249">
        <f t="shared" si="25"/>
        <v>299168.3208</v>
      </c>
      <c r="Q180" s="249">
        <f t="shared" si="126"/>
        <v>420587.9782</v>
      </c>
      <c r="R180" s="249">
        <f t="shared" si="127"/>
        <v>300789.3532</v>
      </c>
      <c r="S180" s="249">
        <f t="shared" si="28"/>
        <v>0</v>
      </c>
      <c r="T180" s="277"/>
      <c r="U180" s="249">
        <f t="shared" si="18"/>
        <v>498175.6037</v>
      </c>
      <c r="V180" s="249">
        <f t="shared" si="19"/>
        <v>498175.6037</v>
      </c>
      <c r="W180" s="249">
        <f t="shared" si="20"/>
        <v>1020545.652</v>
      </c>
      <c r="X180" s="252">
        <f t="shared" si="21"/>
        <v>1.020545652</v>
      </c>
      <c r="Y180" s="249">
        <f t="shared" si="22"/>
        <v>1020545.652</v>
      </c>
      <c r="Z180" s="252">
        <f t="shared" si="23"/>
        <v>1.020545652</v>
      </c>
      <c r="AA180" s="309"/>
      <c r="AB180" s="294"/>
      <c r="AC180" s="294"/>
      <c r="AD180" s="294"/>
      <c r="AE180" s="294"/>
      <c r="AF180" s="294"/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</row>
    <row r="181" ht="19.5" customHeight="1">
      <c r="A181" s="271" t="s">
        <v>271</v>
      </c>
      <c r="B181" s="272">
        <v>78.889999</v>
      </c>
      <c r="C181" s="273">
        <v>83.489998</v>
      </c>
      <c r="D181" s="273">
        <v>76.349998</v>
      </c>
      <c r="E181" s="273">
        <v>82.790001</v>
      </c>
      <c r="F181" s="273">
        <v>75.669327</v>
      </c>
      <c r="G181" s="273">
        <v>8.173537E8</v>
      </c>
      <c r="H181" s="278" t="s">
        <v>271</v>
      </c>
      <c r="I181" s="273">
        <v>5.01</v>
      </c>
      <c r="J181" s="273">
        <v>5.595</v>
      </c>
      <c r="K181" s="273">
        <v>4.68875</v>
      </c>
      <c r="L181" s="273">
        <v>5.5025</v>
      </c>
      <c r="M181" s="273">
        <v>5.426805</v>
      </c>
      <c r="N181" s="273">
        <v>9.615136E8</v>
      </c>
      <c r="O181" s="273"/>
      <c r="P181" s="249">
        <f t="shared" si="25"/>
        <v>302376.2297</v>
      </c>
      <c r="Q181" s="249">
        <f t="shared" si="126"/>
        <v>431045.2203</v>
      </c>
      <c r="R181" s="249">
        <f t="shared" si="127"/>
        <v>300789.3532</v>
      </c>
      <c r="S181" s="249">
        <f t="shared" si="28"/>
        <v>0</v>
      </c>
      <c r="T181" s="277"/>
      <c r="U181" s="249">
        <f t="shared" si="18"/>
        <v>500421.1399</v>
      </c>
      <c r="V181" s="249">
        <f t="shared" si="19"/>
        <v>500421.1399</v>
      </c>
      <c r="W181" s="249">
        <f t="shared" si="20"/>
        <v>1034210.803</v>
      </c>
      <c r="X181" s="252">
        <f t="shared" si="21"/>
        <v>1.034210803</v>
      </c>
      <c r="Y181" s="249">
        <f t="shared" si="22"/>
        <v>1034210.803</v>
      </c>
      <c r="Z181" s="252">
        <f t="shared" si="23"/>
        <v>1.034210803</v>
      </c>
      <c r="AA181" s="309"/>
      <c r="AB181" s="294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</row>
    <row r="182" ht="19.5" customHeight="1">
      <c r="A182" s="271" t="s">
        <v>272</v>
      </c>
      <c r="B182" s="272">
        <v>83.07</v>
      </c>
      <c r="C182" s="273">
        <v>85.839996</v>
      </c>
      <c r="D182" s="273">
        <v>81.370003</v>
      </c>
      <c r="E182" s="273">
        <v>85.730003</v>
      </c>
      <c r="F182" s="273">
        <v>78.356483</v>
      </c>
      <c r="G182" s="273">
        <v>5.423394E8</v>
      </c>
      <c r="H182" s="278" t="s">
        <v>272</v>
      </c>
      <c r="I182" s="273">
        <v>5.535</v>
      </c>
      <c r="J182" s="273">
        <v>5.905625</v>
      </c>
      <c r="K182" s="273">
        <v>5.31375</v>
      </c>
      <c r="L182" s="273">
        <v>5.8825</v>
      </c>
      <c r="M182" s="273">
        <v>5.801578</v>
      </c>
      <c r="N182" s="273">
        <v>9.258976E8</v>
      </c>
      <c r="O182" s="273"/>
      <c r="P182" s="249">
        <f t="shared" si="25"/>
        <v>322257.4376</v>
      </c>
      <c r="Q182" s="249">
        <f t="shared" si="126"/>
        <v>488502.5943</v>
      </c>
      <c r="R182" s="249">
        <f t="shared" si="127"/>
        <v>300789.3532</v>
      </c>
      <c r="S182" s="249">
        <f t="shared" si="28"/>
        <v>0</v>
      </c>
      <c r="T182" s="277"/>
      <c r="U182" s="249">
        <f t="shared" si="18"/>
        <v>514337.9854</v>
      </c>
      <c r="V182" s="249">
        <f t="shared" si="19"/>
        <v>514337.9854</v>
      </c>
      <c r="W182" s="249">
        <f t="shared" si="20"/>
        <v>1111549.385</v>
      </c>
      <c r="X182" s="252">
        <f t="shared" si="21"/>
        <v>1.111549385</v>
      </c>
      <c r="Y182" s="249">
        <f t="shared" si="22"/>
        <v>1111549.385</v>
      </c>
      <c r="Z182" s="252">
        <f t="shared" si="23"/>
        <v>1.111549385</v>
      </c>
      <c r="AA182" s="309"/>
      <c r="AB182" s="294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</row>
    <row r="183" ht="19.5" customHeight="1">
      <c r="A183" s="271" t="s">
        <v>273</v>
      </c>
      <c r="B183" s="326">
        <v>85.830002</v>
      </c>
      <c r="C183" s="327">
        <v>87.959999</v>
      </c>
      <c r="D183" s="327">
        <v>84.050003</v>
      </c>
      <c r="E183" s="327">
        <v>87.959999</v>
      </c>
      <c r="F183" s="327">
        <v>80.394691</v>
      </c>
      <c r="G183" s="327">
        <v>6.516492E8</v>
      </c>
      <c r="H183" s="329" t="s">
        <v>273</v>
      </c>
      <c r="I183" s="327">
        <v>5.90375</v>
      </c>
      <c r="J183" s="327">
        <v>6.225</v>
      </c>
      <c r="K183" s="327">
        <v>5.65125</v>
      </c>
      <c r="L183" s="327">
        <v>6.225</v>
      </c>
      <c r="M183" s="327">
        <v>6.139365</v>
      </c>
      <c r="N183" s="327">
        <v>8.507456E8</v>
      </c>
      <c r="O183" s="327"/>
      <c r="P183" s="249">
        <f t="shared" si="25"/>
        <v>332871.299</v>
      </c>
      <c r="Q183" s="249">
        <f t="shared" si="126"/>
        <v>519529.5763</v>
      </c>
      <c r="R183" s="249">
        <f t="shared" si="127"/>
        <v>300789.3532</v>
      </c>
      <c r="S183" s="249">
        <f t="shared" si="28"/>
        <v>0</v>
      </c>
      <c r="T183" s="328">
        <f>(P183-P171)/P171</f>
        <v>0.3219565957</v>
      </c>
      <c r="U183" s="249">
        <f t="shared" si="18"/>
        <v>521767.6884</v>
      </c>
      <c r="V183" s="249">
        <f t="shared" si="19"/>
        <v>521767.6884</v>
      </c>
      <c r="W183" s="249">
        <f t="shared" si="20"/>
        <v>1153190.229</v>
      </c>
      <c r="X183" s="252">
        <f t="shared" si="21"/>
        <v>1.153190229</v>
      </c>
      <c r="Y183" s="249">
        <f t="shared" si="22"/>
        <v>1153190.229</v>
      </c>
      <c r="Z183" s="252">
        <f t="shared" si="23"/>
        <v>1.153190229</v>
      </c>
      <c r="AA183" s="309"/>
      <c r="AB183" s="294"/>
      <c r="AC183" s="294"/>
      <c r="AD183" s="294"/>
      <c r="AE183" s="294"/>
      <c r="AF183" s="294"/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</row>
    <row r="184" ht="19.5" customHeight="1">
      <c r="A184" s="271" t="s">
        <v>274</v>
      </c>
      <c r="B184" s="272">
        <v>87.550003</v>
      </c>
      <c r="C184" s="273">
        <v>89.0</v>
      </c>
      <c r="D184" s="273">
        <v>84.760002</v>
      </c>
      <c r="E184" s="273">
        <v>86.269997</v>
      </c>
      <c r="F184" s="273">
        <v>79.100487</v>
      </c>
      <c r="G184" s="273">
        <v>8.317327E8</v>
      </c>
      <c r="H184" s="278" t="s">
        <v>274</v>
      </c>
      <c r="I184" s="273">
        <v>6.17</v>
      </c>
      <c r="J184" s="273">
        <v>6.363125</v>
      </c>
      <c r="K184" s="273">
        <v>5.766875</v>
      </c>
      <c r="L184" s="273">
        <v>5.97125</v>
      </c>
      <c r="M184" s="273">
        <v>5.889106</v>
      </c>
      <c r="N184" s="273">
        <v>1.1935552E9</v>
      </c>
      <c r="O184" s="273"/>
      <c r="P184" s="249">
        <f t="shared" si="25"/>
        <v>335683.1762</v>
      </c>
      <c r="Q184" s="249">
        <f>((Q183+R183)/2)*K184/K183</f>
        <v>418551.3583</v>
      </c>
      <c r="R184" s="249">
        <f>(Q183+R183)/2</f>
        <v>410159.4648</v>
      </c>
      <c r="S184" s="249">
        <f t="shared" si="28"/>
        <v>0</v>
      </c>
      <c r="T184" s="277"/>
      <c r="U184" s="249">
        <f t="shared" si="18"/>
        <v>628731.3096</v>
      </c>
      <c r="V184" s="249">
        <f t="shared" si="19"/>
        <v>628731.3096</v>
      </c>
      <c r="W184" s="249">
        <f t="shared" si="20"/>
        <v>1164393.999</v>
      </c>
      <c r="X184" s="252">
        <f t="shared" si="21"/>
        <v>1.164393999</v>
      </c>
      <c r="Y184" s="249">
        <f t="shared" si="22"/>
        <v>1164393.999</v>
      </c>
      <c r="Z184" s="252">
        <f t="shared" si="23"/>
        <v>1.164393999</v>
      </c>
      <c r="AA184" s="309"/>
      <c r="AB184" s="294"/>
      <c r="AC184" s="294"/>
      <c r="AD184" s="294"/>
      <c r="AE184" s="294"/>
      <c r="AF184" s="294"/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</row>
    <row r="185" ht="19.5" customHeight="1">
      <c r="A185" s="271" t="s">
        <v>275</v>
      </c>
      <c r="B185" s="272">
        <v>86.110001</v>
      </c>
      <c r="C185" s="273">
        <v>90.959999</v>
      </c>
      <c r="D185" s="273">
        <v>83.739998</v>
      </c>
      <c r="E185" s="273">
        <v>90.339996</v>
      </c>
      <c r="F185" s="273">
        <v>82.832245</v>
      </c>
      <c r="G185" s="273">
        <v>7.135587E8</v>
      </c>
      <c r="H185" s="278" t="s">
        <v>275</v>
      </c>
      <c r="I185" s="273">
        <v>5.953125</v>
      </c>
      <c r="J185" s="273">
        <v>6.67625</v>
      </c>
      <c r="K185" s="273">
        <v>5.620625</v>
      </c>
      <c r="L185" s="273">
        <v>6.58375</v>
      </c>
      <c r="M185" s="273">
        <v>6.493181</v>
      </c>
      <c r="N185" s="273">
        <v>9.816912E8</v>
      </c>
      <c r="O185" s="273"/>
      <c r="P185" s="249">
        <f t="shared" si="25"/>
        <v>331643.5564</v>
      </c>
      <c r="Q185" s="249">
        <f t="shared" ref="Q185:Q195" si="128">Q184*K185/K184</f>
        <v>407936.747</v>
      </c>
      <c r="R185" s="249">
        <f t="shared" ref="R185:R195" si="129">R184</f>
        <v>410159.4648</v>
      </c>
      <c r="S185" s="249">
        <f t="shared" si="28"/>
        <v>0</v>
      </c>
      <c r="T185" s="277"/>
      <c r="U185" s="249">
        <f t="shared" si="18"/>
        <v>625903.5757</v>
      </c>
      <c r="V185" s="249">
        <f t="shared" si="19"/>
        <v>625903.5757</v>
      </c>
      <c r="W185" s="249">
        <f t="shared" si="20"/>
        <v>1149739.768</v>
      </c>
      <c r="X185" s="252">
        <f t="shared" si="21"/>
        <v>1.149739768</v>
      </c>
      <c r="Y185" s="249">
        <f t="shared" si="22"/>
        <v>1149739.768</v>
      </c>
      <c r="Z185" s="252">
        <f t="shared" si="23"/>
        <v>1.149739768</v>
      </c>
      <c r="AA185" s="309"/>
      <c r="AB185" s="294"/>
      <c r="AC185" s="294"/>
      <c r="AD185" s="294"/>
      <c r="AE185" s="294"/>
      <c r="AF185" s="294"/>
      <c r="AG185" s="294"/>
      <c r="AH185" s="294"/>
      <c r="AI185" s="294"/>
      <c r="AJ185" s="294"/>
      <c r="AK185" s="294"/>
      <c r="AL185" s="294"/>
      <c r="AM185" s="294"/>
      <c r="AN185" s="294"/>
      <c r="AO185" s="294"/>
      <c r="AP185" s="294"/>
      <c r="AQ185" s="294"/>
      <c r="AR185" s="294"/>
      <c r="AS185" s="294"/>
      <c r="AT185" s="294"/>
    </row>
    <row r="186" ht="19.5" customHeight="1">
      <c r="A186" s="271" t="s">
        <v>276</v>
      </c>
      <c r="B186" s="272">
        <v>89.489998</v>
      </c>
      <c r="C186" s="273">
        <v>91.360001</v>
      </c>
      <c r="D186" s="273">
        <v>86.400002</v>
      </c>
      <c r="E186" s="273">
        <v>87.669998</v>
      </c>
      <c r="F186" s="273">
        <v>80.717819</v>
      </c>
      <c r="G186" s="273">
        <v>8.093454E8</v>
      </c>
      <c r="H186" s="278" t="s">
        <v>276</v>
      </c>
      <c r="I186" s="273">
        <v>6.45875</v>
      </c>
      <c r="J186" s="273">
        <v>6.731875</v>
      </c>
      <c r="K186" s="273">
        <v>6.040625</v>
      </c>
      <c r="L186" s="273">
        <v>6.215625</v>
      </c>
      <c r="M186" s="273">
        <v>6.130119</v>
      </c>
      <c r="N186" s="273">
        <v>1.3196624E9</v>
      </c>
      <c r="O186" s="273"/>
      <c r="P186" s="249">
        <f t="shared" si="25"/>
        <v>342178.2257</v>
      </c>
      <c r="Q186" s="249">
        <f t="shared" si="128"/>
        <v>438419.7331</v>
      </c>
      <c r="R186" s="249">
        <f t="shared" si="129"/>
        <v>410159.4648</v>
      </c>
      <c r="S186" s="249">
        <f t="shared" si="28"/>
        <v>0</v>
      </c>
      <c r="T186" s="277"/>
      <c r="U186" s="249">
        <f t="shared" si="18"/>
        <v>633277.8442</v>
      </c>
      <c r="V186" s="249">
        <f t="shared" si="19"/>
        <v>633277.8442</v>
      </c>
      <c r="W186" s="249">
        <f t="shared" si="20"/>
        <v>1190757.424</v>
      </c>
      <c r="X186" s="252">
        <f t="shared" si="21"/>
        <v>1.190757424</v>
      </c>
      <c r="Y186" s="249">
        <f t="shared" si="22"/>
        <v>1190757.424</v>
      </c>
      <c r="Z186" s="252">
        <f t="shared" si="23"/>
        <v>1.190757424</v>
      </c>
      <c r="AA186" s="309"/>
      <c r="AB186" s="294"/>
      <c r="AC186" s="294"/>
      <c r="AD186" s="294"/>
      <c r="AE186" s="294"/>
      <c r="AF186" s="294"/>
      <c r="AG186" s="294"/>
      <c r="AH186" s="294"/>
      <c r="AI186" s="294"/>
      <c r="AJ186" s="294"/>
      <c r="AK186" s="294"/>
      <c r="AL186" s="294"/>
      <c r="AM186" s="294"/>
      <c r="AN186" s="294"/>
      <c r="AO186" s="294"/>
      <c r="AP186" s="294"/>
      <c r="AQ186" s="294"/>
      <c r="AR186" s="294"/>
      <c r="AS186" s="294"/>
      <c r="AT186" s="294"/>
    </row>
    <row r="187" ht="19.5" customHeight="1">
      <c r="A187" s="271" t="s">
        <v>277</v>
      </c>
      <c r="B187" s="272">
        <v>88.099998</v>
      </c>
      <c r="C187" s="273">
        <v>89.68</v>
      </c>
      <c r="D187" s="273">
        <v>83.279999</v>
      </c>
      <c r="E187" s="273">
        <v>87.389999</v>
      </c>
      <c r="F187" s="273">
        <v>80.64402</v>
      </c>
      <c r="G187" s="273">
        <v>1.1413982E9</v>
      </c>
      <c r="H187" s="278" t="s">
        <v>277</v>
      </c>
      <c r="I187" s="273">
        <v>6.275</v>
      </c>
      <c r="J187" s="273">
        <v>6.50125</v>
      </c>
      <c r="K187" s="273">
        <v>5.5875</v>
      </c>
      <c r="L187" s="273">
        <v>6.148125</v>
      </c>
      <c r="M187" s="273">
        <v>6.063548</v>
      </c>
      <c r="N187" s="273">
        <v>1.2642224E9</v>
      </c>
      <c r="O187" s="273"/>
      <c r="P187" s="249">
        <f t="shared" si="25"/>
        <v>329821.7782</v>
      </c>
      <c r="Q187" s="249">
        <f t="shared" si="128"/>
        <v>405532.583</v>
      </c>
      <c r="R187" s="249">
        <f t="shared" si="129"/>
        <v>410159.4648</v>
      </c>
      <c r="S187" s="249">
        <f t="shared" si="28"/>
        <v>0</v>
      </c>
      <c r="T187" s="277"/>
      <c r="U187" s="249">
        <f t="shared" si="18"/>
        <v>624628.3309</v>
      </c>
      <c r="V187" s="249">
        <f t="shared" si="19"/>
        <v>624628.3309</v>
      </c>
      <c r="W187" s="249">
        <f t="shared" si="20"/>
        <v>1145513.826</v>
      </c>
      <c r="X187" s="252">
        <f t="shared" si="21"/>
        <v>1.145513826</v>
      </c>
      <c r="Y187" s="249">
        <f t="shared" si="22"/>
        <v>1145513.826</v>
      </c>
      <c r="Z187" s="252">
        <f t="shared" si="23"/>
        <v>1.145513826</v>
      </c>
      <c r="AA187" s="309"/>
      <c r="AB187" s="294"/>
      <c r="AC187" s="294"/>
      <c r="AD187" s="294"/>
      <c r="AE187" s="294"/>
      <c r="AF187" s="294"/>
      <c r="AG187" s="294"/>
      <c r="AH187" s="294"/>
      <c r="AI187" s="294"/>
      <c r="AJ187" s="294"/>
      <c r="AK187" s="294"/>
      <c r="AL187" s="294"/>
      <c r="AM187" s="294"/>
      <c r="AN187" s="294"/>
      <c r="AO187" s="294"/>
      <c r="AP187" s="294"/>
      <c r="AQ187" s="294"/>
      <c r="AR187" s="294"/>
      <c r="AS187" s="294"/>
      <c r="AT187" s="294"/>
    </row>
    <row r="188" ht="19.5" customHeight="1">
      <c r="A188" s="271" t="s">
        <v>278</v>
      </c>
      <c r="B188" s="272">
        <v>87.529999</v>
      </c>
      <c r="C188" s="273">
        <v>91.449997</v>
      </c>
      <c r="D188" s="273">
        <v>85.529999</v>
      </c>
      <c r="E188" s="273">
        <v>91.309998</v>
      </c>
      <c r="F188" s="273">
        <v>84.261452</v>
      </c>
      <c r="G188" s="273">
        <v>7.891937E8</v>
      </c>
      <c r="H188" s="278" t="s">
        <v>278</v>
      </c>
      <c r="I188" s="273">
        <v>6.163125</v>
      </c>
      <c r="J188" s="273">
        <v>6.72125</v>
      </c>
      <c r="K188" s="273">
        <v>5.8875</v>
      </c>
      <c r="L188" s="273">
        <v>6.700625</v>
      </c>
      <c r="M188" s="273">
        <v>6.608448</v>
      </c>
      <c r="N188" s="273">
        <v>6.280752E8</v>
      </c>
      <c r="O188" s="273"/>
      <c r="P188" s="249">
        <f t="shared" si="25"/>
        <v>338732.6693</v>
      </c>
      <c r="Q188" s="249">
        <f t="shared" si="128"/>
        <v>427306.1445</v>
      </c>
      <c r="R188" s="249">
        <f t="shared" si="129"/>
        <v>410159.4648</v>
      </c>
      <c r="S188" s="249">
        <f t="shared" si="28"/>
        <v>0</v>
      </c>
      <c r="T188" s="277"/>
      <c r="U188" s="249">
        <f t="shared" si="18"/>
        <v>630865.9547</v>
      </c>
      <c r="V188" s="249">
        <f t="shared" si="19"/>
        <v>630865.9547</v>
      </c>
      <c r="W188" s="249">
        <f t="shared" si="20"/>
        <v>1176198.279</v>
      </c>
      <c r="X188" s="252">
        <f t="shared" si="21"/>
        <v>1.176198279</v>
      </c>
      <c r="Y188" s="249">
        <f t="shared" si="22"/>
        <v>1176198.279</v>
      </c>
      <c r="Z188" s="252">
        <f t="shared" si="23"/>
        <v>1.176198279</v>
      </c>
      <c r="AA188" s="309"/>
      <c r="AB188" s="294"/>
      <c r="AC188" s="294"/>
      <c r="AD188" s="294"/>
      <c r="AE188" s="294"/>
      <c r="AF188" s="294"/>
      <c r="AG188" s="294"/>
      <c r="AH188" s="294"/>
      <c r="AI188" s="294"/>
      <c r="AJ188" s="294"/>
      <c r="AK188" s="294"/>
      <c r="AL188" s="294"/>
      <c r="AM188" s="294"/>
      <c r="AN188" s="294"/>
      <c r="AO188" s="294"/>
      <c r="AP188" s="294"/>
      <c r="AQ188" s="294"/>
      <c r="AR188" s="294"/>
      <c r="AS188" s="294"/>
      <c r="AT188" s="294"/>
    </row>
    <row r="189" ht="19.5" customHeight="1">
      <c r="A189" s="271" t="s">
        <v>279</v>
      </c>
      <c r="B189" s="272">
        <v>91.419998</v>
      </c>
      <c r="C189" s="273">
        <v>94.139999</v>
      </c>
      <c r="D189" s="273">
        <v>90.639999</v>
      </c>
      <c r="E189" s="273">
        <v>93.910004</v>
      </c>
      <c r="F189" s="273">
        <v>86.660728</v>
      </c>
      <c r="G189" s="273">
        <v>5.670129E8</v>
      </c>
      <c r="H189" s="278" t="s">
        <v>279</v>
      </c>
      <c r="I189" s="273">
        <v>6.715625</v>
      </c>
      <c r="J189" s="273">
        <v>7.139375</v>
      </c>
      <c r="K189" s="273">
        <v>6.601875</v>
      </c>
      <c r="L189" s="273">
        <v>7.10625</v>
      </c>
      <c r="M189" s="273">
        <v>7.008492</v>
      </c>
      <c r="N189" s="273">
        <v>3.869664E8</v>
      </c>
      <c r="O189" s="273"/>
      <c r="P189" s="249">
        <f t="shared" si="25"/>
        <v>358970.2931</v>
      </c>
      <c r="Q189" s="249">
        <f t="shared" si="128"/>
        <v>479154.4378</v>
      </c>
      <c r="R189" s="249">
        <f t="shared" si="129"/>
        <v>410159.4648</v>
      </c>
      <c r="S189" s="249">
        <f t="shared" si="28"/>
        <v>0</v>
      </c>
      <c r="T189" s="277"/>
      <c r="U189" s="249">
        <f t="shared" si="18"/>
        <v>645032.2913</v>
      </c>
      <c r="V189" s="249">
        <f t="shared" si="19"/>
        <v>645032.2913</v>
      </c>
      <c r="W189" s="249">
        <f t="shared" si="20"/>
        <v>1248284.196</v>
      </c>
      <c r="X189" s="252">
        <f t="shared" si="21"/>
        <v>1.248284196</v>
      </c>
      <c r="Y189" s="249">
        <f t="shared" si="22"/>
        <v>1248284.196</v>
      </c>
      <c r="Z189" s="252">
        <f t="shared" si="23"/>
        <v>1.248284196</v>
      </c>
      <c r="AA189" s="309"/>
      <c r="AB189" s="294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</row>
    <row r="190" ht="19.5" customHeight="1">
      <c r="A190" s="271" t="s">
        <v>280</v>
      </c>
      <c r="B190" s="272">
        <v>94.239998</v>
      </c>
      <c r="C190" s="273">
        <v>97.510002</v>
      </c>
      <c r="D190" s="273">
        <v>93.629997</v>
      </c>
      <c r="E190" s="273">
        <v>95.019997</v>
      </c>
      <c r="F190" s="273">
        <v>87.920654</v>
      </c>
      <c r="G190" s="273">
        <v>6.615304E8</v>
      </c>
      <c r="H190" s="278" t="s">
        <v>280</v>
      </c>
      <c r="I190" s="273">
        <v>7.150625</v>
      </c>
      <c r="J190" s="273">
        <v>7.64625</v>
      </c>
      <c r="K190" s="273">
        <v>7.05625</v>
      </c>
      <c r="L190" s="273">
        <v>7.255</v>
      </c>
      <c r="M190" s="273">
        <v>7.166822</v>
      </c>
      <c r="N190" s="273">
        <v>4.590912E8</v>
      </c>
      <c r="O190" s="273"/>
      <c r="P190" s="249">
        <f t="shared" si="25"/>
        <v>370811.8693</v>
      </c>
      <c r="Q190" s="249">
        <f t="shared" si="128"/>
        <v>512132.3111</v>
      </c>
      <c r="R190" s="249">
        <f t="shared" si="129"/>
        <v>410159.4648</v>
      </c>
      <c r="S190" s="249">
        <f t="shared" si="28"/>
        <v>0</v>
      </c>
      <c r="T190" s="277"/>
      <c r="U190" s="249">
        <f t="shared" si="18"/>
        <v>653321.3947</v>
      </c>
      <c r="V190" s="249">
        <f t="shared" si="19"/>
        <v>653321.3947</v>
      </c>
      <c r="W190" s="249">
        <f t="shared" si="20"/>
        <v>1293103.645</v>
      </c>
      <c r="X190" s="252">
        <f t="shared" si="21"/>
        <v>1.293103645</v>
      </c>
      <c r="Y190" s="249">
        <f t="shared" si="22"/>
        <v>1293103.645</v>
      </c>
      <c r="Z190" s="252">
        <f t="shared" si="23"/>
        <v>1.293103645</v>
      </c>
      <c r="AA190" s="309"/>
      <c r="AB190" s="294"/>
      <c r="AC190" s="294"/>
      <c r="AD190" s="294"/>
      <c r="AE190" s="294"/>
      <c r="AF190" s="294"/>
      <c r="AG190" s="294"/>
      <c r="AH190" s="294"/>
      <c r="AI190" s="294"/>
      <c r="AJ190" s="294"/>
      <c r="AK190" s="294"/>
      <c r="AL190" s="294"/>
      <c r="AM190" s="294"/>
      <c r="AN190" s="294"/>
      <c r="AO190" s="294"/>
      <c r="AP190" s="294"/>
      <c r="AQ190" s="294"/>
      <c r="AR190" s="294"/>
      <c r="AS190" s="294"/>
      <c r="AT190" s="294"/>
    </row>
    <row r="191" ht="19.5" customHeight="1">
      <c r="A191" s="271" t="s">
        <v>281</v>
      </c>
      <c r="B191" s="272">
        <v>94.82</v>
      </c>
      <c r="C191" s="273">
        <v>99.910004</v>
      </c>
      <c r="D191" s="273">
        <v>93.889999</v>
      </c>
      <c r="E191" s="273">
        <v>99.779999</v>
      </c>
      <c r="F191" s="273">
        <v>92.324989</v>
      </c>
      <c r="G191" s="273">
        <v>6.459047E8</v>
      </c>
      <c r="H191" s="278" t="s">
        <v>281</v>
      </c>
      <c r="I191" s="273">
        <v>7.2275</v>
      </c>
      <c r="J191" s="273">
        <v>7.991875</v>
      </c>
      <c r="K191" s="273">
        <v>7.080625</v>
      </c>
      <c r="L191" s="273">
        <v>7.99125</v>
      </c>
      <c r="M191" s="273">
        <v>7.894124</v>
      </c>
      <c r="N191" s="273">
        <v>3.72584E8</v>
      </c>
      <c r="O191" s="273"/>
      <c r="P191" s="249">
        <f t="shared" si="25"/>
        <v>371841.5802</v>
      </c>
      <c r="Q191" s="249">
        <f t="shared" si="128"/>
        <v>513901.413</v>
      </c>
      <c r="R191" s="249">
        <f t="shared" si="129"/>
        <v>410159.4648</v>
      </c>
      <c r="S191" s="249">
        <f t="shared" si="28"/>
        <v>0</v>
      </c>
      <c r="T191" s="277"/>
      <c r="U191" s="249">
        <f t="shared" si="18"/>
        <v>654042.1923</v>
      </c>
      <c r="V191" s="249">
        <f t="shared" si="19"/>
        <v>654042.1923</v>
      </c>
      <c r="W191" s="249">
        <f t="shared" si="20"/>
        <v>1295902.458</v>
      </c>
      <c r="X191" s="252">
        <f t="shared" si="21"/>
        <v>1.295902458</v>
      </c>
      <c r="Y191" s="249">
        <f t="shared" si="22"/>
        <v>1295902.458</v>
      </c>
      <c r="Z191" s="252">
        <f t="shared" si="23"/>
        <v>1.295902458</v>
      </c>
      <c r="AA191" s="309"/>
      <c r="AB191" s="294"/>
      <c r="AC191" s="294"/>
      <c r="AD191" s="294"/>
      <c r="AE191" s="294"/>
      <c r="AF191" s="294"/>
      <c r="AG191" s="294"/>
      <c r="AH191" s="294"/>
      <c r="AI191" s="294"/>
      <c r="AJ191" s="294"/>
      <c r="AK191" s="294"/>
      <c r="AL191" s="294"/>
      <c r="AM191" s="294"/>
      <c r="AN191" s="294"/>
      <c r="AO191" s="294"/>
      <c r="AP191" s="294"/>
      <c r="AQ191" s="294"/>
      <c r="AR191" s="294"/>
      <c r="AS191" s="294"/>
      <c r="AT191" s="294"/>
    </row>
    <row r="192" ht="19.5" customHeight="1">
      <c r="A192" s="271" t="s">
        <v>282</v>
      </c>
      <c r="B192" s="272">
        <v>100.019997</v>
      </c>
      <c r="C192" s="273">
        <v>100.559998</v>
      </c>
      <c r="D192" s="273">
        <v>97.699997</v>
      </c>
      <c r="E192" s="273">
        <v>98.790001</v>
      </c>
      <c r="F192" s="273">
        <v>91.408981</v>
      </c>
      <c r="G192" s="273">
        <v>7.559587E8</v>
      </c>
      <c r="H192" s="278" t="s">
        <v>282</v>
      </c>
      <c r="I192" s="273">
        <v>8.030625</v>
      </c>
      <c r="J192" s="273">
        <v>8.130625</v>
      </c>
      <c r="K192" s="273">
        <v>7.683125</v>
      </c>
      <c r="L192" s="273">
        <v>7.8575</v>
      </c>
      <c r="M192" s="273">
        <v>7.762</v>
      </c>
      <c r="N192" s="273">
        <v>5.165328E8</v>
      </c>
      <c r="O192" s="273"/>
      <c r="P192" s="249">
        <f t="shared" si="25"/>
        <v>386930.6812</v>
      </c>
      <c r="Q192" s="249">
        <f t="shared" si="128"/>
        <v>557629.9824</v>
      </c>
      <c r="R192" s="249">
        <f t="shared" si="129"/>
        <v>410159.4648</v>
      </c>
      <c r="S192" s="249">
        <f t="shared" si="28"/>
        <v>0</v>
      </c>
      <c r="T192" s="277"/>
      <c r="U192" s="249">
        <f t="shared" si="18"/>
        <v>664604.563</v>
      </c>
      <c r="V192" s="249">
        <f t="shared" si="19"/>
        <v>664604.563</v>
      </c>
      <c r="W192" s="249">
        <f t="shared" si="20"/>
        <v>1354720.128</v>
      </c>
      <c r="X192" s="252">
        <f t="shared" si="21"/>
        <v>1.354720128</v>
      </c>
      <c r="Y192" s="249">
        <f t="shared" si="22"/>
        <v>1354720.128</v>
      </c>
      <c r="Z192" s="252">
        <f t="shared" si="23"/>
        <v>1.354720128</v>
      </c>
      <c r="AA192" s="309"/>
      <c r="AB192" s="294"/>
      <c r="AC192" s="294"/>
      <c r="AD192" s="294"/>
      <c r="AE192" s="294"/>
      <c r="AF192" s="294"/>
      <c r="AG192" s="294"/>
      <c r="AH192" s="294"/>
      <c r="AI192" s="294"/>
      <c r="AJ192" s="294"/>
      <c r="AK192" s="294"/>
      <c r="AL192" s="294"/>
      <c r="AM192" s="294"/>
      <c r="AN192" s="294"/>
      <c r="AO192" s="294"/>
      <c r="AP192" s="294"/>
      <c r="AQ192" s="294"/>
      <c r="AR192" s="294"/>
      <c r="AS192" s="294"/>
      <c r="AT192" s="294"/>
    </row>
    <row r="193" ht="19.5" customHeight="1">
      <c r="A193" s="271" t="s">
        <v>283</v>
      </c>
      <c r="B193" s="272">
        <v>98.510002</v>
      </c>
      <c r="C193" s="273">
        <v>101.75</v>
      </c>
      <c r="D193" s="273">
        <v>90.239998</v>
      </c>
      <c r="E193" s="273">
        <v>101.400002</v>
      </c>
      <c r="F193" s="273">
        <v>94.047188</v>
      </c>
      <c r="G193" s="273">
        <v>1.2850375E9</v>
      </c>
      <c r="H193" s="278" t="s">
        <v>283</v>
      </c>
      <c r="I193" s="273">
        <v>7.8125</v>
      </c>
      <c r="J193" s="273">
        <v>8.284375</v>
      </c>
      <c r="K193" s="273">
        <v>6.528125</v>
      </c>
      <c r="L193" s="273">
        <v>8.22875</v>
      </c>
      <c r="M193" s="273">
        <v>8.128737</v>
      </c>
      <c r="N193" s="273">
        <v>1.031152E9</v>
      </c>
      <c r="O193" s="273"/>
      <c r="P193" s="249">
        <f t="shared" si="25"/>
        <v>357386.1307</v>
      </c>
      <c r="Q193" s="249">
        <f t="shared" si="128"/>
        <v>473801.7706</v>
      </c>
      <c r="R193" s="249">
        <f t="shared" si="129"/>
        <v>410159.4648</v>
      </c>
      <c r="S193" s="249">
        <f t="shared" si="28"/>
        <v>0</v>
      </c>
      <c r="T193" s="277"/>
      <c r="U193" s="249">
        <f t="shared" si="18"/>
        <v>643923.3777</v>
      </c>
      <c r="V193" s="249">
        <f t="shared" si="19"/>
        <v>643923.3777</v>
      </c>
      <c r="W193" s="249">
        <f t="shared" si="20"/>
        <v>1241347.366</v>
      </c>
      <c r="X193" s="252">
        <f t="shared" si="21"/>
        <v>1.241347366</v>
      </c>
      <c r="Y193" s="249">
        <f t="shared" si="22"/>
        <v>1241347.366</v>
      </c>
      <c r="Z193" s="252">
        <f t="shared" si="23"/>
        <v>1.241347366</v>
      </c>
      <c r="AA193" s="309"/>
      <c r="AB193" s="294"/>
      <c r="AC193" s="294"/>
      <c r="AD193" s="294"/>
      <c r="AE193" s="294"/>
      <c r="AF193" s="294"/>
      <c r="AG193" s="294"/>
      <c r="AH193" s="294"/>
      <c r="AI193" s="294"/>
      <c r="AJ193" s="294"/>
      <c r="AK193" s="294"/>
      <c r="AL193" s="294"/>
      <c r="AM193" s="294"/>
      <c r="AN193" s="294"/>
      <c r="AO193" s="294"/>
      <c r="AP193" s="294"/>
      <c r="AQ193" s="294"/>
      <c r="AR193" s="294"/>
      <c r="AS193" s="294"/>
      <c r="AT193" s="294"/>
    </row>
    <row r="194" ht="19.5" customHeight="1">
      <c r="A194" s="271" t="s">
        <v>284</v>
      </c>
      <c r="B194" s="272">
        <v>101.580002</v>
      </c>
      <c r="C194" s="273">
        <v>106.25</v>
      </c>
      <c r="D194" s="273">
        <v>100.669998</v>
      </c>
      <c r="E194" s="273">
        <v>106.010002</v>
      </c>
      <c r="F194" s="273">
        <v>98.322922</v>
      </c>
      <c r="G194" s="273">
        <v>4.349901E8</v>
      </c>
      <c r="H194" s="278" t="s">
        <v>284</v>
      </c>
      <c r="I194" s="273">
        <v>8.245</v>
      </c>
      <c r="J194" s="273">
        <v>9.02625</v>
      </c>
      <c r="K194" s="273">
        <v>8.11</v>
      </c>
      <c r="L194" s="273">
        <v>8.985</v>
      </c>
      <c r="M194" s="273">
        <v>8.875795</v>
      </c>
      <c r="N194" s="273">
        <v>3.266832E8</v>
      </c>
      <c r="O194" s="273"/>
      <c r="P194" s="249">
        <f t="shared" si="25"/>
        <v>398693.0614</v>
      </c>
      <c r="Q194" s="249">
        <f t="shared" si="128"/>
        <v>588611.9459</v>
      </c>
      <c r="R194" s="249">
        <f t="shared" si="129"/>
        <v>410159.4648</v>
      </c>
      <c r="S194" s="249">
        <f t="shared" si="28"/>
        <v>0</v>
      </c>
      <c r="T194" s="277"/>
      <c r="U194" s="249">
        <f t="shared" si="18"/>
        <v>672838.2292</v>
      </c>
      <c r="V194" s="249">
        <f t="shared" si="19"/>
        <v>672838.2292</v>
      </c>
      <c r="W194" s="249">
        <f t="shared" si="20"/>
        <v>1397464.472</v>
      </c>
      <c r="X194" s="252">
        <f t="shared" si="21"/>
        <v>1.397464472</v>
      </c>
      <c r="Y194" s="249">
        <f t="shared" si="22"/>
        <v>1397464.472</v>
      </c>
      <c r="Z194" s="252">
        <f t="shared" si="23"/>
        <v>1.397464472</v>
      </c>
      <c r="AA194" s="309"/>
      <c r="AB194" s="294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</row>
    <row r="195" ht="19.5" customHeight="1">
      <c r="A195" s="271" t="s">
        <v>285</v>
      </c>
      <c r="B195" s="326">
        <v>105.720001</v>
      </c>
      <c r="C195" s="327">
        <v>105.919998</v>
      </c>
      <c r="D195" s="327">
        <v>99.919998</v>
      </c>
      <c r="E195" s="327">
        <v>103.25</v>
      </c>
      <c r="F195" s="327">
        <v>95.763062</v>
      </c>
      <c r="G195" s="327">
        <v>8.157022E8</v>
      </c>
      <c r="H195" s="329" t="s">
        <v>285</v>
      </c>
      <c r="I195" s="327">
        <v>8.93625</v>
      </c>
      <c r="J195" s="327">
        <v>8.96875</v>
      </c>
      <c r="K195" s="327">
        <v>7.96875</v>
      </c>
      <c r="L195" s="327">
        <v>8.54625</v>
      </c>
      <c r="M195" s="327">
        <v>8.44238</v>
      </c>
      <c r="N195" s="327">
        <v>4.611296E8</v>
      </c>
      <c r="O195" s="327"/>
      <c r="P195" s="249">
        <f t="shared" si="25"/>
        <v>395722.7644</v>
      </c>
      <c r="Q195" s="249">
        <f t="shared" si="128"/>
        <v>578360.2274</v>
      </c>
      <c r="R195" s="249">
        <f t="shared" si="129"/>
        <v>410159.4648</v>
      </c>
      <c r="S195" s="249">
        <f t="shared" si="28"/>
        <v>0</v>
      </c>
      <c r="T195" s="328">
        <f>(P195-P183)/P183</f>
        <v>0.1888161146</v>
      </c>
      <c r="U195" s="249">
        <f t="shared" si="18"/>
        <v>670759.0212</v>
      </c>
      <c r="V195" s="249">
        <f t="shared" si="19"/>
        <v>670759.0212</v>
      </c>
      <c r="W195" s="249">
        <f t="shared" si="20"/>
        <v>1384242.457</v>
      </c>
      <c r="X195" s="252">
        <f t="shared" si="21"/>
        <v>1.384242457</v>
      </c>
      <c r="Y195" s="249">
        <f t="shared" si="22"/>
        <v>1384242.457</v>
      </c>
      <c r="Z195" s="252">
        <f t="shared" si="23"/>
        <v>1.384242457</v>
      </c>
      <c r="AA195" s="309"/>
      <c r="AB195" s="294"/>
      <c r="AC195" s="294"/>
      <c r="AD195" s="294"/>
      <c r="AE195" s="294"/>
      <c r="AF195" s="294"/>
      <c r="AG195" s="294"/>
      <c r="AH195" s="294"/>
      <c r="AI195" s="294"/>
      <c r="AJ195" s="294"/>
      <c r="AK195" s="294"/>
      <c r="AL195" s="294"/>
      <c r="AM195" s="294"/>
      <c r="AN195" s="294"/>
      <c r="AO195" s="294"/>
      <c r="AP195" s="294"/>
      <c r="AQ195" s="294"/>
      <c r="AR195" s="294"/>
      <c r="AS195" s="294"/>
      <c r="AT195" s="294"/>
    </row>
    <row r="196" ht="19.5" customHeight="1">
      <c r="A196" s="271" t="s">
        <v>286</v>
      </c>
      <c r="B196" s="272">
        <v>103.760002</v>
      </c>
      <c r="C196" s="273">
        <v>104.580002</v>
      </c>
      <c r="D196" s="273">
        <v>99.360001</v>
      </c>
      <c r="E196" s="273">
        <v>101.099998</v>
      </c>
      <c r="F196" s="273">
        <v>94.118324</v>
      </c>
      <c r="G196" s="273">
        <v>8.262916E8</v>
      </c>
      <c r="H196" s="278" t="s">
        <v>286</v>
      </c>
      <c r="I196" s="273">
        <v>8.63125</v>
      </c>
      <c r="J196" s="273">
        <v>8.75125</v>
      </c>
      <c r="K196" s="273">
        <v>7.908125</v>
      </c>
      <c r="L196" s="273">
        <v>8.174375</v>
      </c>
      <c r="M196" s="273">
        <v>8.079652</v>
      </c>
      <c r="N196" s="273">
        <v>5.83728E8</v>
      </c>
      <c r="O196" s="273"/>
      <c r="P196" s="249">
        <f t="shared" si="25"/>
        <v>393504.9545</v>
      </c>
      <c r="Q196" s="249">
        <f>((Q195+R195)/2)*K196/K195</f>
        <v>490499.5947</v>
      </c>
      <c r="R196" s="249">
        <f>(Q195+R195)/2</f>
        <v>494259.8461</v>
      </c>
      <c r="S196" s="249">
        <f t="shared" si="28"/>
        <v>0</v>
      </c>
      <c r="T196" s="277"/>
      <c r="U196" s="249">
        <f t="shared" si="18"/>
        <v>749942.9204</v>
      </c>
      <c r="V196" s="249">
        <f t="shared" si="19"/>
        <v>749942.9204</v>
      </c>
      <c r="W196" s="249">
        <f t="shared" si="20"/>
        <v>1378264.395</v>
      </c>
      <c r="X196" s="252">
        <f t="shared" si="21"/>
        <v>1.378264395</v>
      </c>
      <c r="Y196" s="249">
        <f t="shared" si="22"/>
        <v>1378264.395</v>
      </c>
      <c r="Z196" s="252">
        <f t="shared" si="23"/>
        <v>1.378264395</v>
      </c>
      <c r="AA196" s="309"/>
      <c r="AB196" s="294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</row>
    <row r="197" ht="19.5" customHeight="1">
      <c r="A197" s="271" t="s">
        <v>287</v>
      </c>
      <c r="B197" s="272">
        <v>101.330002</v>
      </c>
      <c r="C197" s="273">
        <v>108.940002</v>
      </c>
      <c r="D197" s="273">
        <v>99.75</v>
      </c>
      <c r="E197" s="273">
        <v>108.400002</v>
      </c>
      <c r="F197" s="273">
        <v>100.91423</v>
      </c>
      <c r="G197" s="273">
        <v>4.724565E8</v>
      </c>
      <c r="H197" s="278" t="s">
        <v>287</v>
      </c>
      <c r="I197" s="273">
        <v>8.204375</v>
      </c>
      <c r="J197" s="273">
        <v>9.47</v>
      </c>
      <c r="K197" s="273">
        <v>7.955625</v>
      </c>
      <c r="L197" s="273">
        <v>9.37875</v>
      </c>
      <c r="M197" s="273">
        <v>9.270071</v>
      </c>
      <c r="N197" s="273">
        <v>3.683216E8</v>
      </c>
      <c r="O197" s="273"/>
      <c r="P197" s="249">
        <f t="shared" si="25"/>
        <v>395049.505</v>
      </c>
      <c r="Q197" s="249">
        <f t="shared" ref="Q197:Q207" si="130">Q196*K197/K196</f>
        <v>493445.771</v>
      </c>
      <c r="R197" s="249">
        <f t="shared" ref="R197:R207" si="131">R196</f>
        <v>494259.8461</v>
      </c>
      <c r="S197" s="249">
        <f t="shared" si="28"/>
        <v>0</v>
      </c>
      <c r="T197" s="277"/>
      <c r="U197" s="249">
        <f t="shared" si="18"/>
        <v>751024.1057</v>
      </c>
      <c r="V197" s="249">
        <f t="shared" si="19"/>
        <v>751024.1057</v>
      </c>
      <c r="W197" s="249">
        <f t="shared" si="20"/>
        <v>1382755.122</v>
      </c>
      <c r="X197" s="252">
        <f t="shared" si="21"/>
        <v>1.382755122</v>
      </c>
      <c r="Y197" s="249">
        <f t="shared" si="22"/>
        <v>1382755.122</v>
      </c>
      <c r="Z197" s="252">
        <f t="shared" si="23"/>
        <v>1.382755122</v>
      </c>
      <c r="AA197" s="309"/>
      <c r="AB197" s="294"/>
      <c r="AC197" s="294"/>
      <c r="AD197" s="294"/>
      <c r="AE197" s="294"/>
      <c r="AF197" s="294"/>
      <c r="AG197" s="294"/>
      <c r="AH197" s="294"/>
      <c r="AI197" s="294"/>
      <c r="AJ197" s="294"/>
      <c r="AK197" s="294"/>
      <c r="AL197" s="294"/>
      <c r="AM197" s="294"/>
      <c r="AN197" s="294"/>
      <c r="AO197" s="294"/>
      <c r="AP197" s="294"/>
      <c r="AQ197" s="294"/>
      <c r="AR197" s="294"/>
      <c r="AS197" s="294"/>
      <c r="AT197" s="294"/>
    </row>
    <row r="198" ht="19.5" customHeight="1">
      <c r="A198" s="271" t="s">
        <v>288</v>
      </c>
      <c r="B198" s="272">
        <v>108.610001</v>
      </c>
      <c r="C198" s="273">
        <v>109.419998</v>
      </c>
      <c r="D198" s="273">
        <v>104.239998</v>
      </c>
      <c r="E198" s="273">
        <v>105.599998</v>
      </c>
      <c r="F198" s="273">
        <v>98.307579</v>
      </c>
      <c r="G198" s="273">
        <v>6.336356E8</v>
      </c>
      <c r="H198" s="278" t="s">
        <v>288</v>
      </c>
      <c r="I198" s="273">
        <v>9.410625</v>
      </c>
      <c r="J198" s="273">
        <v>9.5525</v>
      </c>
      <c r="K198" s="273">
        <v>8.685625</v>
      </c>
      <c r="L198" s="273">
        <v>8.909375</v>
      </c>
      <c r="M198" s="273">
        <v>8.806135</v>
      </c>
      <c r="N198" s="273">
        <v>4.663744E8</v>
      </c>
      <c r="O198" s="273"/>
      <c r="P198" s="249">
        <f t="shared" si="25"/>
        <v>412831.6752</v>
      </c>
      <c r="Q198" s="249">
        <f t="shared" si="130"/>
        <v>538723.8495</v>
      </c>
      <c r="R198" s="249">
        <f t="shared" si="131"/>
        <v>494259.8461</v>
      </c>
      <c r="S198" s="249">
        <f t="shared" si="28"/>
        <v>0</v>
      </c>
      <c r="T198" s="277"/>
      <c r="U198" s="249">
        <f t="shared" si="18"/>
        <v>763471.6249</v>
      </c>
      <c r="V198" s="249">
        <f t="shared" si="19"/>
        <v>763471.6249</v>
      </c>
      <c r="W198" s="249">
        <f t="shared" si="20"/>
        <v>1445815.371</v>
      </c>
      <c r="X198" s="252">
        <f t="shared" si="21"/>
        <v>1.445815371</v>
      </c>
      <c r="Y198" s="249">
        <f t="shared" si="22"/>
        <v>1445815.371</v>
      </c>
      <c r="Z198" s="252">
        <f t="shared" si="23"/>
        <v>1.445815371</v>
      </c>
      <c r="AA198" s="309"/>
      <c r="AB198" s="294"/>
      <c r="AC198" s="294"/>
      <c r="AD198" s="294"/>
      <c r="AE198" s="294"/>
      <c r="AF198" s="294"/>
      <c r="AG198" s="294"/>
      <c r="AH198" s="294"/>
      <c r="AI198" s="294"/>
      <c r="AJ198" s="294"/>
      <c r="AK198" s="294"/>
      <c r="AL198" s="294"/>
      <c r="AM198" s="294"/>
      <c r="AN198" s="294"/>
      <c r="AO198" s="294"/>
      <c r="AP198" s="294"/>
      <c r="AQ198" s="294"/>
      <c r="AR198" s="294"/>
      <c r="AS198" s="294"/>
      <c r="AT198" s="294"/>
    </row>
    <row r="199" ht="19.5" customHeight="1">
      <c r="A199" s="271" t="s">
        <v>289</v>
      </c>
      <c r="B199" s="272">
        <v>105.599998</v>
      </c>
      <c r="C199" s="273">
        <v>111.160004</v>
      </c>
      <c r="D199" s="273">
        <v>104.339996</v>
      </c>
      <c r="E199" s="273">
        <v>107.629997</v>
      </c>
      <c r="F199" s="273">
        <v>100.427818</v>
      </c>
      <c r="G199" s="273">
        <v>5.686993E8</v>
      </c>
      <c r="H199" s="278" t="s">
        <v>289</v>
      </c>
      <c r="I199" s="273">
        <v>8.90625</v>
      </c>
      <c r="J199" s="273">
        <v>9.8525</v>
      </c>
      <c r="K199" s="273">
        <v>8.6975</v>
      </c>
      <c r="L199" s="273">
        <v>9.22875</v>
      </c>
      <c r="M199" s="273">
        <v>9.126643</v>
      </c>
      <c r="N199" s="273">
        <v>4.135088E8</v>
      </c>
      <c r="O199" s="273"/>
      <c r="P199" s="249">
        <f t="shared" si="25"/>
        <v>413227.7069</v>
      </c>
      <c r="Q199" s="249">
        <f t="shared" si="130"/>
        <v>539460.3936</v>
      </c>
      <c r="R199" s="249">
        <f t="shared" si="131"/>
        <v>494259.8461</v>
      </c>
      <c r="S199" s="249">
        <f t="shared" si="28"/>
        <v>0</v>
      </c>
      <c r="T199" s="277"/>
      <c r="U199" s="249">
        <f t="shared" si="18"/>
        <v>763748.8471</v>
      </c>
      <c r="V199" s="249">
        <f t="shared" si="19"/>
        <v>763748.8471</v>
      </c>
      <c r="W199" s="249">
        <f t="shared" si="20"/>
        <v>1446947.947</v>
      </c>
      <c r="X199" s="252">
        <f t="shared" si="21"/>
        <v>1.446947947</v>
      </c>
      <c r="Y199" s="249">
        <f t="shared" si="22"/>
        <v>1446947.947</v>
      </c>
      <c r="Z199" s="252">
        <f t="shared" si="23"/>
        <v>1.446947947</v>
      </c>
      <c r="AA199" s="309"/>
      <c r="AB199" s="294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</row>
    <row r="200" ht="19.5" customHeight="1">
      <c r="A200" s="271" t="s">
        <v>290</v>
      </c>
      <c r="B200" s="272">
        <v>108.050003</v>
      </c>
      <c r="C200" s="273">
        <v>111.080002</v>
      </c>
      <c r="D200" s="273">
        <v>106.0</v>
      </c>
      <c r="E200" s="273">
        <v>110.050003</v>
      </c>
      <c r="F200" s="273">
        <v>102.685875</v>
      </c>
      <c r="G200" s="273">
        <v>5.182335E8</v>
      </c>
      <c r="H200" s="278" t="s">
        <v>290</v>
      </c>
      <c r="I200" s="273">
        <v>9.304375</v>
      </c>
      <c r="J200" s="273">
        <v>9.81125</v>
      </c>
      <c r="K200" s="273">
        <v>8.948125</v>
      </c>
      <c r="L200" s="273">
        <v>9.6375</v>
      </c>
      <c r="M200" s="273">
        <v>9.530869</v>
      </c>
      <c r="N200" s="273">
        <v>3.268368E8</v>
      </c>
      <c r="O200" s="273"/>
      <c r="P200" s="249">
        <f t="shared" si="25"/>
        <v>419801.9802</v>
      </c>
      <c r="Q200" s="249">
        <f t="shared" si="130"/>
        <v>555005.3503</v>
      </c>
      <c r="R200" s="249">
        <f t="shared" si="131"/>
        <v>494259.8461</v>
      </c>
      <c r="S200" s="249">
        <f t="shared" si="28"/>
        <v>0</v>
      </c>
      <c r="T200" s="277"/>
      <c r="U200" s="249">
        <f t="shared" si="18"/>
        <v>768350.8384</v>
      </c>
      <c r="V200" s="249">
        <f t="shared" si="19"/>
        <v>768350.8384</v>
      </c>
      <c r="W200" s="249">
        <f t="shared" si="20"/>
        <v>1469067.177</v>
      </c>
      <c r="X200" s="252">
        <f t="shared" si="21"/>
        <v>1.469067177</v>
      </c>
      <c r="Y200" s="249">
        <f t="shared" si="22"/>
        <v>1469067.177</v>
      </c>
      <c r="Z200" s="252">
        <f t="shared" si="23"/>
        <v>1.469067177</v>
      </c>
      <c r="AA200" s="309"/>
      <c r="AB200" s="294"/>
      <c r="AC200" s="294"/>
      <c r="AD200" s="294"/>
      <c r="AE200" s="294"/>
      <c r="AF200" s="294"/>
      <c r="AG200" s="294"/>
      <c r="AH200" s="294"/>
      <c r="AI200" s="294"/>
      <c r="AJ200" s="294"/>
      <c r="AK200" s="294"/>
      <c r="AL200" s="294"/>
      <c r="AM200" s="294"/>
      <c r="AN200" s="294"/>
      <c r="AO200" s="294"/>
      <c r="AP200" s="294"/>
      <c r="AQ200" s="294"/>
      <c r="AR200" s="294"/>
      <c r="AS200" s="294"/>
      <c r="AT200" s="294"/>
    </row>
    <row r="201" ht="19.5" customHeight="1">
      <c r="A201" s="271" t="s">
        <v>291</v>
      </c>
      <c r="B201" s="272">
        <v>110.639999</v>
      </c>
      <c r="C201" s="273">
        <v>111.129997</v>
      </c>
      <c r="D201" s="273">
        <v>106.639999</v>
      </c>
      <c r="E201" s="273">
        <v>107.07</v>
      </c>
      <c r="F201" s="273">
        <v>99.905289</v>
      </c>
      <c r="G201" s="273">
        <v>5.770306E8</v>
      </c>
      <c r="H201" s="278" t="s">
        <v>291</v>
      </c>
      <c r="I201" s="273">
        <v>9.73125</v>
      </c>
      <c r="J201" s="273">
        <v>9.84875</v>
      </c>
      <c r="K201" s="273">
        <v>9.06625</v>
      </c>
      <c r="L201" s="273">
        <v>9.14375</v>
      </c>
      <c r="M201" s="273">
        <v>9.042585</v>
      </c>
      <c r="N201" s="273">
        <v>3.028272E8</v>
      </c>
      <c r="O201" s="273"/>
      <c r="P201" s="249">
        <f t="shared" si="25"/>
        <v>422336.6297</v>
      </c>
      <c r="Q201" s="249">
        <f t="shared" si="130"/>
        <v>562332.0257</v>
      </c>
      <c r="R201" s="249">
        <f t="shared" si="131"/>
        <v>494259.8461</v>
      </c>
      <c r="S201" s="249">
        <f t="shared" si="28"/>
        <v>0</v>
      </c>
      <c r="T201" s="277"/>
      <c r="U201" s="249">
        <f t="shared" si="18"/>
        <v>770125.093</v>
      </c>
      <c r="V201" s="249">
        <f t="shared" si="19"/>
        <v>770125.093</v>
      </c>
      <c r="W201" s="249">
        <f t="shared" si="20"/>
        <v>1478928.501</v>
      </c>
      <c r="X201" s="252">
        <f t="shared" si="21"/>
        <v>1.478928501</v>
      </c>
      <c r="Y201" s="249">
        <f t="shared" si="22"/>
        <v>1478928.501</v>
      </c>
      <c r="Z201" s="252">
        <f t="shared" si="23"/>
        <v>1.478928501</v>
      </c>
      <c r="AA201" s="309"/>
      <c r="AB201" s="294"/>
      <c r="AC201" s="294"/>
      <c r="AD201" s="294"/>
      <c r="AE201" s="294"/>
      <c r="AF201" s="294"/>
      <c r="AG201" s="294"/>
      <c r="AH201" s="294"/>
      <c r="AI201" s="294"/>
      <c r="AJ201" s="294"/>
      <c r="AK201" s="294"/>
      <c r="AL201" s="294"/>
      <c r="AM201" s="294"/>
      <c r="AN201" s="294"/>
      <c r="AO201" s="294"/>
      <c r="AP201" s="294"/>
      <c r="AQ201" s="294"/>
      <c r="AR201" s="294"/>
      <c r="AS201" s="294"/>
      <c r="AT201" s="294"/>
    </row>
    <row r="202" ht="19.5" customHeight="1">
      <c r="A202" s="271" t="s">
        <v>292</v>
      </c>
      <c r="B202" s="272">
        <v>108.129997</v>
      </c>
      <c r="C202" s="273">
        <v>114.389999</v>
      </c>
      <c r="D202" s="273">
        <v>105.830002</v>
      </c>
      <c r="E202" s="273">
        <v>111.949997</v>
      </c>
      <c r="F202" s="273">
        <v>104.698997</v>
      </c>
      <c r="G202" s="273">
        <v>6.448857E8</v>
      </c>
      <c r="H202" s="278" t="s">
        <v>292</v>
      </c>
      <c r="I202" s="273">
        <v>9.32125</v>
      </c>
      <c r="J202" s="273">
        <v>10.4075</v>
      </c>
      <c r="K202" s="273">
        <v>8.9225</v>
      </c>
      <c r="L202" s="273">
        <v>9.95875</v>
      </c>
      <c r="M202" s="273">
        <v>9.848567</v>
      </c>
      <c r="N202" s="273">
        <v>3.287216E8</v>
      </c>
      <c r="O202" s="273"/>
      <c r="P202" s="249">
        <f t="shared" si="25"/>
        <v>419128.7208</v>
      </c>
      <c r="Q202" s="249">
        <f t="shared" si="130"/>
        <v>553415.9657</v>
      </c>
      <c r="R202" s="249">
        <f t="shared" si="131"/>
        <v>494259.8461</v>
      </c>
      <c r="S202" s="249">
        <f t="shared" si="28"/>
        <v>0</v>
      </c>
      <c r="T202" s="277"/>
      <c r="U202" s="249">
        <f t="shared" si="18"/>
        <v>767879.5568</v>
      </c>
      <c r="V202" s="249">
        <f t="shared" si="19"/>
        <v>767879.5568</v>
      </c>
      <c r="W202" s="249">
        <f t="shared" si="20"/>
        <v>1466804.533</v>
      </c>
      <c r="X202" s="252">
        <f t="shared" si="21"/>
        <v>1.466804533</v>
      </c>
      <c r="Y202" s="249">
        <f t="shared" si="22"/>
        <v>1466804.533</v>
      </c>
      <c r="Z202" s="252">
        <f t="shared" si="23"/>
        <v>1.466804533</v>
      </c>
      <c r="AA202" s="309"/>
      <c r="AB202" s="294"/>
      <c r="AC202" s="294"/>
      <c r="AD202" s="294"/>
      <c r="AE202" s="294"/>
      <c r="AF202" s="294"/>
      <c r="AG202" s="294"/>
      <c r="AH202" s="294"/>
      <c r="AI202" s="294"/>
      <c r="AJ202" s="294"/>
      <c r="AK202" s="294"/>
      <c r="AL202" s="294"/>
      <c r="AM202" s="294"/>
      <c r="AN202" s="294"/>
      <c r="AO202" s="294"/>
      <c r="AP202" s="294"/>
      <c r="AQ202" s="294"/>
      <c r="AR202" s="294"/>
      <c r="AS202" s="294"/>
      <c r="AT202" s="294"/>
    </row>
    <row r="203" ht="19.5" customHeight="1">
      <c r="A203" s="271" t="s">
        <v>293</v>
      </c>
      <c r="B203" s="272">
        <v>111.970001</v>
      </c>
      <c r="C203" s="273">
        <v>113.0</v>
      </c>
      <c r="D203" s="273">
        <v>84.739998</v>
      </c>
      <c r="E203" s="273">
        <v>104.309998</v>
      </c>
      <c r="F203" s="273">
        <v>97.553833</v>
      </c>
      <c r="G203" s="273">
        <v>1.0103048E9</v>
      </c>
      <c r="H203" s="278" t="s">
        <v>293</v>
      </c>
      <c r="I203" s="273">
        <v>9.96125</v>
      </c>
      <c r="J203" s="273">
        <v>10.14125</v>
      </c>
      <c r="K203" s="273">
        <v>6.875</v>
      </c>
      <c r="L203" s="273">
        <v>8.56375</v>
      </c>
      <c r="M203" s="273">
        <v>8.469001</v>
      </c>
      <c r="N203" s="273">
        <v>4.280792E8</v>
      </c>
      <c r="O203" s="273"/>
      <c r="P203" s="249">
        <f t="shared" si="25"/>
        <v>335603.9525</v>
      </c>
      <c r="Q203" s="249">
        <f t="shared" si="130"/>
        <v>426420.2594</v>
      </c>
      <c r="R203" s="249">
        <f t="shared" si="131"/>
        <v>494259.8461</v>
      </c>
      <c r="S203" s="249">
        <f t="shared" si="28"/>
        <v>0</v>
      </c>
      <c r="T203" s="277"/>
      <c r="U203" s="249">
        <f t="shared" si="18"/>
        <v>709412.219</v>
      </c>
      <c r="V203" s="249">
        <f t="shared" si="19"/>
        <v>709412.219</v>
      </c>
      <c r="W203" s="249">
        <f t="shared" si="20"/>
        <v>1256284.058</v>
      </c>
      <c r="X203" s="252">
        <f t="shared" si="21"/>
        <v>1.256284058</v>
      </c>
      <c r="Y203" s="249">
        <f t="shared" si="22"/>
        <v>1256284.058</v>
      </c>
      <c r="Z203" s="252">
        <f t="shared" si="23"/>
        <v>1.256284058</v>
      </c>
      <c r="AA203" s="309"/>
      <c r="AB203" s="294"/>
      <c r="AC203" s="294"/>
      <c r="AD203" s="294"/>
      <c r="AE203" s="294"/>
      <c r="AF203" s="294"/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</row>
    <row r="204" ht="19.5" customHeight="1">
      <c r="A204" s="271" t="s">
        <v>294</v>
      </c>
      <c r="B204" s="272">
        <v>101.709999</v>
      </c>
      <c r="C204" s="273">
        <v>108.730003</v>
      </c>
      <c r="D204" s="273">
        <v>98.75</v>
      </c>
      <c r="E204" s="273">
        <v>101.760002</v>
      </c>
      <c r="F204" s="273">
        <v>95.169006</v>
      </c>
      <c r="G204" s="273">
        <v>8.812015E8</v>
      </c>
      <c r="H204" s="278" t="s">
        <v>294</v>
      </c>
      <c r="I204" s="273">
        <v>8.145</v>
      </c>
      <c r="J204" s="273">
        <v>9.265</v>
      </c>
      <c r="K204" s="273">
        <v>7.66875</v>
      </c>
      <c r="L204" s="273">
        <v>8.13125</v>
      </c>
      <c r="M204" s="273">
        <v>8.041286</v>
      </c>
      <c r="N204" s="273">
        <v>3.535144E8</v>
      </c>
      <c r="O204" s="273"/>
      <c r="P204" s="249">
        <f t="shared" si="25"/>
        <v>391089.1089</v>
      </c>
      <c r="Q204" s="249">
        <f t="shared" si="130"/>
        <v>475652.4166</v>
      </c>
      <c r="R204" s="249">
        <f t="shared" si="131"/>
        <v>494259.8461</v>
      </c>
      <c r="S204" s="249">
        <f t="shared" si="28"/>
        <v>0</v>
      </c>
      <c r="T204" s="277"/>
      <c r="U204" s="249">
        <f t="shared" si="18"/>
        <v>748251.8285</v>
      </c>
      <c r="V204" s="249">
        <f t="shared" si="19"/>
        <v>748251.8285</v>
      </c>
      <c r="W204" s="249">
        <f t="shared" si="20"/>
        <v>1361001.372</v>
      </c>
      <c r="X204" s="252">
        <f t="shared" si="21"/>
        <v>1.361001372</v>
      </c>
      <c r="Y204" s="249">
        <f t="shared" si="22"/>
        <v>1361001.372</v>
      </c>
      <c r="Z204" s="252">
        <f t="shared" si="23"/>
        <v>1.361001372</v>
      </c>
      <c r="AA204" s="309"/>
      <c r="AB204" s="294"/>
      <c r="AC204" s="294"/>
      <c r="AD204" s="294"/>
      <c r="AE204" s="294"/>
      <c r="AF204" s="294"/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4"/>
    </row>
    <row r="205" ht="19.5" customHeight="1">
      <c r="A205" s="271" t="s">
        <v>295</v>
      </c>
      <c r="B205" s="272">
        <v>101.940002</v>
      </c>
      <c r="C205" s="273">
        <v>114.080002</v>
      </c>
      <c r="D205" s="273">
        <v>100.480003</v>
      </c>
      <c r="E205" s="273">
        <v>113.330002</v>
      </c>
      <c r="F205" s="273">
        <v>106.24749</v>
      </c>
      <c r="G205" s="273">
        <v>7.406272E8</v>
      </c>
      <c r="H205" s="278" t="s">
        <v>295</v>
      </c>
      <c r="I205" s="273">
        <v>8.16125</v>
      </c>
      <c r="J205" s="273">
        <v>10.19875</v>
      </c>
      <c r="K205" s="273">
        <v>7.93375</v>
      </c>
      <c r="L205" s="273">
        <v>10.0675</v>
      </c>
      <c r="M205" s="273">
        <v>9.956113</v>
      </c>
      <c r="N205" s="273">
        <v>3.188688E8</v>
      </c>
      <c r="O205" s="273"/>
      <c r="P205" s="249">
        <f t="shared" si="25"/>
        <v>397940.6059</v>
      </c>
      <c r="Q205" s="249">
        <f t="shared" si="130"/>
        <v>492088.9793</v>
      </c>
      <c r="R205" s="249">
        <f t="shared" si="131"/>
        <v>494259.8461</v>
      </c>
      <c r="S205" s="249">
        <f t="shared" si="28"/>
        <v>0</v>
      </c>
      <c r="T205" s="277"/>
      <c r="U205" s="249">
        <f t="shared" si="18"/>
        <v>753047.8764</v>
      </c>
      <c r="V205" s="249">
        <f t="shared" si="19"/>
        <v>753047.8764</v>
      </c>
      <c r="W205" s="249">
        <f t="shared" si="20"/>
        <v>1384289.431</v>
      </c>
      <c r="X205" s="252">
        <f t="shared" si="21"/>
        <v>1.384289431</v>
      </c>
      <c r="Y205" s="249">
        <f t="shared" si="22"/>
        <v>1384289.431</v>
      </c>
      <c r="Z205" s="252">
        <f t="shared" si="23"/>
        <v>1.384289431</v>
      </c>
      <c r="AA205" s="309"/>
      <c r="AB205" s="294"/>
      <c r="AC205" s="294"/>
      <c r="AD205" s="294"/>
      <c r="AE205" s="294"/>
      <c r="AF205" s="294"/>
      <c r="AG205" s="294"/>
      <c r="AH205" s="294"/>
      <c r="AI205" s="294"/>
      <c r="AJ205" s="294"/>
      <c r="AK205" s="294"/>
      <c r="AL205" s="294"/>
      <c r="AM205" s="294"/>
      <c r="AN205" s="294"/>
      <c r="AO205" s="294"/>
      <c r="AP205" s="294"/>
      <c r="AQ205" s="294"/>
      <c r="AR205" s="294"/>
      <c r="AS205" s="294"/>
      <c r="AT205" s="294"/>
    </row>
    <row r="206" ht="19.5" customHeight="1">
      <c r="A206" s="271" t="s">
        <v>296</v>
      </c>
      <c r="B206" s="272">
        <v>113.629997</v>
      </c>
      <c r="C206" s="273">
        <v>115.470001</v>
      </c>
      <c r="D206" s="273">
        <v>109.480003</v>
      </c>
      <c r="E206" s="273">
        <v>114.019997</v>
      </c>
      <c r="F206" s="273">
        <v>106.894386</v>
      </c>
      <c r="G206" s="273">
        <v>5.434133E8</v>
      </c>
      <c r="H206" s="278" t="s">
        <v>296</v>
      </c>
      <c r="I206" s="273">
        <v>10.12125</v>
      </c>
      <c r="J206" s="273">
        <v>10.4425</v>
      </c>
      <c r="K206" s="273">
        <v>9.38375</v>
      </c>
      <c r="L206" s="273">
        <v>10.16375</v>
      </c>
      <c r="M206" s="273">
        <v>10.051297</v>
      </c>
      <c r="N206" s="273">
        <v>1.950984E8</v>
      </c>
      <c r="O206" s="273"/>
      <c r="P206" s="249">
        <f t="shared" si="25"/>
        <v>433584.1703</v>
      </c>
      <c r="Q206" s="249">
        <f t="shared" si="130"/>
        <v>582024.8885</v>
      </c>
      <c r="R206" s="249">
        <f t="shared" si="131"/>
        <v>494259.8461</v>
      </c>
      <c r="S206" s="249">
        <f t="shared" si="28"/>
        <v>0</v>
      </c>
      <c r="T206" s="277"/>
      <c r="U206" s="249">
        <f t="shared" si="18"/>
        <v>777998.3714</v>
      </c>
      <c r="V206" s="249">
        <f t="shared" si="19"/>
        <v>777998.3714</v>
      </c>
      <c r="W206" s="249">
        <f t="shared" si="20"/>
        <v>1509868.905</v>
      </c>
      <c r="X206" s="252">
        <f t="shared" si="21"/>
        <v>1.509868905</v>
      </c>
      <c r="Y206" s="249">
        <f t="shared" si="22"/>
        <v>1509868.905</v>
      </c>
      <c r="Z206" s="252">
        <f t="shared" si="23"/>
        <v>1.509868905</v>
      </c>
      <c r="AA206" s="309"/>
      <c r="AB206" s="294"/>
      <c r="AC206" s="294"/>
      <c r="AD206" s="294"/>
      <c r="AE206" s="294"/>
      <c r="AF206" s="294"/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</row>
    <row r="207" ht="19.5" customHeight="1">
      <c r="A207" s="271" t="s">
        <v>297</v>
      </c>
      <c r="B207" s="326">
        <v>114.480003</v>
      </c>
      <c r="C207" s="327">
        <v>115.75</v>
      </c>
      <c r="D207" s="327">
        <v>109.379997</v>
      </c>
      <c r="E207" s="327">
        <v>111.860001</v>
      </c>
      <c r="F207" s="327">
        <v>104.86937</v>
      </c>
      <c r="G207" s="327">
        <v>7.574975E8</v>
      </c>
      <c r="H207" s="329" t="s">
        <v>297</v>
      </c>
      <c r="I207" s="327">
        <v>10.24125</v>
      </c>
      <c r="J207" s="327">
        <v>10.47125</v>
      </c>
      <c r="K207" s="327">
        <v>9.33</v>
      </c>
      <c r="L207" s="327">
        <v>9.795</v>
      </c>
      <c r="M207" s="327">
        <v>9.686628</v>
      </c>
      <c r="N207" s="327">
        <v>2.490936E8</v>
      </c>
      <c r="O207" s="327"/>
      <c r="P207" s="249">
        <f t="shared" si="25"/>
        <v>433188.1069</v>
      </c>
      <c r="Q207" s="249">
        <f t="shared" si="130"/>
        <v>578691.0574</v>
      </c>
      <c r="R207" s="249">
        <f t="shared" si="131"/>
        <v>494259.8461</v>
      </c>
      <c r="S207" s="249">
        <f t="shared" si="28"/>
        <v>0</v>
      </c>
      <c r="T207" s="328">
        <f>(P207-P195)/P195</f>
        <v>0.09467573248</v>
      </c>
      <c r="U207" s="249">
        <f t="shared" si="18"/>
        <v>777721.1271</v>
      </c>
      <c r="V207" s="249">
        <f t="shared" si="19"/>
        <v>777721.1271</v>
      </c>
      <c r="W207" s="249">
        <f t="shared" si="20"/>
        <v>1506139.01</v>
      </c>
      <c r="X207" s="252">
        <f t="shared" si="21"/>
        <v>1.50613901</v>
      </c>
      <c r="Y207" s="249">
        <f t="shared" si="22"/>
        <v>1506139.01</v>
      </c>
      <c r="Z207" s="252">
        <f t="shared" si="23"/>
        <v>1.50613901</v>
      </c>
      <c r="AA207" s="309"/>
      <c r="AB207" s="294"/>
      <c r="AC207" s="294"/>
      <c r="AD207" s="294"/>
      <c r="AE207" s="294"/>
      <c r="AF207" s="294"/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</row>
    <row r="208" ht="19.5" customHeight="1">
      <c r="A208" s="271" t="s">
        <v>298</v>
      </c>
      <c r="B208" s="272">
        <v>109.449997</v>
      </c>
      <c r="C208" s="273">
        <v>110.18</v>
      </c>
      <c r="D208" s="273">
        <v>97.25</v>
      </c>
      <c r="E208" s="273">
        <v>104.129997</v>
      </c>
      <c r="F208" s="273">
        <v>97.920593</v>
      </c>
      <c r="G208" s="273">
        <v>1.0773082E9</v>
      </c>
      <c r="H208" s="278" t="s">
        <v>298</v>
      </c>
      <c r="I208" s="273">
        <v>9.3575</v>
      </c>
      <c r="J208" s="273">
        <v>9.4925</v>
      </c>
      <c r="K208" s="273">
        <v>7.35</v>
      </c>
      <c r="L208" s="273">
        <v>8.415</v>
      </c>
      <c r="M208" s="273">
        <v>8.32685</v>
      </c>
      <c r="N208" s="273">
        <v>3.941464E8</v>
      </c>
      <c r="O208" s="273"/>
      <c r="P208" s="249">
        <f t="shared" si="25"/>
        <v>385148.5149</v>
      </c>
      <c r="Q208" s="249">
        <f>((Q207+R207)/2)*K208/K207</f>
        <v>422625.3559</v>
      </c>
      <c r="R208" s="249">
        <f>(Q207+R207)/2</f>
        <v>536475.4518</v>
      </c>
      <c r="S208" s="249">
        <f t="shared" si="28"/>
        <v>0</v>
      </c>
      <c r="T208" s="277"/>
      <c r="U208" s="249">
        <f t="shared" si="18"/>
        <v>784620.3941</v>
      </c>
      <c r="V208" s="249">
        <f t="shared" si="19"/>
        <v>784620.3941</v>
      </c>
      <c r="W208" s="249">
        <f t="shared" si="20"/>
        <v>1344249.322</v>
      </c>
      <c r="X208" s="252">
        <f t="shared" si="21"/>
        <v>1.344249322</v>
      </c>
      <c r="Y208" s="249">
        <f t="shared" si="22"/>
        <v>1344249.322</v>
      </c>
      <c r="Z208" s="252">
        <f t="shared" si="23"/>
        <v>1.344249322</v>
      </c>
      <c r="AA208" s="309"/>
      <c r="AB208" s="294"/>
      <c r="AC208" s="294"/>
      <c r="AD208" s="294"/>
      <c r="AE208" s="294"/>
      <c r="AF208" s="294"/>
      <c r="AG208" s="294"/>
      <c r="AH208" s="294"/>
      <c r="AI208" s="294"/>
      <c r="AJ208" s="294"/>
      <c r="AK208" s="294"/>
      <c r="AL208" s="294"/>
      <c r="AM208" s="294"/>
      <c r="AN208" s="294"/>
      <c r="AO208" s="294"/>
      <c r="AP208" s="294"/>
      <c r="AQ208" s="294"/>
      <c r="AR208" s="294"/>
      <c r="AS208" s="294"/>
      <c r="AT208" s="294"/>
    </row>
    <row r="209" ht="19.5" customHeight="1">
      <c r="A209" s="271" t="s">
        <v>299</v>
      </c>
      <c r="B209" s="272">
        <v>103.629997</v>
      </c>
      <c r="C209" s="273">
        <v>104.800003</v>
      </c>
      <c r="D209" s="273">
        <v>94.839996</v>
      </c>
      <c r="E209" s="273">
        <v>102.5</v>
      </c>
      <c r="F209" s="273">
        <v>96.387787</v>
      </c>
      <c r="G209" s="273">
        <v>9.422596E8</v>
      </c>
      <c r="H209" s="278" t="s">
        <v>299</v>
      </c>
      <c r="I209" s="273">
        <v>8.32875</v>
      </c>
      <c r="J209" s="273">
        <v>8.5225</v>
      </c>
      <c r="K209" s="273">
        <v>6.95375</v>
      </c>
      <c r="L209" s="273">
        <v>8.11</v>
      </c>
      <c r="M209" s="273">
        <v>8.025043</v>
      </c>
      <c r="N209" s="273">
        <v>4.445416E8</v>
      </c>
      <c r="O209" s="273"/>
      <c r="P209" s="249">
        <f t="shared" si="25"/>
        <v>375603.9446</v>
      </c>
      <c r="Q209" s="249">
        <f t="shared" ref="Q209:Q219" si="132">Q208*K209/K208</f>
        <v>399840.9617</v>
      </c>
      <c r="R209" s="249">
        <f t="shared" ref="R209:R219" si="133">R208</f>
        <v>536475.4518</v>
      </c>
      <c r="S209" s="249">
        <f t="shared" si="28"/>
        <v>0</v>
      </c>
      <c r="T209" s="277"/>
      <c r="U209" s="249">
        <f t="shared" si="18"/>
        <v>777939.1949</v>
      </c>
      <c r="V209" s="249">
        <f t="shared" si="19"/>
        <v>777939.1949</v>
      </c>
      <c r="W209" s="249">
        <f t="shared" si="20"/>
        <v>1311920.358</v>
      </c>
      <c r="X209" s="252">
        <f t="shared" si="21"/>
        <v>1.311920358</v>
      </c>
      <c r="Y209" s="249">
        <f t="shared" si="22"/>
        <v>1311920.358</v>
      </c>
      <c r="Z209" s="252">
        <f t="shared" si="23"/>
        <v>1.311920358</v>
      </c>
      <c r="AA209" s="309"/>
      <c r="AB209" s="294"/>
      <c r="AC209" s="294"/>
      <c r="AD209" s="294"/>
      <c r="AE209" s="294"/>
      <c r="AF209" s="294"/>
      <c r="AG209" s="294"/>
      <c r="AH209" s="294"/>
      <c r="AI209" s="294"/>
      <c r="AJ209" s="294"/>
      <c r="AK209" s="294"/>
      <c r="AL209" s="294"/>
      <c r="AM209" s="294"/>
      <c r="AN209" s="294"/>
      <c r="AO209" s="294"/>
      <c r="AP209" s="294"/>
      <c r="AQ209" s="294"/>
      <c r="AR209" s="294"/>
      <c r="AS209" s="294"/>
      <c r="AT209" s="294"/>
    </row>
    <row r="210" ht="19.5" customHeight="1">
      <c r="A210" s="271" t="s">
        <v>300</v>
      </c>
      <c r="B210" s="272">
        <v>103.480003</v>
      </c>
      <c r="C210" s="273">
        <v>110.040001</v>
      </c>
      <c r="D210" s="273">
        <v>103.160004</v>
      </c>
      <c r="E210" s="273">
        <v>109.199997</v>
      </c>
      <c r="F210" s="273">
        <v>102.688255</v>
      </c>
      <c r="G210" s="273">
        <v>6.016051E8</v>
      </c>
      <c r="H210" s="278" t="s">
        <v>300</v>
      </c>
      <c r="I210" s="273">
        <v>8.25625</v>
      </c>
      <c r="J210" s="273">
        <v>9.3625</v>
      </c>
      <c r="K210" s="273">
        <v>8.215</v>
      </c>
      <c r="L210" s="273">
        <v>9.225</v>
      </c>
      <c r="M210" s="273">
        <v>9.128366</v>
      </c>
      <c r="N210" s="273">
        <v>3.035736E8</v>
      </c>
      <c r="O210" s="273"/>
      <c r="P210" s="249">
        <f t="shared" si="25"/>
        <v>408554.4713</v>
      </c>
      <c r="Q210" s="249">
        <f t="shared" si="132"/>
        <v>472362.8978</v>
      </c>
      <c r="R210" s="249">
        <f t="shared" si="133"/>
        <v>536475.4518</v>
      </c>
      <c r="S210" s="249">
        <f t="shared" si="28"/>
        <v>0</v>
      </c>
      <c r="T210" s="277"/>
      <c r="U210" s="249">
        <f t="shared" si="18"/>
        <v>801004.5636</v>
      </c>
      <c r="V210" s="249">
        <f t="shared" si="19"/>
        <v>801004.5636</v>
      </c>
      <c r="W210" s="249">
        <f t="shared" si="20"/>
        <v>1417392.821</v>
      </c>
      <c r="X210" s="252">
        <f t="shared" si="21"/>
        <v>1.417392821</v>
      </c>
      <c r="Y210" s="249">
        <f t="shared" si="22"/>
        <v>1417392.821</v>
      </c>
      <c r="Z210" s="252">
        <f t="shared" si="23"/>
        <v>1.417392821</v>
      </c>
      <c r="AA210" s="309"/>
      <c r="AB210" s="294"/>
      <c r="AC210" s="294"/>
      <c r="AD210" s="294"/>
      <c r="AE210" s="294"/>
      <c r="AF210" s="294"/>
      <c r="AG210" s="294"/>
      <c r="AH210" s="294"/>
      <c r="AI210" s="294"/>
      <c r="AJ210" s="294"/>
      <c r="AK210" s="294"/>
      <c r="AL210" s="294"/>
      <c r="AM210" s="294"/>
      <c r="AN210" s="294"/>
      <c r="AO210" s="294"/>
      <c r="AP210" s="294"/>
      <c r="AQ210" s="294"/>
      <c r="AR210" s="294"/>
      <c r="AS210" s="294"/>
      <c r="AT210" s="294"/>
    </row>
    <row r="211" ht="19.5" customHeight="1">
      <c r="A211" s="271" t="s">
        <v>301</v>
      </c>
      <c r="B211" s="272">
        <v>108.540001</v>
      </c>
      <c r="C211" s="273">
        <v>111.440002</v>
      </c>
      <c r="D211" s="273">
        <v>104.879997</v>
      </c>
      <c r="E211" s="273">
        <v>105.720001</v>
      </c>
      <c r="F211" s="273">
        <v>99.71067</v>
      </c>
      <c r="G211" s="273">
        <v>5.592538E8</v>
      </c>
      <c r="H211" s="278" t="s">
        <v>301</v>
      </c>
      <c r="I211" s="273">
        <v>9.11</v>
      </c>
      <c r="J211" s="273">
        <v>9.61</v>
      </c>
      <c r="K211" s="273">
        <v>8.48875</v>
      </c>
      <c r="L211" s="273">
        <v>8.62</v>
      </c>
      <c r="M211" s="273">
        <v>8.529703</v>
      </c>
      <c r="N211" s="273">
        <v>2.323536E8</v>
      </c>
      <c r="O211" s="273"/>
      <c r="P211" s="249">
        <f t="shared" si="25"/>
        <v>415366.3248</v>
      </c>
      <c r="Q211" s="249">
        <f t="shared" si="132"/>
        <v>488103.536</v>
      </c>
      <c r="R211" s="249">
        <f t="shared" si="133"/>
        <v>536475.4518</v>
      </c>
      <c r="S211" s="249">
        <f t="shared" si="28"/>
        <v>0</v>
      </c>
      <c r="T211" s="277"/>
      <c r="U211" s="249">
        <f t="shared" si="18"/>
        <v>805772.861</v>
      </c>
      <c r="V211" s="249">
        <f t="shared" si="19"/>
        <v>805772.861</v>
      </c>
      <c r="W211" s="249">
        <f t="shared" si="20"/>
        <v>1439945.313</v>
      </c>
      <c r="X211" s="252">
        <f t="shared" si="21"/>
        <v>1.439945313</v>
      </c>
      <c r="Y211" s="249">
        <f t="shared" si="22"/>
        <v>1439945.313</v>
      </c>
      <c r="Z211" s="252">
        <f t="shared" si="23"/>
        <v>1.439945313</v>
      </c>
      <c r="AA211" s="309"/>
      <c r="AB211" s="294"/>
      <c r="AC211" s="294"/>
      <c r="AD211" s="294"/>
      <c r="AE211" s="294"/>
      <c r="AF211" s="294"/>
      <c r="AG211" s="294"/>
      <c r="AH211" s="294"/>
      <c r="AI211" s="294"/>
      <c r="AJ211" s="294"/>
      <c r="AK211" s="294"/>
      <c r="AL211" s="294"/>
      <c r="AM211" s="294"/>
      <c r="AN211" s="294"/>
      <c r="AO211" s="294"/>
      <c r="AP211" s="294"/>
      <c r="AQ211" s="294"/>
      <c r="AR211" s="294"/>
      <c r="AS211" s="294"/>
      <c r="AT211" s="294"/>
    </row>
    <row r="212" ht="19.5" customHeight="1">
      <c r="A212" s="271" t="s">
        <v>302</v>
      </c>
      <c r="B212" s="272">
        <v>105.989998</v>
      </c>
      <c r="C212" s="273">
        <v>110.510002</v>
      </c>
      <c r="D212" s="273">
        <v>104.400002</v>
      </c>
      <c r="E212" s="273">
        <v>110.339996</v>
      </c>
      <c r="F212" s="273">
        <v>104.068062</v>
      </c>
      <c r="G212" s="273">
        <v>5.364827E8</v>
      </c>
      <c r="H212" s="278" t="s">
        <v>302</v>
      </c>
      <c r="I212" s="273">
        <v>8.65375</v>
      </c>
      <c r="J212" s="273">
        <v>9.39375</v>
      </c>
      <c r="K212" s="273">
        <v>8.4025</v>
      </c>
      <c r="L212" s="273">
        <v>9.3675</v>
      </c>
      <c r="M212" s="273">
        <v>9.269373</v>
      </c>
      <c r="N212" s="273">
        <v>1.860816E8</v>
      </c>
      <c r="O212" s="273"/>
      <c r="P212" s="249">
        <f t="shared" si="25"/>
        <v>413465.3545</v>
      </c>
      <c r="Q212" s="249">
        <f t="shared" si="132"/>
        <v>483144.1568</v>
      </c>
      <c r="R212" s="249">
        <f t="shared" si="133"/>
        <v>536475.4518</v>
      </c>
      <c r="S212" s="249">
        <f t="shared" si="28"/>
        <v>0</v>
      </c>
      <c r="T212" s="277"/>
      <c r="U212" s="249">
        <f t="shared" si="18"/>
        <v>804442.1818</v>
      </c>
      <c r="V212" s="249">
        <f t="shared" si="19"/>
        <v>804442.1818</v>
      </c>
      <c r="W212" s="249">
        <f t="shared" si="20"/>
        <v>1433084.963</v>
      </c>
      <c r="X212" s="252">
        <f t="shared" si="21"/>
        <v>1.433084963</v>
      </c>
      <c r="Y212" s="249">
        <f t="shared" si="22"/>
        <v>1433084.963</v>
      </c>
      <c r="Z212" s="252">
        <f t="shared" si="23"/>
        <v>1.433084963</v>
      </c>
      <c r="AA212" s="309"/>
      <c r="AB212" s="294"/>
      <c r="AC212" s="294"/>
      <c r="AD212" s="294"/>
      <c r="AE212" s="294"/>
      <c r="AF212" s="294"/>
      <c r="AG212" s="294"/>
      <c r="AH212" s="294"/>
      <c r="AI212" s="294"/>
      <c r="AJ212" s="294"/>
      <c r="AK212" s="294"/>
      <c r="AL212" s="294"/>
      <c r="AM212" s="294"/>
      <c r="AN212" s="294"/>
      <c r="AO212" s="294"/>
      <c r="AP212" s="294"/>
      <c r="AQ212" s="294"/>
      <c r="AR212" s="294"/>
      <c r="AS212" s="294"/>
      <c r="AT212" s="294"/>
    </row>
    <row r="213" ht="19.5" customHeight="1">
      <c r="A213" s="271" t="s">
        <v>303</v>
      </c>
      <c r="B213" s="272">
        <v>110.0</v>
      </c>
      <c r="C213" s="273">
        <v>110.75</v>
      </c>
      <c r="D213" s="273">
        <v>101.75</v>
      </c>
      <c r="E213" s="273">
        <v>107.540001</v>
      </c>
      <c r="F213" s="273">
        <v>101.427223</v>
      </c>
      <c r="G213" s="273">
        <v>5.779263E8</v>
      </c>
      <c r="H213" s="278" t="s">
        <v>303</v>
      </c>
      <c r="I213" s="273">
        <v>9.30375</v>
      </c>
      <c r="J213" s="273">
        <v>9.43125</v>
      </c>
      <c r="K213" s="273">
        <v>7.9725</v>
      </c>
      <c r="L213" s="273">
        <v>8.895</v>
      </c>
      <c r="M213" s="273">
        <v>8.801822</v>
      </c>
      <c r="N213" s="273">
        <v>2.15028E8</v>
      </c>
      <c r="O213" s="273"/>
      <c r="P213" s="249">
        <f t="shared" si="25"/>
        <v>402970.297</v>
      </c>
      <c r="Q213" s="249">
        <f t="shared" si="132"/>
        <v>458419.136</v>
      </c>
      <c r="R213" s="249">
        <f t="shared" si="133"/>
        <v>536475.4518</v>
      </c>
      <c r="S213" s="249">
        <f t="shared" si="28"/>
        <v>0</v>
      </c>
      <c r="T213" s="277"/>
      <c r="U213" s="249">
        <f t="shared" si="18"/>
        <v>797095.6416</v>
      </c>
      <c r="V213" s="249">
        <f t="shared" si="19"/>
        <v>797095.6416</v>
      </c>
      <c r="W213" s="249">
        <f t="shared" si="20"/>
        <v>1397864.885</v>
      </c>
      <c r="X213" s="252">
        <f t="shared" si="21"/>
        <v>1.397864885</v>
      </c>
      <c r="Y213" s="249">
        <f t="shared" si="22"/>
        <v>1397864.885</v>
      </c>
      <c r="Z213" s="252">
        <f t="shared" si="23"/>
        <v>1.397864885</v>
      </c>
      <c r="AA213" s="309"/>
      <c r="AB213" s="294"/>
      <c r="AC213" s="294"/>
      <c r="AD213" s="294"/>
      <c r="AE213" s="294"/>
      <c r="AF213" s="294"/>
      <c r="AG213" s="294"/>
      <c r="AH213" s="294"/>
      <c r="AI213" s="294"/>
      <c r="AJ213" s="294"/>
      <c r="AK213" s="294"/>
      <c r="AL213" s="294"/>
      <c r="AM213" s="294"/>
      <c r="AN213" s="294"/>
      <c r="AO213" s="294"/>
      <c r="AP213" s="294"/>
      <c r="AQ213" s="294"/>
      <c r="AR213" s="294"/>
      <c r="AS213" s="294"/>
      <c r="AT213" s="294"/>
    </row>
    <row r="214" ht="19.5" customHeight="1">
      <c r="A214" s="271" t="s">
        <v>304</v>
      </c>
      <c r="B214" s="272">
        <v>107.489998</v>
      </c>
      <c r="C214" s="273">
        <v>115.540001</v>
      </c>
      <c r="D214" s="273">
        <v>106.57</v>
      </c>
      <c r="E214" s="273">
        <v>115.230003</v>
      </c>
      <c r="F214" s="273">
        <v>108.969566</v>
      </c>
      <c r="G214" s="273">
        <v>4.210726E8</v>
      </c>
      <c r="H214" s="278" t="s">
        <v>304</v>
      </c>
      <c r="I214" s="273">
        <v>8.8925</v>
      </c>
      <c r="J214" s="273">
        <v>10.24875</v>
      </c>
      <c r="K214" s="273">
        <v>8.735</v>
      </c>
      <c r="L214" s="273">
        <v>10.19375</v>
      </c>
      <c r="M214" s="273">
        <v>10.092622</v>
      </c>
      <c r="N214" s="273">
        <v>1.512384E8</v>
      </c>
      <c r="O214" s="273"/>
      <c r="P214" s="249">
        <f t="shared" si="25"/>
        <v>422059.4059</v>
      </c>
      <c r="Q214" s="249">
        <f t="shared" si="132"/>
        <v>502262.9229</v>
      </c>
      <c r="R214" s="249">
        <f t="shared" si="133"/>
        <v>536475.4518</v>
      </c>
      <c r="S214" s="249">
        <f t="shared" si="28"/>
        <v>0</v>
      </c>
      <c r="T214" s="277"/>
      <c r="U214" s="249">
        <f t="shared" si="18"/>
        <v>810458.0178</v>
      </c>
      <c r="V214" s="249">
        <f t="shared" si="19"/>
        <v>810458.0178</v>
      </c>
      <c r="W214" s="249">
        <f t="shared" si="20"/>
        <v>1460797.781</v>
      </c>
      <c r="X214" s="252">
        <f t="shared" si="21"/>
        <v>1.460797781</v>
      </c>
      <c r="Y214" s="249">
        <f t="shared" si="22"/>
        <v>1460797.781</v>
      </c>
      <c r="Z214" s="252">
        <f t="shared" si="23"/>
        <v>1.460797781</v>
      </c>
      <c r="AA214" s="309"/>
      <c r="AB214" s="294"/>
      <c r="AC214" s="294"/>
      <c r="AD214" s="294"/>
      <c r="AE214" s="294"/>
      <c r="AF214" s="294"/>
      <c r="AG214" s="294"/>
      <c r="AH214" s="294"/>
      <c r="AI214" s="294"/>
      <c r="AJ214" s="294"/>
      <c r="AK214" s="294"/>
      <c r="AL214" s="294"/>
      <c r="AM214" s="294"/>
      <c r="AN214" s="294"/>
      <c r="AO214" s="294"/>
      <c r="AP214" s="294"/>
      <c r="AQ214" s="294"/>
      <c r="AR214" s="294"/>
      <c r="AS214" s="294"/>
      <c r="AT214" s="294"/>
    </row>
    <row r="215" ht="19.5" customHeight="1">
      <c r="A215" s="271" t="s">
        <v>305</v>
      </c>
      <c r="B215" s="272">
        <v>115.309998</v>
      </c>
      <c r="C215" s="273">
        <v>118.010002</v>
      </c>
      <c r="D215" s="273">
        <v>114.220001</v>
      </c>
      <c r="E215" s="273">
        <v>116.440002</v>
      </c>
      <c r="F215" s="273">
        <v>110.113861</v>
      </c>
      <c r="G215" s="273">
        <v>3.692699E8</v>
      </c>
      <c r="H215" s="278" t="s">
        <v>305</v>
      </c>
      <c r="I215" s="273">
        <v>10.20875</v>
      </c>
      <c r="J215" s="273">
        <v>10.68125</v>
      </c>
      <c r="K215" s="273">
        <v>10.01375</v>
      </c>
      <c r="L215" s="273">
        <v>10.38875</v>
      </c>
      <c r="M215" s="273">
        <v>10.285686</v>
      </c>
      <c r="N215" s="273">
        <v>1.53288E8</v>
      </c>
      <c r="O215" s="273"/>
      <c r="P215" s="249">
        <f t="shared" si="25"/>
        <v>452356.4396</v>
      </c>
      <c r="Q215" s="249">
        <f t="shared" si="132"/>
        <v>575791.1099</v>
      </c>
      <c r="R215" s="249">
        <f t="shared" si="133"/>
        <v>536475.4518</v>
      </c>
      <c r="S215" s="249">
        <f t="shared" si="28"/>
        <v>0</v>
      </c>
      <c r="T215" s="277"/>
      <c r="U215" s="249">
        <f t="shared" si="18"/>
        <v>831665.9414</v>
      </c>
      <c r="V215" s="249">
        <f t="shared" si="19"/>
        <v>831665.9414</v>
      </c>
      <c r="W215" s="249">
        <f t="shared" si="20"/>
        <v>1564623.001</v>
      </c>
      <c r="X215" s="252">
        <f t="shared" si="21"/>
        <v>1.564623001</v>
      </c>
      <c r="Y215" s="249">
        <f t="shared" si="22"/>
        <v>1564623.001</v>
      </c>
      <c r="Z215" s="252">
        <f t="shared" si="23"/>
        <v>1.564623001</v>
      </c>
      <c r="AA215" s="309"/>
      <c r="AB215" s="294"/>
      <c r="AC215" s="294"/>
      <c r="AD215" s="294"/>
      <c r="AE215" s="294"/>
      <c r="AF215" s="294"/>
      <c r="AG215" s="294"/>
      <c r="AH215" s="294"/>
      <c r="AI215" s="294"/>
      <c r="AJ215" s="294"/>
      <c r="AK215" s="294"/>
      <c r="AL215" s="294"/>
      <c r="AM215" s="294"/>
      <c r="AN215" s="294"/>
      <c r="AO215" s="294"/>
      <c r="AP215" s="294"/>
      <c r="AQ215" s="294"/>
      <c r="AR215" s="294"/>
      <c r="AS215" s="294"/>
      <c r="AT215" s="294"/>
    </row>
    <row r="216" ht="19.5" customHeight="1">
      <c r="A216" s="271" t="s">
        <v>306</v>
      </c>
      <c r="B216" s="272">
        <v>116.480003</v>
      </c>
      <c r="C216" s="273">
        <v>119.220001</v>
      </c>
      <c r="D216" s="273">
        <v>113.629997</v>
      </c>
      <c r="E216" s="273">
        <v>118.720001</v>
      </c>
      <c r="F216" s="273">
        <v>112.269974</v>
      </c>
      <c r="G216" s="273">
        <v>5.407566E8</v>
      </c>
      <c r="H216" s="278" t="s">
        <v>306</v>
      </c>
      <c r="I216" s="273">
        <v>10.4025</v>
      </c>
      <c r="J216" s="273">
        <v>10.92375</v>
      </c>
      <c r="K216" s="273">
        <v>9.885</v>
      </c>
      <c r="L216" s="273">
        <v>10.8175</v>
      </c>
      <c r="M216" s="273">
        <v>10.710185</v>
      </c>
      <c r="N216" s="273">
        <v>2.0234E8</v>
      </c>
      <c r="O216" s="273"/>
      <c r="P216" s="249">
        <f t="shared" si="25"/>
        <v>450019.7901</v>
      </c>
      <c r="Q216" s="249">
        <f t="shared" si="132"/>
        <v>568387.9786</v>
      </c>
      <c r="R216" s="249">
        <f t="shared" si="133"/>
        <v>536475.4518</v>
      </c>
      <c r="S216" s="249">
        <f t="shared" si="28"/>
        <v>0</v>
      </c>
      <c r="T216" s="277"/>
      <c r="U216" s="249">
        <f t="shared" si="18"/>
        <v>830030.2868</v>
      </c>
      <c r="V216" s="249">
        <f t="shared" si="19"/>
        <v>830030.2868</v>
      </c>
      <c r="W216" s="249">
        <f t="shared" si="20"/>
        <v>1554883.22</v>
      </c>
      <c r="X216" s="252">
        <f t="shared" si="21"/>
        <v>1.55488322</v>
      </c>
      <c r="Y216" s="249">
        <f t="shared" si="22"/>
        <v>1554883.22</v>
      </c>
      <c r="Z216" s="252">
        <f t="shared" si="23"/>
        <v>1.55488322</v>
      </c>
      <c r="AA216" s="309"/>
      <c r="AB216" s="294"/>
      <c r="AC216" s="294"/>
      <c r="AD216" s="294"/>
      <c r="AE216" s="294"/>
      <c r="AF216" s="294"/>
      <c r="AG216" s="294"/>
      <c r="AH216" s="294"/>
      <c r="AI216" s="294"/>
      <c r="AJ216" s="294"/>
      <c r="AK216" s="294"/>
      <c r="AL216" s="294"/>
      <c r="AM216" s="294"/>
      <c r="AN216" s="294"/>
      <c r="AO216" s="294"/>
      <c r="AP216" s="294"/>
      <c r="AQ216" s="294"/>
      <c r="AR216" s="294"/>
      <c r="AS216" s="294"/>
      <c r="AT216" s="294"/>
    </row>
    <row r="217" ht="19.5" customHeight="1">
      <c r="A217" s="271" t="s">
        <v>307</v>
      </c>
      <c r="B217" s="272">
        <v>118.57</v>
      </c>
      <c r="C217" s="273">
        <v>119.660004</v>
      </c>
      <c r="D217" s="273">
        <v>115.940002</v>
      </c>
      <c r="E217" s="273">
        <v>116.989998</v>
      </c>
      <c r="F217" s="273">
        <v>110.911156</v>
      </c>
      <c r="G217" s="273">
        <v>4.069418E8</v>
      </c>
      <c r="H217" s="278" t="s">
        <v>307</v>
      </c>
      <c r="I217" s="273">
        <v>10.7875</v>
      </c>
      <c r="J217" s="273">
        <v>10.98</v>
      </c>
      <c r="K217" s="273">
        <v>10.31625</v>
      </c>
      <c r="L217" s="273">
        <v>10.48625</v>
      </c>
      <c r="M217" s="273">
        <v>10.382219</v>
      </c>
      <c r="N217" s="273">
        <v>1.57292E8</v>
      </c>
      <c r="O217" s="273"/>
      <c r="P217" s="249">
        <f t="shared" si="25"/>
        <v>459168.3248</v>
      </c>
      <c r="Q217" s="249">
        <f t="shared" si="132"/>
        <v>593184.8745</v>
      </c>
      <c r="R217" s="249">
        <f t="shared" si="133"/>
        <v>536475.4518</v>
      </c>
      <c r="S217" s="249">
        <f t="shared" si="28"/>
        <v>0</v>
      </c>
      <c r="T217" s="277"/>
      <c r="U217" s="249">
        <f t="shared" si="18"/>
        <v>836434.261</v>
      </c>
      <c r="V217" s="249">
        <f t="shared" si="19"/>
        <v>836434.261</v>
      </c>
      <c r="W217" s="249">
        <f t="shared" si="20"/>
        <v>1588828.651</v>
      </c>
      <c r="X217" s="252">
        <f t="shared" si="21"/>
        <v>1.588828651</v>
      </c>
      <c r="Y217" s="249">
        <f t="shared" si="22"/>
        <v>1588828.651</v>
      </c>
      <c r="Z217" s="252">
        <f t="shared" si="23"/>
        <v>1.588828651</v>
      </c>
      <c r="AA217" s="309"/>
      <c r="AB217" s="294"/>
      <c r="AC217" s="294"/>
      <c r="AD217" s="294"/>
      <c r="AE217" s="294"/>
      <c r="AF217" s="294"/>
      <c r="AG217" s="294"/>
      <c r="AH217" s="294"/>
      <c r="AI217" s="294"/>
      <c r="AJ217" s="294"/>
      <c r="AK217" s="294"/>
      <c r="AL217" s="294"/>
      <c r="AM217" s="294"/>
      <c r="AN217" s="294"/>
      <c r="AO217" s="294"/>
      <c r="AP217" s="294"/>
      <c r="AQ217" s="294"/>
      <c r="AR217" s="294"/>
      <c r="AS217" s="294"/>
      <c r="AT217" s="294"/>
    </row>
    <row r="218" ht="19.5" customHeight="1">
      <c r="A218" s="271" t="s">
        <v>308</v>
      </c>
      <c r="B218" s="272">
        <v>117.190002</v>
      </c>
      <c r="C218" s="273">
        <v>119.510002</v>
      </c>
      <c r="D218" s="273">
        <v>113.449997</v>
      </c>
      <c r="E218" s="273">
        <v>117.5</v>
      </c>
      <c r="F218" s="273">
        <v>111.394638</v>
      </c>
      <c r="G218" s="273">
        <v>5.981188E8</v>
      </c>
      <c r="H218" s="278" t="s">
        <v>308</v>
      </c>
      <c r="I218" s="273">
        <v>10.525</v>
      </c>
      <c r="J218" s="273">
        <v>10.91625</v>
      </c>
      <c r="K218" s="273">
        <v>9.86</v>
      </c>
      <c r="L218" s="273">
        <v>10.54625</v>
      </c>
      <c r="M218" s="273">
        <v>10.441625</v>
      </c>
      <c r="N218" s="273">
        <v>1.861656E8</v>
      </c>
      <c r="O218" s="273"/>
      <c r="P218" s="249">
        <f t="shared" si="25"/>
        <v>449306.9188</v>
      </c>
      <c r="Q218" s="249">
        <f t="shared" si="132"/>
        <v>566950.4774</v>
      </c>
      <c r="R218" s="249">
        <f t="shared" si="133"/>
        <v>536475.4518</v>
      </c>
      <c r="S218" s="249">
        <f t="shared" si="28"/>
        <v>0</v>
      </c>
      <c r="T218" s="277"/>
      <c r="U218" s="249">
        <f t="shared" si="18"/>
        <v>829531.2768</v>
      </c>
      <c r="V218" s="249">
        <f t="shared" si="19"/>
        <v>829531.2768</v>
      </c>
      <c r="W218" s="249">
        <f t="shared" si="20"/>
        <v>1552732.848</v>
      </c>
      <c r="X218" s="252">
        <f t="shared" si="21"/>
        <v>1.552732848</v>
      </c>
      <c r="Y218" s="249">
        <f t="shared" si="22"/>
        <v>1552732.848</v>
      </c>
      <c r="Z218" s="252">
        <f t="shared" si="23"/>
        <v>1.552732848</v>
      </c>
      <c r="AA218" s="309"/>
      <c r="AB218" s="294"/>
      <c r="AC218" s="294"/>
      <c r="AD218" s="294"/>
      <c r="AE218" s="294"/>
      <c r="AF218" s="294"/>
      <c r="AG218" s="294"/>
      <c r="AH218" s="294"/>
      <c r="AI218" s="294"/>
      <c r="AJ218" s="294"/>
      <c r="AK218" s="294"/>
      <c r="AL218" s="294"/>
      <c r="AM218" s="294"/>
      <c r="AN218" s="294"/>
      <c r="AO218" s="294"/>
      <c r="AP218" s="294"/>
      <c r="AQ218" s="294"/>
      <c r="AR218" s="294"/>
      <c r="AS218" s="294"/>
      <c r="AT218" s="294"/>
    </row>
    <row r="219" ht="19.5" customHeight="1">
      <c r="A219" s="271" t="s">
        <v>309</v>
      </c>
      <c r="B219" s="326">
        <v>117.459999</v>
      </c>
      <c r="C219" s="327">
        <v>121.519997</v>
      </c>
      <c r="D219" s="327">
        <v>115.220001</v>
      </c>
      <c r="E219" s="327">
        <v>118.480003</v>
      </c>
      <c r="F219" s="327">
        <v>112.323723</v>
      </c>
      <c r="G219" s="327">
        <v>4.984143E8</v>
      </c>
      <c r="H219" s="329" t="s">
        <v>309</v>
      </c>
      <c r="I219" s="327">
        <v>10.54625</v>
      </c>
      <c r="J219" s="327">
        <v>11.31875</v>
      </c>
      <c r="K219" s="327">
        <v>10.14125</v>
      </c>
      <c r="L219" s="327">
        <v>10.765</v>
      </c>
      <c r="M219" s="327">
        <v>10.658204</v>
      </c>
      <c r="N219" s="327">
        <v>1.538632E8</v>
      </c>
      <c r="O219" s="327"/>
      <c r="P219" s="249">
        <f t="shared" si="25"/>
        <v>456316.8356</v>
      </c>
      <c r="Q219" s="249">
        <f t="shared" si="132"/>
        <v>583122.366</v>
      </c>
      <c r="R219" s="249">
        <f t="shared" si="133"/>
        <v>536475.4518</v>
      </c>
      <c r="S219" s="249">
        <f t="shared" si="28"/>
        <v>0</v>
      </c>
      <c r="T219" s="328">
        <f>(P219-P207)/P207</f>
        <v>0.05339188298</v>
      </c>
      <c r="U219" s="249">
        <f t="shared" si="18"/>
        <v>834438.2186</v>
      </c>
      <c r="V219" s="249">
        <f t="shared" si="19"/>
        <v>834438.2186</v>
      </c>
      <c r="W219" s="249">
        <f t="shared" si="20"/>
        <v>1575914.653</v>
      </c>
      <c r="X219" s="252">
        <f t="shared" si="21"/>
        <v>1.575914653</v>
      </c>
      <c r="Y219" s="249">
        <f t="shared" si="22"/>
        <v>1575914.653</v>
      </c>
      <c r="Z219" s="252">
        <f t="shared" si="23"/>
        <v>1.575914653</v>
      </c>
      <c r="AA219" s="309"/>
      <c r="AB219" s="294"/>
      <c r="AC219" s="294"/>
      <c r="AD219" s="294"/>
      <c r="AE219" s="294"/>
      <c r="AF219" s="294"/>
      <c r="AG219" s="294"/>
      <c r="AH219" s="294"/>
      <c r="AI219" s="294"/>
      <c r="AJ219" s="294"/>
      <c r="AK219" s="294"/>
      <c r="AL219" s="294"/>
      <c r="AM219" s="294"/>
      <c r="AN219" s="294"/>
      <c r="AO219" s="294"/>
      <c r="AP219" s="294"/>
      <c r="AQ219" s="294"/>
      <c r="AR219" s="294"/>
      <c r="AS219" s="294"/>
      <c r="AT219" s="294"/>
    </row>
    <row r="220" ht="19.5" customHeight="1">
      <c r="A220" s="271" t="s">
        <v>310</v>
      </c>
      <c r="B220" s="272">
        <v>119.269997</v>
      </c>
      <c r="C220" s="273">
        <v>125.919998</v>
      </c>
      <c r="D220" s="273">
        <v>118.889999</v>
      </c>
      <c r="E220" s="273">
        <v>124.57</v>
      </c>
      <c r="F220" s="273">
        <v>118.446533</v>
      </c>
      <c r="G220" s="273">
        <v>3.662546E8</v>
      </c>
      <c r="H220" s="278" t="s">
        <v>310</v>
      </c>
      <c r="I220" s="273">
        <v>10.90875</v>
      </c>
      <c r="J220" s="273">
        <v>12.12875</v>
      </c>
      <c r="K220" s="273">
        <v>10.83375</v>
      </c>
      <c r="L220" s="273">
        <v>11.87125</v>
      </c>
      <c r="M220" s="273">
        <v>11.761251</v>
      </c>
      <c r="N220" s="273">
        <v>1.295288E8</v>
      </c>
      <c r="O220" s="273"/>
      <c r="P220" s="249">
        <f t="shared" si="25"/>
        <v>470851.4812</v>
      </c>
      <c r="Q220" s="249">
        <f>((Q219+R219)/2)*K220/K219</f>
        <v>598025.0392</v>
      </c>
      <c r="R220" s="249">
        <f>(Q219+R219)/2</f>
        <v>559798.9089</v>
      </c>
      <c r="S220" s="249">
        <f t="shared" si="28"/>
        <v>0</v>
      </c>
      <c r="T220" s="277"/>
      <c r="U220" s="249">
        <f t="shared" si="18"/>
        <v>867002.9894</v>
      </c>
      <c r="V220" s="249">
        <f t="shared" si="19"/>
        <v>867002.9894</v>
      </c>
      <c r="W220" s="249">
        <f t="shared" si="20"/>
        <v>1628675.429</v>
      </c>
      <c r="X220" s="252">
        <f t="shared" si="21"/>
        <v>1.628675429</v>
      </c>
      <c r="Y220" s="249">
        <f t="shared" si="22"/>
        <v>1628675.429</v>
      </c>
      <c r="Z220" s="252">
        <f t="shared" si="23"/>
        <v>1.628675429</v>
      </c>
      <c r="AA220" s="309"/>
      <c r="AB220" s="294"/>
      <c r="AC220" s="294"/>
      <c r="AD220" s="294"/>
      <c r="AE220" s="294"/>
      <c r="AF220" s="294"/>
      <c r="AG220" s="294"/>
      <c r="AH220" s="294"/>
      <c r="AI220" s="294"/>
      <c r="AJ220" s="294"/>
      <c r="AK220" s="294"/>
      <c r="AL220" s="294"/>
      <c r="AM220" s="294"/>
      <c r="AN220" s="294"/>
      <c r="AO220" s="294"/>
      <c r="AP220" s="294"/>
      <c r="AQ220" s="294"/>
      <c r="AR220" s="294"/>
      <c r="AS220" s="294"/>
      <c r="AT220" s="294"/>
    </row>
    <row r="221" ht="19.5" customHeight="1">
      <c r="A221" s="271" t="s">
        <v>311</v>
      </c>
      <c r="B221" s="272">
        <v>125.449997</v>
      </c>
      <c r="C221" s="273">
        <v>130.699997</v>
      </c>
      <c r="D221" s="273">
        <v>124.860001</v>
      </c>
      <c r="E221" s="273">
        <v>130.020004</v>
      </c>
      <c r="F221" s="273">
        <v>123.628624</v>
      </c>
      <c r="G221" s="273">
        <v>3.074376E8</v>
      </c>
      <c r="H221" s="278" t="s">
        <v>311</v>
      </c>
      <c r="I221" s="273">
        <v>12.02875</v>
      </c>
      <c r="J221" s="273">
        <v>13.04625</v>
      </c>
      <c r="K221" s="273">
        <v>11.9225</v>
      </c>
      <c r="L221" s="273">
        <v>12.91125</v>
      </c>
      <c r="M221" s="273">
        <v>12.791615</v>
      </c>
      <c r="N221" s="273">
        <v>1.395168E8</v>
      </c>
      <c r="O221" s="273"/>
      <c r="P221" s="249">
        <f t="shared" si="25"/>
        <v>494495.0535</v>
      </c>
      <c r="Q221" s="249">
        <f t="shared" ref="Q221:Q231" si="134">Q220*K221/K220</f>
        <v>658124.2442</v>
      </c>
      <c r="R221" s="249">
        <f t="shared" ref="R221:R231" si="135">R220</f>
        <v>559798.9089</v>
      </c>
      <c r="S221" s="249">
        <f t="shared" si="28"/>
        <v>0</v>
      </c>
      <c r="T221" s="277"/>
      <c r="U221" s="249">
        <f t="shared" si="18"/>
        <v>883553.49</v>
      </c>
      <c r="V221" s="249">
        <f t="shared" si="19"/>
        <v>883553.49</v>
      </c>
      <c r="W221" s="249">
        <f t="shared" si="20"/>
        <v>1712418.207</v>
      </c>
      <c r="X221" s="252">
        <f t="shared" si="21"/>
        <v>1.712418207</v>
      </c>
      <c r="Y221" s="249">
        <f t="shared" si="22"/>
        <v>1712418.207</v>
      </c>
      <c r="Z221" s="252">
        <f t="shared" si="23"/>
        <v>1.712418207</v>
      </c>
      <c r="AA221" s="309"/>
      <c r="AB221" s="294"/>
      <c r="AC221" s="294"/>
      <c r="AD221" s="294"/>
      <c r="AE221" s="294"/>
      <c r="AF221" s="294"/>
      <c r="AG221" s="294"/>
      <c r="AH221" s="294"/>
      <c r="AI221" s="294"/>
      <c r="AJ221" s="294"/>
      <c r="AK221" s="294"/>
      <c r="AL221" s="294"/>
      <c r="AM221" s="294"/>
      <c r="AN221" s="294"/>
      <c r="AO221" s="294"/>
      <c r="AP221" s="294"/>
      <c r="AQ221" s="294"/>
      <c r="AR221" s="294"/>
      <c r="AS221" s="294"/>
      <c r="AT221" s="294"/>
    </row>
    <row r="222" ht="19.5" customHeight="1">
      <c r="A222" s="271" t="s">
        <v>312</v>
      </c>
      <c r="B222" s="272">
        <v>130.850006</v>
      </c>
      <c r="C222" s="273">
        <v>132.740005</v>
      </c>
      <c r="D222" s="273">
        <v>129.399994</v>
      </c>
      <c r="E222" s="273">
        <v>132.380005</v>
      </c>
      <c r="F222" s="273">
        <v>125.872597</v>
      </c>
      <c r="G222" s="273">
        <v>4.429635E8</v>
      </c>
      <c r="H222" s="278" t="s">
        <v>312</v>
      </c>
      <c r="I222" s="273">
        <v>13.07</v>
      </c>
      <c r="J222" s="273">
        <v>13.4775</v>
      </c>
      <c r="K222" s="273">
        <v>12.815</v>
      </c>
      <c r="L222" s="273">
        <v>13.4075</v>
      </c>
      <c r="M222" s="273">
        <v>13.283266</v>
      </c>
      <c r="N222" s="273">
        <v>1.309488E8</v>
      </c>
      <c r="O222" s="273"/>
      <c r="P222" s="249">
        <f t="shared" si="25"/>
        <v>512475.2238</v>
      </c>
      <c r="Q222" s="249">
        <f t="shared" si="134"/>
        <v>707390.4122</v>
      </c>
      <c r="R222" s="249">
        <f t="shared" si="135"/>
        <v>559798.9089</v>
      </c>
      <c r="S222" s="249">
        <f t="shared" si="28"/>
        <v>0</v>
      </c>
      <c r="T222" s="277"/>
      <c r="U222" s="249">
        <f t="shared" si="18"/>
        <v>896139.6092</v>
      </c>
      <c r="V222" s="249">
        <f t="shared" si="19"/>
        <v>896139.6092</v>
      </c>
      <c r="W222" s="249">
        <f t="shared" si="20"/>
        <v>1779664.545</v>
      </c>
      <c r="X222" s="252">
        <f t="shared" si="21"/>
        <v>1.779664545</v>
      </c>
      <c r="Y222" s="249">
        <f t="shared" si="22"/>
        <v>1779664.545</v>
      </c>
      <c r="Z222" s="252">
        <f t="shared" si="23"/>
        <v>1.779664545</v>
      </c>
      <c r="AA222" s="309"/>
      <c r="AB222" s="294"/>
      <c r="AC222" s="294"/>
      <c r="AD222" s="294"/>
      <c r="AE222" s="294"/>
      <c r="AF222" s="294"/>
      <c r="AG222" s="294"/>
      <c r="AH222" s="294"/>
      <c r="AI222" s="294"/>
      <c r="AJ222" s="294"/>
      <c r="AK222" s="294"/>
      <c r="AL222" s="294"/>
      <c r="AM222" s="294"/>
      <c r="AN222" s="294"/>
      <c r="AO222" s="294"/>
      <c r="AP222" s="294"/>
      <c r="AQ222" s="294"/>
      <c r="AR222" s="294"/>
      <c r="AS222" s="294"/>
      <c r="AT222" s="294"/>
    </row>
    <row r="223" ht="19.5" customHeight="1">
      <c r="A223" s="271" t="s">
        <v>313</v>
      </c>
      <c r="B223" s="272">
        <v>132.490005</v>
      </c>
      <c r="C223" s="273">
        <v>136.339996</v>
      </c>
      <c r="D223" s="273">
        <v>130.380005</v>
      </c>
      <c r="E223" s="273">
        <v>135.990005</v>
      </c>
      <c r="F223" s="273">
        <v>129.574097</v>
      </c>
      <c r="G223" s="273">
        <v>3.882481E8</v>
      </c>
      <c r="H223" s="278" t="s">
        <v>313</v>
      </c>
      <c r="I223" s="273">
        <v>13.42875</v>
      </c>
      <c r="J223" s="273">
        <v>14.19375</v>
      </c>
      <c r="K223" s="273">
        <v>12.995</v>
      </c>
      <c r="L223" s="273">
        <v>14.12125</v>
      </c>
      <c r="M223" s="273">
        <v>13.992979</v>
      </c>
      <c r="N223" s="273">
        <v>1.0924E8</v>
      </c>
      <c r="O223" s="273"/>
      <c r="P223" s="249">
        <f t="shared" si="25"/>
        <v>516356.4554</v>
      </c>
      <c r="Q223" s="249">
        <f t="shared" si="134"/>
        <v>717326.4461</v>
      </c>
      <c r="R223" s="249">
        <f t="shared" si="135"/>
        <v>559798.9089</v>
      </c>
      <c r="S223" s="249">
        <f t="shared" si="28"/>
        <v>0</v>
      </c>
      <c r="T223" s="277"/>
      <c r="U223" s="249">
        <f t="shared" si="18"/>
        <v>898856.4713</v>
      </c>
      <c r="V223" s="249">
        <f t="shared" si="19"/>
        <v>898856.4713</v>
      </c>
      <c r="W223" s="249">
        <f t="shared" si="20"/>
        <v>1793481.81</v>
      </c>
      <c r="X223" s="252">
        <f t="shared" si="21"/>
        <v>1.79348181</v>
      </c>
      <c r="Y223" s="249">
        <f t="shared" si="22"/>
        <v>1793481.81</v>
      </c>
      <c r="Z223" s="252">
        <f t="shared" si="23"/>
        <v>1.79348181</v>
      </c>
      <c r="AA223" s="309"/>
      <c r="AB223" s="294"/>
      <c r="AC223" s="294"/>
      <c r="AD223" s="294"/>
      <c r="AE223" s="294"/>
      <c r="AF223" s="294"/>
      <c r="AG223" s="294"/>
      <c r="AH223" s="294"/>
      <c r="AI223" s="294"/>
      <c r="AJ223" s="294"/>
      <c r="AK223" s="294"/>
      <c r="AL223" s="294"/>
      <c r="AM223" s="294"/>
      <c r="AN223" s="294"/>
      <c r="AO223" s="294"/>
      <c r="AP223" s="294"/>
      <c r="AQ223" s="294"/>
      <c r="AR223" s="294"/>
      <c r="AS223" s="294"/>
      <c r="AT223" s="294"/>
    </row>
    <row r="224" ht="19.5" customHeight="1">
      <c r="A224" s="271" t="s">
        <v>314</v>
      </c>
      <c r="B224" s="272">
        <v>136.440002</v>
      </c>
      <c r="C224" s="273">
        <v>141.839996</v>
      </c>
      <c r="D224" s="273">
        <v>135.869995</v>
      </c>
      <c r="E224" s="273">
        <v>141.289993</v>
      </c>
      <c r="F224" s="273">
        <v>134.624054</v>
      </c>
      <c r="G224" s="273">
        <v>5.324897E8</v>
      </c>
      <c r="H224" s="278" t="s">
        <v>314</v>
      </c>
      <c r="I224" s="273">
        <v>14.21375</v>
      </c>
      <c r="J224" s="273">
        <v>15.3175</v>
      </c>
      <c r="K224" s="273">
        <v>14.07125</v>
      </c>
      <c r="L224" s="273">
        <v>15.1975</v>
      </c>
      <c r="M224" s="273">
        <v>15.059453</v>
      </c>
      <c r="N224" s="273">
        <v>1.168984E8</v>
      </c>
      <c r="O224" s="273"/>
      <c r="P224" s="249">
        <f t="shared" si="25"/>
        <v>538098.9901</v>
      </c>
      <c r="Q224" s="249">
        <f t="shared" si="134"/>
        <v>776735.6486</v>
      </c>
      <c r="R224" s="249">
        <f t="shared" si="135"/>
        <v>559798.9089</v>
      </c>
      <c r="S224" s="249">
        <f t="shared" si="28"/>
        <v>0</v>
      </c>
      <c r="T224" s="277"/>
      <c r="U224" s="249">
        <f t="shared" si="18"/>
        <v>914076.2456</v>
      </c>
      <c r="V224" s="249">
        <f t="shared" si="19"/>
        <v>914076.2456</v>
      </c>
      <c r="W224" s="249">
        <f t="shared" si="20"/>
        <v>1874633.548</v>
      </c>
      <c r="X224" s="252">
        <f t="shared" si="21"/>
        <v>1.874633548</v>
      </c>
      <c r="Y224" s="249">
        <f t="shared" si="22"/>
        <v>1874633.548</v>
      </c>
      <c r="Z224" s="252">
        <f t="shared" si="23"/>
        <v>1.874633548</v>
      </c>
      <c r="AA224" s="309"/>
      <c r="AB224" s="294"/>
      <c r="AC224" s="294"/>
      <c r="AD224" s="294"/>
      <c r="AE224" s="294"/>
      <c r="AF224" s="294"/>
      <c r="AG224" s="294"/>
      <c r="AH224" s="294"/>
      <c r="AI224" s="294"/>
      <c r="AJ224" s="294"/>
      <c r="AK224" s="294"/>
      <c r="AL224" s="294"/>
      <c r="AM224" s="294"/>
      <c r="AN224" s="294"/>
      <c r="AO224" s="294"/>
      <c r="AP224" s="294"/>
      <c r="AQ224" s="294"/>
      <c r="AR224" s="294"/>
      <c r="AS224" s="294"/>
      <c r="AT224" s="294"/>
    </row>
    <row r="225" ht="19.5" customHeight="1">
      <c r="A225" s="271" t="s">
        <v>315</v>
      </c>
      <c r="B225" s="272">
        <v>141.580002</v>
      </c>
      <c r="C225" s="273">
        <v>143.899994</v>
      </c>
      <c r="D225" s="273">
        <v>136.25</v>
      </c>
      <c r="E225" s="273">
        <v>137.639999</v>
      </c>
      <c r="F225" s="273">
        <v>131.146271</v>
      </c>
      <c r="G225" s="273">
        <v>1.0460032E9</v>
      </c>
      <c r="H225" s="278" t="s">
        <v>315</v>
      </c>
      <c r="I225" s="273">
        <v>15.265</v>
      </c>
      <c r="J225" s="273">
        <v>15.75875</v>
      </c>
      <c r="K225" s="273">
        <v>14.14875</v>
      </c>
      <c r="L225" s="273">
        <v>14.415</v>
      </c>
      <c r="M225" s="273">
        <v>14.284061</v>
      </c>
      <c r="N225" s="273">
        <v>2.258592E8</v>
      </c>
      <c r="O225" s="273"/>
      <c r="P225" s="249">
        <f t="shared" si="25"/>
        <v>539603.9604</v>
      </c>
      <c r="Q225" s="249">
        <f t="shared" si="134"/>
        <v>781013.6632</v>
      </c>
      <c r="R225" s="249">
        <f t="shared" si="135"/>
        <v>559798.9089</v>
      </c>
      <c r="S225" s="249">
        <f t="shared" si="28"/>
        <v>0</v>
      </c>
      <c r="T225" s="277"/>
      <c r="U225" s="249">
        <f t="shared" si="18"/>
        <v>915129.7248</v>
      </c>
      <c r="V225" s="249">
        <f t="shared" si="19"/>
        <v>915129.7248</v>
      </c>
      <c r="W225" s="249">
        <f t="shared" si="20"/>
        <v>1880416.533</v>
      </c>
      <c r="X225" s="252">
        <f t="shared" si="21"/>
        <v>1.880416533</v>
      </c>
      <c r="Y225" s="249">
        <f t="shared" si="22"/>
        <v>1880416.533</v>
      </c>
      <c r="Z225" s="252">
        <f t="shared" si="23"/>
        <v>1.880416533</v>
      </c>
      <c r="AA225" s="309"/>
      <c r="AB225" s="294"/>
      <c r="AC225" s="294"/>
      <c r="AD225" s="294"/>
      <c r="AE225" s="294"/>
      <c r="AF225" s="294"/>
      <c r="AG225" s="294"/>
      <c r="AH225" s="294"/>
      <c r="AI225" s="294"/>
      <c r="AJ225" s="294"/>
      <c r="AK225" s="294"/>
      <c r="AL225" s="294"/>
      <c r="AM225" s="294"/>
      <c r="AN225" s="294"/>
      <c r="AO225" s="294"/>
      <c r="AP225" s="294"/>
      <c r="AQ225" s="294"/>
      <c r="AR225" s="294"/>
      <c r="AS225" s="294"/>
      <c r="AT225" s="294"/>
    </row>
    <row r="226" ht="19.5" customHeight="1">
      <c r="A226" s="271" t="s">
        <v>316</v>
      </c>
      <c r="B226" s="272">
        <v>138.270004</v>
      </c>
      <c r="C226" s="273">
        <v>145.960007</v>
      </c>
      <c r="D226" s="273">
        <v>135.800003</v>
      </c>
      <c r="E226" s="273">
        <v>143.229996</v>
      </c>
      <c r="F226" s="273">
        <v>136.844269</v>
      </c>
      <c r="G226" s="273">
        <v>7.050023E8</v>
      </c>
      <c r="H226" s="278" t="s">
        <v>316</v>
      </c>
      <c r="I226" s="273">
        <v>14.56625</v>
      </c>
      <c r="J226" s="273">
        <v>16.202499</v>
      </c>
      <c r="K226" s="273">
        <v>14.05125</v>
      </c>
      <c r="L226" s="273">
        <v>15.5975</v>
      </c>
      <c r="M226" s="273">
        <v>15.456731</v>
      </c>
      <c r="N226" s="273">
        <v>1.152524E8</v>
      </c>
      <c r="O226" s="273"/>
      <c r="P226" s="249">
        <f t="shared" si="25"/>
        <v>537821.7941</v>
      </c>
      <c r="Q226" s="249">
        <f t="shared" si="134"/>
        <v>775631.6449</v>
      </c>
      <c r="R226" s="249">
        <f t="shared" si="135"/>
        <v>559798.9089</v>
      </c>
      <c r="S226" s="249">
        <f t="shared" si="28"/>
        <v>0</v>
      </c>
      <c r="T226" s="277"/>
      <c r="U226" s="249">
        <f t="shared" si="18"/>
        <v>913882.2084</v>
      </c>
      <c r="V226" s="249">
        <f t="shared" si="19"/>
        <v>913882.2084</v>
      </c>
      <c r="W226" s="249">
        <f t="shared" si="20"/>
        <v>1873252.348</v>
      </c>
      <c r="X226" s="252">
        <f t="shared" si="21"/>
        <v>1.873252348</v>
      </c>
      <c r="Y226" s="249">
        <f t="shared" si="22"/>
        <v>1873252.348</v>
      </c>
      <c r="Z226" s="252">
        <f t="shared" si="23"/>
        <v>1.873252348</v>
      </c>
      <c r="AA226" s="309"/>
      <c r="AB226" s="294"/>
      <c r="AC226" s="294"/>
      <c r="AD226" s="294"/>
      <c r="AE226" s="294"/>
      <c r="AF226" s="294"/>
      <c r="AG226" s="294"/>
      <c r="AH226" s="294"/>
      <c r="AI226" s="294"/>
      <c r="AJ226" s="294"/>
      <c r="AK226" s="294"/>
      <c r="AL226" s="294"/>
      <c r="AM226" s="294"/>
      <c r="AN226" s="294"/>
      <c r="AO226" s="294"/>
      <c r="AP226" s="294"/>
      <c r="AQ226" s="294"/>
      <c r="AR226" s="294"/>
      <c r="AS226" s="294"/>
      <c r="AT226" s="294"/>
    </row>
    <row r="227" ht="19.5" customHeight="1">
      <c r="A227" s="271" t="s">
        <v>317</v>
      </c>
      <c r="B227" s="272">
        <v>143.720001</v>
      </c>
      <c r="C227" s="273">
        <v>146.210007</v>
      </c>
      <c r="D227" s="273">
        <v>140.179993</v>
      </c>
      <c r="E227" s="273">
        <v>146.199997</v>
      </c>
      <c r="F227" s="273">
        <v>139.681915</v>
      </c>
      <c r="G227" s="273">
        <v>8.107719E8</v>
      </c>
      <c r="H227" s="278" t="s">
        <v>317</v>
      </c>
      <c r="I227" s="273">
        <v>15.695</v>
      </c>
      <c r="J227" s="273">
        <v>16.192499</v>
      </c>
      <c r="K227" s="273">
        <v>14.9025</v>
      </c>
      <c r="L227" s="273">
        <v>16.155001</v>
      </c>
      <c r="M227" s="273">
        <v>16.009197</v>
      </c>
      <c r="N227" s="273">
        <v>1.393044E8</v>
      </c>
      <c r="O227" s="273"/>
      <c r="P227" s="249">
        <f t="shared" si="25"/>
        <v>555168.2891</v>
      </c>
      <c r="Q227" s="249">
        <f t="shared" si="134"/>
        <v>822620.8051</v>
      </c>
      <c r="R227" s="249">
        <f t="shared" si="135"/>
        <v>559798.9089</v>
      </c>
      <c r="S227" s="249">
        <f t="shared" si="28"/>
        <v>0</v>
      </c>
      <c r="T227" s="277"/>
      <c r="U227" s="249">
        <f t="shared" si="18"/>
        <v>926024.7549</v>
      </c>
      <c r="V227" s="249">
        <f t="shared" si="19"/>
        <v>926024.7549</v>
      </c>
      <c r="W227" s="249">
        <f t="shared" si="20"/>
        <v>1937588.003</v>
      </c>
      <c r="X227" s="252">
        <f t="shared" si="21"/>
        <v>1.937588003</v>
      </c>
      <c r="Y227" s="249">
        <f t="shared" si="22"/>
        <v>1937588.003</v>
      </c>
      <c r="Z227" s="252">
        <f t="shared" si="23"/>
        <v>1.937588003</v>
      </c>
      <c r="AA227" s="309"/>
      <c r="AB227" s="294"/>
      <c r="AC227" s="294"/>
      <c r="AD227" s="294"/>
      <c r="AE227" s="294"/>
      <c r="AF227" s="294"/>
      <c r="AG227" s="294"/>
      <c r="AH227" s="294"/>
      <c r="AI227" s="294"/>
      <c r="AJ227" s="294"/>
      <c r="AK227" s="294"/>
      <c r="AL227" s="294"/>
      <c r="AM227" s="294"/>
      <c r="AN227" s="294"/>
      <c r="AO227" s="294"/>
      <c r="AP227" s="294"/>
      <c r="AQ227" s="294"/>
      <c r="AR227" s="294"/>
      <c r="AS227" s="294"/>
      <c r="AT227" s="294"/>
    </row>
    <row r="228" ht="19.5" customHeight="1">
      <c r="A228" s="271" t="s">
        <v>318</v>
      </c>
      <c r="B228" s="272">
        <v>146.389999</v>
      </c>
      <c r="C228" s="273">
        <v>146.589996</v>
      </c>
      <c r="D228" s="273">
        <v>142.100006</v>
      </c>
      <c r="E228" s="273">
        <v>145.449997</v>
      </c>
      <c r="F228" s="273">
        <v>138.965317</v>
      </c>
      <c r="G228" s="273">
        <v>6.31562E8</v>
      </c>
      <c r="H228" s="278" t="s">
        <v>318</v>
      </c>
      <c r="I228" s="273">
        <v>16.235001</v>
      </c>
      <c r="J228" s="273">
        <v>16.2775</v>
      </c>
      <c r="K228" s="273">
        <v>15.3325</v>
      </c>
      <c r="L228" s="273">
        <v>16.055</v>
      </c>
      <c r="M228" s="273">
        <v>15.910101</v>
      </c>
      <c r="N228" s="273">
        <v>8.72872E7</v>
      </c>
      <c r="O228" s="273"/>
      <c r="P228" s="249">
        <f t="shared" si="25"/>
        <v>562772.301</v>
      </c>
      <c r="Q228" s="249">
        <f t="shared" si="134"/>
        <v>846356.886</v>
      </c>
      <c r="R228" s="249">
        <f t="shared" si="135"/>
        <v>559798.9089</v>
      </c>
      <c r="S228" s="249">
        <f t="shared" si="28"/>
        <v>0</v>
      </c>
      <c r="T228" s="277"/>
      <c r="U228" s="249">
        <f t="shared" si="18"/>
        <v>931347.5632</v>
      </c>
      <c r="V228" s="249">
        <f t="shared" si="19"/>
        <v>931347.5632</v>
      </c>
      <c r="W228" s="249">
        <f t="shared" si="20"/>
        <v>1968928.096</v>
      </c>
      <c r="X228" s="252">
        <f t="shared" si="21"/>
        <v>1.968928096</v>
      </c>
      <c r="Y228" s="249">
        <f t="shared" si="22"/>
        <v>1968928.096</v>
      </c>
      <c r="Z228" s="252">
        <f t="shared" si="23"/>
        <v>1.968928096</v>
      </c>
      <c r="AA228" s="309"/>
      <c r="AB228" s="294"/>
      <c r="AC228" s="294"/>
      <c r="AD228" s="294"/>
      <c r="AE228" s="294"/>
      <c r="AF228" s="294"/>
      <c r="AG228" s="294"/>
      <c r="AH228" s="294"/>
      <c r="AI228" s="294"/>
      <c r="AJ228" s="294"/>
      <c r="AK228" s="294"/>
      <c r="AL228" s="294"/>
      <c r="AM228" s="294"/>
      <c r="AN228" s="294"/>
      <c r="AO228" s="294"/>
      <c r="AP228" s="294"/>
      <c r="AQ228" s="294"/>
      <c r="AR228" s="294"/>
      <c r="AS228" s="294"/>
      <c r="AT228" s="294"/>
    </row>
    <row r="229" ht="19.5" customHeight="1">
      <c r="A229" s="271" t="s">
        <v>319</v>
      </c>
      <c r="B229" s="272">
        <v>145.669998</v>
      </c>
      <c r="C229" s="273">
        <v>152.369995</v>
      </c>
      <c r="D229" s="273">
        <v>144.929993</v>
      </c>
      <c r="E229" s="273">
        <v>152.149994</v>
      </c>
      <c r="F229" s="273">
        <v>145.684814</v>
      </c>
      <c r="G229" s="273">
        <v>5.490946E8</v>
      </c>
      <c r="H229" s="278" t="s">
        <v>319</v>
      </c>
      <c r="I229" s="273">
        <v>16.1075</v>
      </c>
      <c r="J229" s="273">
        <v>17.57</v>
      </c>
      <c r="K229" s="273">
        <v>15.945</v>
      </c>
      <c r="L229" s="273">
        <v>17.52</v>
      </c>
      <c r="M229" s="273">
        <v>17.361881</v>
      </c>
      <c r="N229" s="273">
        <v>7.9744E7</v>
      </c>
      <c r="O229" s="273"/>
      <c r="P229" s="249">
        <f t="shared" si="25"/>
        <v>573980.1703</v>
      </c>
      <c r="Q229" s="249">
        <f t="shared" si="134"/>
        <v>880167.0013</v>
      </c>
      <c r="R229" s="249">
        <f t="shared" si="135"/>
        <v>559798.9089</v>
      </c>
      <c r="S229" s="249">
        <f t="shared" si="28"/>
        <v>0</v>
      </c>
      <c r="T229" s="277"/>
      <c r="U229" s="249">
        <f t="shared" si="18"/>
        <v>939193.0717</v>
      </c>
      <c r="V229" s="249">
        <f t="shared" si="19"/>
        <v>939193.0717</v>
      </c>
      <c r="W229" s="249">
        <f t="shared" si="20"/>
        <v>2013946.081</v>
      </c>
      <c r="X229" s="252">
        <f t="shared" si="21"/>
        <v>2.013946081</v>
      </c>
      <c r="Y229" s="249">
        <f t="shared" si="22"/>
        <v>2013946.081</v>
      </c>
      <c r="Z229" s="252">
        <f t="shared" si="23"/>
        <v>2.013946081</v>
      </c>
      <c r="AA229" s="309"/>
      <c r="AB229" s="294"/>
      <c r="AC229" s="294"/>
      <c r="AD229" s="294"/>
      <c r="AE229" s="294"/>
      <c r="AF229" s="294"/>
      <c r="AG229" s="294"/>
      <c r="AH229" s="294"/>
      <c r="AI229" s="294"/>
      <c r="AJ229" s="294"/>
      <c r="AK229" s="294"/>
      <c r="AL229" s="294"/>
      <c r="AM229" s="294"/>
      <c r="AN229" s="294"/>
      <c r="AO229" s="294"/>
      <c r="AP229" s="294"/>
      <c r="AQ229" s="294"/>
      <c r="AR229" s="294"/>
      <c r="AS229" s="294"/>
      <c r="AT229" s="294"/>
    </row>
    <row r="230" ht="19.5" customHeight="1">
      <c r="A230" s="271" t="s">
        <v>320</v>
      </c>
      <c r="B230" s="272">
        <v>152.759995</v>
      </c>
      <c r="C230" s="273">
        <v>156.690002</v>
      </c>
      <c r="D230" s="273">
        <v>150.770004</v>
      </c>
      <c r="E230" s="273">
        <v>155.149994</v>
      </c>
      <c r="F230" s="273">
        <v>148.557297</v>
      </c>
      <c r="G230" s="273">
        <v>5.841984E8</v>
      </c>
      <c r="H230" s="278" t="s">
        <v>320</v>
      </c>
      <c r="I230" s="273">
        <v>17.65</v>
      </c>
      <c r="J230" s="273">
        <v>18.535</v>
      </c>
      <c r="K230" s="273">
        <v>17.205</v>
      </c>
      <c r="L230" s="273">
        <v>18.17</v>
      </c>
      <c r="M230" s="273">
        <v>18.006014</v>
      </c>
      <c r="N230" s="273">
        <v>8.29024E7</v>
      </c>
      <c r="O230" s="273"/>
      <c r="P230" s="249">
        <f t="shared" si="25"/>
        <v>597108.9267</v>
      </c>
      <c r="Q230" s="249">
        <f t="shared" si="134"/>
        <v>949719.2385</v>
      </c>
      <c r="R230" s="249">
        <f t="shared" si="135"/>
        <v>559798.9089</v>
      </c>
      <c r="S230" s="249">
        <f t="shared" si="28"/>
        <v>0</v>
      </c>
      <c r="T230" s="277"/>
      <c r="U230" s="249">
        <f t="shared" si="18"/>
        <v>955383.2012</v>
      </c>
      <c r="V230" s="249">
        <f t="shared" si="19"/>
        <v>955383.2012</v>
      </c>
      <c r="W230" s="249">
        <f t="shared" si="20"/>
        <v>2106627.074</v>
      </c>
      <c r="X230" s="252">
        <f t="shared" si="21"/>
        <v>2.106627074</v>
      </c>
      <c r="Y230" s="249">
        <f t="shared" si="22"/>
        <v>2106627.074</v>
      </c>
      <c r="Z230" s="252">
        <f t="shared" si="23"/>
        <v>2.106627074</v>
      </c>
      <c r="AA230" s="309"/>
      <c r="AB230" s="294"/>
      <c r="AC230" s="294"/>
      <c r="AD230" s="294"/>
      <c r="AE230" s="294"/>
      <c r="AF230" s="294"/>
      <c r="AG230" s="294"/>
      <c r="AH230" s="294"/>
      <c r="AI230" s="294"/>
      <c r="AJ230" s="294"/>
      <c r="AK230" s="294"/>
      <c r="AL230" s="294"/>
      <c r="AM230" s="294"/>
      <c r="AN230" s="294"/>
      <c r="AO230" s="294"/>
      <c r="AP230" s="294"/>
      <c r="AQ230" s="294"/>
      <c r="AR230" s="294"/>
      <c r="AS230" s="294"/>
      <c r="AT230" s="294"/>
    </row>
    <row r="231" ht="19.5" customHeight="1">
      <c r="A231" s="271" t="s">
        <v>321</v>
      </c>
      <c r="B231" s="326">
        <v>154.199997</v>
      </c>
      <c r="C231" s="327">
        <v>158.770004</v>
      </c>
      <c r="D231" s="327">
        <v>152.059998</v>
      </c>
      <c r="E231" s="327">
        <v>155.759995</v>
      </c>
      <c r="F231" s="327">
        <v>149.141373</v>
      </c>
      <c r="G231" s="327">
        <v>6.223839E8</v>
      </c>
      <c r="H231" s="329" t="s">
        <v>321</v>
      </c>
      <c r="I231" s="327">
        <v>17.934999</v>
      </c>
      <c r="J231" s="327">
        <v>19.0725</v>
      </c>
      <c r="K231" s="327">
        <v>17.440001</v>
      </c>
      <c r="L231" s="327">
        <v>18.3325</v>
      </c>
      <c r="M231" s="327">
        <v>18.167048</v>
      </c>
      <c r="N231" s="327">
        <v>9.40588E7</v>
      </c>
      <c r="O231" s="327"/>
      <c r="P231" s="249">
        <f t="shared" si="25"/>
        <v>602217.8139</v>
      </c>
      <c r="Q231" s="249">
        <f t="shared" si="134"/>
        <v>962691.3379</v>
      </c>
      <c r="R231" s="249">
        <f t="shared" si="135"/>
        <v>559798.9089</v>
      </c>
      <c r="S231" s="249">
        <f t="shared" si="28"/>
        <v>0</v>
      </c>
      <c r="T231" s="328">
        <f>(P231-P219)/P219</f>
        <v>0.3197361281</v>
      </c>
      <c r="U231" s="249">
        <f t="shared" si="18"/>
        <v>958959.4222</v>
      </c>
      <c r="V231" s="249">
        <f t="shared" si="19"/>
        <v>958959.4222</v>
      </c>
      <c r="W231" s="249">
        <f t="shared" si="20"/>
        <v>2124708.061</v>
      </c>
      <c r="X231" s="252">
        <f t="shared" si="21"/>
        <v>2.124708061</v>
      </c>
      <c r="Y231" s="249">
        <f t="shared" si="22"/>
        <v>2124708.061</v>
      </c>
      <c r="Z231" s="252">
        <f t="shared" si="23"/>
        <v>2.124708061</v>
      </c>
      <c r="AA231" s="309"/>
      <c r="AB231" s="294"/>
      <c r="AC231" s="294"/>
      <c r="AD231" s="294"/>
      <c r="AE231" s="294"/>
      <c r="AF231" s="294"/>
      <c r="AG231" s="294"/>
      <c r="AH231" s="294"/>
      <c r="AI231" s="294"/>
      <c r="AJ231" s="294"/>
      <c r="AK231" s="294"/>
      <c r="AL231" s="294"/>
      <c r="AM231" s="294"/>
      <c r="AN231" s="294"/>
      <c r="AO231" s="294"/>
      <c r="AP231" s="294"/>
      <c r="AQ231" s="294"/>
      <c r="AR231" s="294"/>
      <c r="AS231" s="294"/>
      <c r="AT231" s="294"/>
    </row>
    <row r="232" ht="19.5" customHeight="1">
      <c r="A232" s="271" t="s">
        <v>322</v>
      </c>
      <c r="B232" s="272">
        <v>156.559998</v>
      </c>
      <c r="C232" s="273">
        <v>170.949997</v>
      </c>
      <c r="D232" s="273">
        <v>156.169998</v>
      </c>
      <c r="E232" s="273">
        <v>169.399994</v>
      </c>
      <c r="F232" s="273">
        <v>162.541</v>
      </c>
      <c r="G232" s="273">
        <v>6.983949E8</v>
      </c>
      <c r="H232" s="278" t="s">
        <v>322</v>
      </c>
      <c r="I232" s="273">
        <v>18.514999</v>
      </c>
      <c r="J232" s="273">
        <v>22.002501</v>
      </c>
      <c r="K232" s="273">
        <v>18.434999</v>
      </c>
      <c r="L232" s="273">
        <v>21.602501</v>
      </c>
      <c r="M232" s="273">
        <v>21.407537</v>
      </c>
      <c r="N232" s="273">
        <v>1.2376E8</v>
      </c>
      <c r="O232" s="273"/>
      <c r="P232" s="249">
        <f t="shared" si="25"/>
        <v>618495.0416</v>
      </c>
      <c r="Q232" s="249">
        <f>((Q231+R231)/2)*K232/K231</f>
        <v>804676.1631</v>
      </c>
      <c r="R232" s="249">
        <f>(Q231+R231)/2</f>
        <v>761245.1234</v>
      </c>
      <c r="S232" s="249">
        <f t="shared" si="28"/>
        <v>0</v>
      </c>
      <c r="T232" s="277"/>
      <c r="U232" s="249">
        <f t="shared" si="18"/>
        <v>1163741.848</v>
      </c>
      <c r="V232" s="249">
        <f t="shared" si="19"/>
        <v>1163741.848</v>
      </c>
      <c r="W232" s="249">
        <f t="shared" si="20"/>
        <v>2184416.328</v>
      </c>
      <c r="X232" s="252">
        <f t="shared" si="21"/>
        <v>2.184416328</v>
      </c>
      <c r="Y232" s="249">
        <f t="shared" si="22"/>
        <v>2184416.328</v>
      </c>
      <c r="Z232" s="252">
        <f t="shared" si="23"/>
        <v>2.184416328</v>
      </c>
      <c r="AA232" s="309"/>
      <c r="AB232" s="294"/>
      <c r="AC232" s="294"/>
      <c r="AD232" s="294"/>
      <c r="AE232" s="294"/>
      <c r="AF232" s="294"/>
      <c r="AG232" s="294"/>
      <c r="AH232" s="294"/>
      <c r="AI232" s="294"/>
      <c r="AJ232" s="294"/>
      <c r="AK232" s="294"/>
      <c r="AL232" s="294"/>
      <c r="AM232" s="294"/>
      <c r="AN232" s="294"/>
      <c r="AO232" s="294"/>
      <c r="AP232" s="294"/>
      <c r="AQ232" s="294"/>
      <c r="AR232" s="294"/>
      <c r="AS232" s="294"/>
      <c r="AT232" s="294"/>
    </row>
    <row r="233" ht="19.5" customHeight="1">
      <c r="A233" s="271" t="s">
        <v>323</v>
      </c>
      <c r="B233" s="272">
        <v>168.100006</v>
      </c>
      <c r="C233" s="273">
        <v>170.729996</v>
      </c>
      <c r="D233" s="273">
        <v>150.130005</v>
      </c>
      <c r="E233" s="273">
        <v>167.210007</v>
      </c>
      <c r="F233" s="273">
        <v>160.439682</v>
      </c>
      <c r="G233" s="273">
        <v>1.1798412E9</v>
      </c>
      <c r="H233" s="278" t="s">
        <v>323</v>
      </c>
      <c r="I233" s="273">
        <v>21.280001</v>
      </c>
      <c r="J233" s="273">
        <v>21.76</v>
      </c>
      <c r="K233" s="273">
        <v>16.870001</v>
      </c>
      <c r="L233" s="273">
        <v>20.862499</v>
      </c>
      <c r="M233" s="273">
        <v>20.674213</v>
      </c>
      <c r="N233" s="273">
        <v>2.0399E8</v>
      </c>
      <c r="O233" s="273"/>
      <c r="P233" s="249">
        <f t="shared" si="25"/>
        <v>594574.2772</v>
      </c>
      <c r="Q233" s="249">
        <f t="shared" ref="Q233:Q243" si="136">Q232*K233/K232</f>
        <v>736364.9803</v>
      </c>
      <c r="R233" s="249">
        <f t="shared" ref="R233:R243" si="137">R232</f>
        <v>761245.1234</v>
      </c>
      <c r="S233" s="249">
        <f t="shared" si="28"/>
        <v>0</v>
      </c>
      <c r="T233" s="277"/>
      <c r="U233" s="249">
        <f t="shared" si="18"/>
        <v>1146997.313</v>
      </c>
      <c r="V233" s="249">
        <f t="shared" si="19"/>
        <v>1146997.313</v>
      </c>
      <c r="W233" s="249">
        <f t="shared" si="20"/>
        <v>2092184.381</v>
      </c>
      <c r="X233" s="252">
        <f t="shared" si="21"/>
        <v>2.092184381</v>
      </c>
      <c r="Y233" s="249">
        <f t="shared" si="22"/>
        <v>2092184.381</v>
      </c>
      <c r="Z233" s="252">
        <f t="shared" si="23"/>
        <v>2.092184381</v>
      </c>
      <c r="AA233" s="309"/>
      <c r="AB233" s="294"/>
      <c r="AC233" s="294"/>
      <c r="AD233" s="294"/>
      <c r="AE233" s="294"/>
      <c r="AF233" s="294"/>
      <c r="AG233" s="294"/>
      <c r="AH233" s="294"/>
      <c r="AI233" s="294"/>
      <c r="AJ233" s="294"/>
      <c r="AK233" s="294"/>
      <c r="AL233" s="294"/>
      <c r="AM233" s="294"/>
      <c r="AN233" s="294"/>
      <c r="AO233" s="294"/>
      <c r="AP233" s="294"/>
      <c r="AQ233" s="294"/>
      <c r="AR233" s="294"/>
      <c r="AS233" s="294"/>
      <c r="AT233" s="294"/>
    </row>
    <row r="234" ht="19.5" customHeight="1">
      <c r="A234" s="271" t="s">
        <v>324</v>
      </c>
      <c r="B234" s="272">
        <v>167.300003</v>
      </c>
      <c r="C234" s="273">
        <v>175.210007</v>
      </c>
      <c r="D234" s="273">
        <v>156.039993</v>
      </c>
      <c r="E234" s="273">
        <v>160.130005</v>
      </c>
      <c r="F234" s="273">
        <v>153.646378</v>
      </c>
      <c r="G234" s="273">
        <v>1.0853067E9</v>
      </c>
      <c r="H234" s="278" t="s">
        <v>324</v>
      </c>
      <c r="I234" s="273">
        <v>20.8925</v>
      </c>
      <c r="J234" s="273">
        <v>22.870001</v>
      </c>
      <c r="K234" s="273">
        <v>18.09</v>
      </c>
      <c r="L234" s="273">
        <v>19.049999</v>
      </c>
      <c r="M234" s="273">
        <v>18.878073</v>
      </c>
      <c r="N234" s="273">
        <v>2.062544E8</v>
      </c>
      <c r="O234" s="273"/>
      <c r="P234" s="249">
        <f t="shared" si="25"/>
        <v>617980.1703</v>
      </c>
      <c r="Q234" s="249">
        <f t="shared" si="136"/>
        <v>789617.1728</v>
      </c>
      <c r="R234" s="249">
        <f t="shared" si="137"/>
        <v>761245.1234</v>
      </c>
      <c r="S234" s="249">
        <f t="shared" si="28"/>
        <v>0</v>
      </c>
      <c r="T234" s="277"/>
      <c r="U234" s="249">
        <f t="shared" si="18"/>
        <v>1163381.438</v>
      </c>
      <c r="V234" s="249">
        <f t="shared" si="19"/>
        <v>1163381.438</v>
      </c>
      <c r="W234" s="249">
        <f t="shared" si="20"/>
        <v>2168842.466</v>
      </c>
      <c r="X234" s="252">
        <f t="shared" si="21"/>
        <v>2.168842466</v>
      </c>
      <c r="Y234" s="249">
        <f t="shared" si="22"/>
        <v>2168842.466</v>
      </c>
      <c r="Z234" s="252">
        <f t="shared" si="23"/>
        <v>2.168842466</v>
      </c>
      <c r="AA234" s="309"/>
      <c r="AB234" s="294"/>
      <c r="AC234" s="294"/>
      <c r="AD234" s="294"/>
      <c r="AE234" s="294"/>
      <c r="AF234" s="294"/>
      <c r="AG234" s="294"/>
      <c r="AH234" s="294"/>
      <c r="AI234" s="294"/>
      <c r="AJ234" s="294"/>
      <c r="AK234" s="294"/>
      <c r="AL234" s="294"/>
      <c r="AM234" s="294"/>
      <c r="AN234" s="294"/>
      <c r="AO234" s="294"/>
      <c r="AP234" s="294"/>
      <c r="AQ234" s="294"/>
      <c r="AR234" s="294"/>
      <c r="AS234" s="294"/>
      <c r="AT234" s="294"/>
    </row>
    <row r="235" ht="19.5" customHeight="1">
      <c r="A235" s="271" t="s">
        <v>325</v>
      </c>
      <c r="B235" s="272">
        <v>158.990005</v>
      </c>
      <c r="C235" s="273">
        <v>167.0</v>
      </c>
      <c r="D235" s="273">
        <v>153.880005</v>
      </c>
      <c r="E235" s="273">
        <v>160.940002</v>
      </c>
      <c r="F235" s="273">
        <v>154.674103</v>
      </c>
      <c r="G235" s="273">
        <v>9.873805E8</v>
      </c>
      <c r="H235" s="278" t="s">
        <v>325</v>
      </c>
      <c r="I235" s="273">
        <v>18.772499</v>
      </c>
      <c r="J235" s="273">
        <v>20.622499</v>
      </c>
      <c r="K235" s="273">
        <v>17.555</v>
      </c>
      <c r="L235" s="273">
        <v>19.1</v>
      </c>
      <c r="M235" s="273">
        <v>18.92762</v>
      </c>
      <c r="N235" s="273">
        <v>1.744092E8</v>
      </c>
      <c r="O235" s="273"/>
      <c r="P235" s="249">
        <f t="shared" si="25"/>
        <v>609425.7624</v>
      </c>
      <c r="Q235" s="249">
        <f t="shared" si="136"/>
        <v>766264.7578</v>
      </c>
      <c r="R235" s="249">
        <f t="shared" si="137"/>
        <v>761245.1234</v>
      </c>
      <c r="S235" s="249">
        <f t="shared" si="28"/>
        <v>0</v>
      </c>
      <c r="T235" s="277"/>
      <c r="U235" s="249">
        <f t="shared" si="18"/>
        <v>1157393.352</v>
      </c>
      <c r="V235" s="249">
        <f t="shared" si="19"/>
        <v>1157393.352</v>
      </c>
      <c r="W235" s="249">
        <f t="shared" si="20"/>
        <v>2136935.644</v>
      </c>
      <c r="X235" s="252">
        <f t="shared" si="21"/>
        <v>2.136935644</v>
      </c>
      <c r="Y235" s="249">
        <f t="shared" si="22"/>
        <v>2136935.644</v>
      </c>
      <c r="Z235" s="252">
        <f t="shared" si="23"/>
        <v>2.136935644</v>
      </c>
      <c r="AA235" s="309"/>
      <c r="AB235" s="294"/>
      <c r="AC235" s="294"/>
      <c r="AD235" s="294"/>
      <c r="AE235" s="294"/>
      <c r="AF235" s="294"/>
      <c r="AG235" s="294"/>
      <c r="AH235" s="294"/>
      <c r="AI235" s="294"/>
      <c r="AJ235" s="294"/>
      <c r="AK235" s="294"/>
      <c r="AL235" s="294"/>
      <c r="AM235" s="294"/>
      <c r="AN235" s="294"/>
      <c r="AO235" s="294"/>
      <c r="AP235" s="294"/>
      <c r="AQ235" s="294"/>
      <c r="AR235" s="294"/>
      <c r="AS235" s="294"/>
      <c r="AT235" s="294"/>
    </row>
    <row r="236" ht="19.5" customHeight="1">
      <c r="A236" s="271" t="s">
        <v>326</v>
      </c>
      <c r="B236" s="272">
        <v>160.520004</v>
      </c>
      <c r="C236" s="273">
        <v>171.199997</v>
      </c>
      <c r="D236" s="273">
        <v>159.220001</v>
      </c>
      <c r="E236" s="273">
        <v>170.070007</v>
      </c>
      <c r="F236" s="273">
        <v>163.448654</v>
      </c>
      <c r="G236" s="273">
        <v>6.87987E8</v>
      </c>
      <c r="H236" s="278" t="s">
        <v>326</v>
      </c>
      <c r="I236" s="273">
        <v>19.01</v>
      </c>
      <c r="J236" s="273">
        <v>21.532499</v>
      </c>
      <c r="K236" s="273">
        <v>18.684999</v>
      </c>
      <c r="L236" s="273">
        <v>21.252501</v>
      </c>
      <c r="M236" s="273">
        <v>21.060694</v>
      </c>
      <c r="N236" s="273">
        <v>1.287104E8</v>
      </c>
      <c r="O236" s="273"/>
      <c r="P236" s="249">
        <f t="shared" si="25"/>
        <v>630574.2614</v>
      </c>
      <c r="Q236" s="249">
        <f t="shared" si="136"/>
        <v>815588.5065</v>
      </c>
      <c r="R236" s="249">
        <f t="shared" si="137"/>
        <v>761245.1234</v>
      </c>
      <c r="S236" s="249">
        <f t="shared" si="28"/>
        <v>0</v>
      </c>
      <c r="T236" s="277"/>
      <c r="U236" s="249">
        <f t="shared" si="18"/>
        <v>1172197.301</v>
      </c>
      <c r="V236" s="249">
        <f t="shared" si="19"/>
        <v>1172197.301</v>
      </c>
      <c r="W236" s="249">
        <f t="shared" si="20"/>
        <v>2207407.891</v>
      </c>
      <c r="X236" s="252">
        <f t="shared" si="21"/>
        <v>2.207407891</v>
      </c>
      <c r="Y236" s="249">
        <f t="shared" si="22"/>
        <v>2207407.891</v>
      </c>
      <c r="Z236" s="252">
        <f t="shared" si="23"/>
        <v>2.207407891</v>
      </c>
      <c r="AA236" s="309"/>
      <c r="AB236" s="294"/>
      <c r="AC236" s="294"/>
      <c r="AD236" s="294"/>
      <c r="AE236" s="294"/>
      <c r="AF236" s="294"/>
      <c r="AG236" s="294"/>
      <c r="AH236" s="294"/>
      <c r="AI236" s="294"/>
      <c r="AJ236" s="294"/>
      <c r="AK236" s="294"/>
      <c r="AL236" s="294"/>
      <c r="AM236" s="294"/>
      <c r="AN236" s="294"/>
      <c r="AO236" s="294"/>
      <c r="AP236" s="294"/>
      <c r="AQ236" s="294"/>
      <c r="AR236" s="294"/>
      <c r="AS236" s="294"/>
      <c r="AT236" s="294"/>
    </row>
    <row r="237" ht="19.5" customHeight="1">
      <c r="A237" s="271" t="s">
        <v>327</v>
      </c>
      <c r="B237" s="272">
        <v>170.919998</v>
      </c>
      <c r="C237" s="273">
        <v>177.979996</v>
      </c>
      <c r="D237" s="273">
        <v>169.169998</v>
      </c>
      <c r="E237" s="273">
        <v>171.649994</v>
      </c>
      <c r="F237" s="273">
        <v>164.967102</v>
      </c>
      <c r="G237" s="273">
        <v>7.843385E8</v>
      </c>
      <c r="H237" s="278" t="s">
        <v>327</v>
      </c>
      <c r="I237" s="273">
        <v>21.459999</v>
      </c>
      <c r="J237" s="273">
        <v>23.3225</v>
      </c>
      <c r="K237" s="273">
        <v>21.040001</v>
      </c>
      <c r="L237" s="273">
        <v>21.615</v>
      </c>
      <c r="M237" s="273">
        <v>21.419918</v>
      </c>
      <c r="N237" s="273">
        <v>1.172916E8</v>
      </c>
      <c r="O237" s="273"/>
      <c r="P237" s="249">
        <f t="shared" si="25"/>
        <v>669980.1901</v>
      </c>
      <c r="Q237" s="249">
        <f t="shared" si="136"/>
        <v>918382.8692</v>
      </c>
      <c r="R237" s="249">
        <f t="shared" si="137"/>
        <v>761245.1234</v>
      </c>
      <c r="S237" s="249">
        <f t="shared" si="28"/>
        <v>0</v>
      </c>
      <c r="T237" s="277"/>
      <c r="U237" s="249">
        <f t="shared" si="18"/>
        <v>1199781.452</v>
      </c>
      <c r="V237" s="249">
        <f t="shared" si="19"/>
        <v>1199781.452</v>
      </c>
      <c r="W237" s="249">
        <f t="shared" si="20"/>
        <v>2349608.183</v>
      </c>
      <c r="X237" s="252">
        <f t="shared" si="21"/>
        <v>2.349608183</v>
      </c>
      <c r="Y237" s="249">
        <f t="shared" si="22"/>
        <v>2349608.183</v>
      </c>
      <c r="Z237" s="252">
        <f t="shared" si="23"/>
        <v>2.349608183</v>
      </c>
      <c r="AA237" s="309"/>
      <c r="AB237" s="294"/>
      <c r="AC237" s="294"/>
      <c r="AD237" s="294"/>
      <c r="AE237" s="294"/>
      <c r="AF237" s="294"/>
      <c r="AG237" s="294"/>
      <c r="AH237" s="294"/>
      <c r="AI237" s="294"/>
      <c r="AJ237" s="294"/>
      <c r="AK237" s="294"/>
      <c r="AL237" s="294"/>
      <c r="AM237" s="294"/>
      <c r="AN237" s="294"/>
      <c r="AO237" s="294"/>
      <c r="AP237" s="294"/>
      <c r="AQ237" s="294"/>
      <c r="AR237" s="294"/>
      <c r="AS237" s="294"/>
      <c r="AT237" s="294"/>
    </row>
    <row r="238" ht="19.5" customHeight="1">
      <c r="A238" s="271" t="s">
        <v>328</v>
      </c>
      <c r="B238" s="272">
        <v>170.039993</v>
      </c>
      <c r="C238" s="273">
        <v>182.929993</v>
      </c>
      <c r="D238" s="273">
        <v>169.669998</v>
      </c>
      <c r="E238" s="273">
        <v>176.449997</v>
      </c>
      <c r="F238" s="273">
        <v>169.943237</v>
      </c>
      <c r="G238" s="273">
        <v>7.080105E8</v>
      </c>
      <c r="H238" s="278" t="s">
        <v>328</v>
      </c>
      <c r="I238" s="273">
        <v>21.247499</v>
      </c>
      <c r="J238" s="273">
        <v>24.5075</v>
      </c>
      <c r="K238" s="273">
        <v>21.157499</v>
      </c>
      <c r="L238" s="273">
        <v>22.705</v>
      </c>
      <c r="M238" s="273">
        <v>22.500082</v>
      </c>
      <c r="N238" s="273">
        <v>1.054764E8</v>
      </c>
      <c r="O238" s="273"/>
      <c r="P238" s="249">
        <f t="shared" si="25"/>
        <v>671960.3881</v>
      </c>
      <c r="Q238" s="249">
        <f t="shared" si="136"/>
        <v>923511.5834</v>
      </c>
      <c r="R238" s="249">
        <f t="shared" si="137"/>
        <v>761245.1234</v>
      </c>
      <c r="S238" s="249">
        <f t="shared" si="28"/>
        <v>0</v>
      </c>
      <c r="T238" s="277"/>
      <c r="U238" s="249">
        <f t="shared" si="18"/>
        <v>1201167.59</v>
      </c>
      <c r="V238" s="249">
        <f t="shared" si="19"/>
        <v>1201167.59</v>
      </c>
      <c r="W238" s="249">
        <f t="shared" si="20"/>
        <v>2356717.095</v>
      </c>
      <c r="X238" s="252">
        <f t="shared" si="21"/>
        <v>2.356717095</v>
      </c>
      <c r="Y238" s="249">
        <f t="shared" si="22"/>
        <v>2356717.095</v>
      </c>
      <c r="Z238" s="252">
        <f t="shared" si="23"/>
        <v>2.356717095</v>
      </c>
      <c r="AA238" s="309"/>
      <c r="AB238" s="294"/>
      <c r="AC238" s="294"/>
      <c r="AD238" s="294"/>
      <c r="AE238" s="294"/>
      <c r="AF238" s="294"/>
      <c r="AG238" s="294"/>
      <c r="AH238" s="294"/>
      <c r="AI238" s="294"/>
      <c r="AJ238" s="294"/>
      <c r="AK238" s="294"/>
      <c r="AL238" s="294"/>
      <c r="AM238" s="294"/>
      <c r="AN238" s="294"/>
      <c r="AO238" s="294"/>
      <c r="AP238" s="294"/>
      <c r="AQ238" s="294"/>
      <c r="AR238" s="294"/>
      <c r="AS238" s="294"/>
      <c r="AT238" s="294"/>
    </row>
    <row r="239" ht="19.5" customHeight="1">
      <c r="A239" s="271" t="s">
        <v>329</v>
      </c>
      <c r="B239" s="272">
        <v>176.860001</v>
      </c>
      <c r="C239" s="273">
        <v>187.520004</v>
      </c>
      <c r="D239" s="273">
        <v>175.789993</v>
      </c>
      <c r="E239" s="273">
        <v>186.649994</v>
      </c>
      <c r="F239" s="273">
        <v>179.767044</v>
      </c>
      <c r="G239" s="273">
        <v>6.67523E8</v>
      </c>
      <c r="H239" s="278" t="s">
        <v>329</v>
      </c>
      <c r="I239" s="273">
        <v>22.889999</v>
      </c>
      <c r="J239" s="273">
        <v>25.627501</v>
      </c>
      <c r="K239" s="273">
        <v>22.6</v>
      </c>
      <c r="L239" s="273">
        <v>25.379999</v>
      </c>
      <c r="M239" s="273">
        <v>25.150936</v>
      </c>
      <c r="N239" s="273">
        <v>9.92216E7</v>
      </c>
      <c r="O239" s="273"/>
      <c r="P239" s="249">
        <f t="shared" si="25"/>
        <v>696197.9921</v>
      </c>
      <c r="Q239" s="249">
        <f t="shared" si="136"/>
        <v>986475.8488</v>
      </c>
      <c r="R239" s="249">
        <f t="shared" si="137"/>
        <v>761245.1234</v>
      </c>
      <c r="S239" s="249">
        <f t="shared" si="28"/>
        <v>0</v>
      </c>
      <c r="T239" s="277"/>
      <c r="U239" s="249">
        <f t="shared" si="18"/>
        <v>1218133.913</v>
      </c>
      <c r="V239" s="249">
        <f t="shared" si="19"/>
        <v>1218133.913</v>
      </c>
      <c r="W239" s="249">
        <f t="shared" si="20"/>
        <v>2443918.964</v>
      </c>
      <c r="X239" s="252">
        <f t="shared" si="21"/>
        <v>2.443918964</v>
      </c>
      <c r="Y239" s="249">
        <f t="shared" si="22"/>
        <v>2443918.964</v>
      </c>
      <c r="Z239" s="252">
        <f t="shared" si="23"/>
        <v>2.443918964</v>
      </c>
      <c r="AA239" s="309"/>
      <c r="AB239" s="294"/>
      <c r="AC239" s="294"/>
      <c r="AD239" s="294"/>
      <c r="AE239" s="294"/>
      <c r="AF239" s="294"/>
      <c r="AG239" s="294"/>
      <c r="AH239" s="294"/>
      <c r="AI239" s="294"/>
      <c r="AJ239" s="294"/>
      <c r="AK239" s="294"/>
      <c r="AL239" s="294"/>
      <c r="AM239" s="294"/>
      <c r="AN239" s="294"/>
      <c r="AO239" s="294"/>
      <c r="AP239" s="294"/>
      <c r="AQ239" s="294"/>
      <c r="AR239" s="294"/>
      <c r="AS239" s="294"/>
      <c r="AT239" s="294"/>
    </row>
    <row r="240" ht="19.5" customHeight="1">
      <c r="A240" s="271" t="s">
        <v>330</v>
      </c>
      <c r="B240" s="272">
        <v>186.080002</v>
      </c>
      <c r="C240" s="273">
        <v>186.490005</v>
      </c>
      <c r="D240" s="273">
        <v>180.440002</v>
      </c>
      <c r="E240" s="273">
        <v>185.789993</v>
      </c>
      <c r="F240" s="273">
        <v>178.938828</v>
      </c>
      <c r="G240" s="273">
        <v>6.455344E8</v>
      </c>
      <c r="H240" s="278" t="s">
        <v>330</v>
      </c>
      <c r="I240" s="273">
        <v>25.24</v>
      </c>
      <c r="J240" s="273">
        <v>25.344999</v>
      </c>
      <c r="K240" s="273">
        <v>23.7075</v>
      </c>
      <c r="L240" s="273">
        <v>25.17</v>
      </c>
      <c r="M240" s="273">
        <v>24.942839</v>
      </c>
      <c r="N240" s="273">
        <v>8.13508E7</v>
      </c>
      <c r="O240" s="273"/>
      <c r="P240" s="249">
        <f t="shared" si="25"/>
        <v>714613.8693</v>
      </c>
      <c r="Q240" s="249">
        <f t="shared" si="136"/>
        <v>1034817.53</v>
      </c>
      <c r="R240" s="249">
        <f t="shared" si="137"/>
        <v>761245.1234</v>
      </c>
      <c r="S240" s="249">
        <f t="shared" si="28"/>
        <v>0</v>
      </c>
      <c r="T240" s="277"/>
      <c r="U240" s="249">
        <f t="shared" si="18"/>
        <v>1231025.027</v>
      </c>
      <c r="V240" s="249">
        <f t="shared" si="19"/>
        <v>1231025.027</v>
      </c>
      <c r="W240" s="249">
        <f t="shared" si="20"/>
        <v>2510676.523</v>
      </c>
      <c r="X240" s="252">
        <f t="shared" si="21"/>
        <v>2.510676523</v>
      </c>
      <c r="Y240" s="249">
        <f t="shared" si="22"/>
        <v>2510676.523</v>
      </c>
      <c r="Z240" s="252">
        <f t="shared" si="23"/>
        <v>2.510676523</v>
      </c>
      <c r="AA240" s="309"/>
      <c r="AB240" s="294"/>
      <c r="AC240" s="294"/>
      <c r="AD240" s="294"/>
      <c r="AE240" s="294"/>
      <c r="AF240" s="294"/>
      <c r="AG240" s="294"/>
      <c r="AH240" s="294"/>
      <c r="AI240" s="294"/>
      <c r="AJ240" s="294"/>
      <c r="AK240" s="294"/>
      <c r="AL240" s="294"/>
      <c r="AM240" s="294"/>
      <c r="AN240" s="294"/>
      <c r="AO240" s="294"/>
      <c r="AP240" s="294"/>
      <c r="AQ240" s="294"/>
      <c r="AR240" s="294"/>
      <c r="AS240" s="294"/>
      <c r="AT240" s="294"/>
    </row>
    <row r="241" ht="19.5" customHeight="1">
      <c r="A241" s="271" t="s">
        <v>331</v>
      </c>
      <c r="B241" s="272">
        <v>186.869995</v>
      </c>
      <c r="C241" s="273">
        <v>187.529999</v>
      </c>
      <c r="D241" s="273">
        <v>160.089996</v>
      </c>
      <c r="E241" s="273">
        <v>169.820007</v>
      </c>
      <c r="F241" s="273">
        <v>163.85199</v>
      </c>
      <c r="G241" s="273">
        <v>1.8170706E9</v>
      </c>
      <c r="H241" s="278" t="s">
        <v>331</v>
      </c>
      <c r="I241" s="273">
        <v>25.442499</v>
      </c>
      <c r="J241" s="273">
        <v>25.625</v>
      </c>
      <c r="K241" s="273">
        <v>18.4275</v>
      </c>
      <c r="L241" s="273">
        <v>20.702499</v>
      </c>
      <c r="M241" s="273">
        <v>20.515654</v>
      </c>
      <c r="N241" s="273">
        <v>2.35472E8</v>
      </c>
      <c r="O241" s="273"/>
      <c r="P241" s="249">
        <f t="shared" si="25"/>
        <v>634019.7861</v>
      </c>
      <c r="Q241" s="249">
        <f t="shared" si="136"/>
        <v>804348.8364</v>
      </c>
      <c r="R241" s="249">
        <f t="shared" si="137"/>
        <v>761245.1234</v>
      </c>
      <c r="S241" s="249">
        <f t="shared" si="28"/>
        <v>0</v>
      </c>
      <c r="T241" s="277"/>
      <c r="U241" s="249">
        <f t="shared" si="18"/>
        <v>1174609.169</v>
      </c>
      <c r="V241" s="249">
        <f t="shared" si="19"/>
        <v>1174609.169</v>
      </c>
      <c r="W241" s="249">
        <f t="shared" si="20"/>
        <v>2199613.746</v>
      </c>
      <c r="X241" s="252">
        <f t="shared" si="21"/>
        <v>2.199613746</v>
      </c>
      <c r="Y241" s="249">
        <f t="shared" si="22"/>
        <v>2199613.746</v>
      </c>
      <c r="Z241" s="252">
        <f t="shared" si="23"/>
        <v>2.199613746</v>
      </c>
      <c r="AA241" s="309"/>
      <c r="AB241" s="294"/>
      <c r="AC241" s="294"/>
      <c r="AD241" s="294"/>
      <c r="AE241" s="294"/>
      <c r="AF241" s="294"/>
      <c r="AG241" s="294"/>
      <c r="AH241" s="294"/>
      <c r="AI241" s="294"/>
      <c r="AJ241" s="294"/>
      <c r="AK241" s="294"/>
      <c r="AL241" s="294"/>
      <c r="AM241" s="294"/>
      <c r="AN241" s="294"/>
      <c r="AO241" s="294"/>
      <c r="AP241" s="294"/>
      <c r="AQ241" s="294"/>
      <c r="AR241" s="294"/>
      <c r="AS241" s="294"/>
      <c r="AT241" s="294"/>
    </row>
    <row r="242" ht="19.5" customHeight="1">
      <c r="A242" s="271" t="s">
        <v>332</v>
      </c>
      <c r="B242" s="272">
        <v>170.070007</v>
      </c>
      <c r="C242" s="273">
        <v>175.580002</v>
      </c>
      <c r="D242" s="273">
        <v>157.130005</v>
      </c>
      <c r="E242" s="273">
        <v>169.369995</v>
      </c>
      <c r="F242" s="273">
        <v>163.417831</v>
      </c>
      <c r="G242" s="273">
        <v>1.1521215E9</v>
      </c>
      <c r="H242" s="278" t="s">
        <v>332</v>
      </c>
      <c r="I242" s="273">
        <v>20.805</v>
      </c>
      <c r="J242" s="273">
        <v>22.115</v>
      </c>
      <c r="K242" s="273">
        <v>17.625</v>
      </c>
      <c r="L242" s="273">
        <v>20.459999</v>
      </c>
      <c r="M242" s="273">
        <v>20.275343</v>
      </c>
      <c r="N242" s="273">
        <v>1.49764E8</v>
      </c>
      <c r="O242" s="273"/>
      <c r="P242" s="249">
        <f t="shared" si="25"/>
        <v>622297.0495</v>
      </c>
      <c r="Q242" s="249">
        <f t="shared" si="136"/>
        <v>769320.2139</v>
      </c>
      <c r="R242" s="249">
        <f t="shared" si="137"/>
        <v>761245.1234</v>
      </c>
      <c r="S242" s="249">
        <f t="shared" si="28"/>
        <v>0</v>
      </c>
      <c r="T242" s="277"/>
      <c r="U242" s="249">
        <f t="shared" si="18"/>
        <v>1166403.253</v>
      </c>
      <c r="V242" s="249">
        <f t="shared" si="19"/>
        <v>1166403.253</v>
      </c>
      <c r="W242" s="249">
        <f t="shared" si="20"/>
        <v>2152862.387</v>
      </c>
      <c r="X242" s="252">
        <f t="shared" si="21"/>
        <v>2.152862387</v>
      </c>
      <c r="Y242" s="249">
        <f t="shared" si="22"/>
        <v>2152862.387</v>
      </c>
      <c r="Z242" s="252">
        <f t="shared" si="23"/>
        <v>2.152862387</v>
      </c>
      <c r="AA242" s="309"/>
      <c r="AB242" s="294"/>
      <c r="AC242" s="294"/>
      <c r="AD242" s="294"/>
      <c r="AE242" s="294"/>
      <c r="AF242" s="294"/>
      <c r="AG242" s="294"/>
      <c r="AH242" s="294"/>
      <c r="AI242" s="294"/>
      <c r="AJ242" s="294"/>
      <c r="AK242" s="294"/>
      <c r="AL242" s="294"/>
      <c r="AM242" s="294"/>
      <c r="AN242" s="294"/>
      <c r="AO242" s="294"/>
      <c r="AP242" s="294"/>
      <c r="AQ242" s="294"/>
      <c r="AR242" s="294"/>
      <c r="AS242" s="294"/>
      <c r="AT242" s="294"/>
    </row>
    <row r="243" ht="19.5" customHeight="1">
      <c r="A243" s="271" t="s">
        <v>333</v>
      </c>
      <c r="B243" s="326">
        <v>173.110001</v>
      </c>
      <c r="C243" s="327">
        <v>173.309998</v>
      </c>
      <c r="D243" s="327">
        <v>143.460007</v>
      </c>
      <c r="E243" s="327">
        <v>154.259995</v>
      </c>
      <c r="F243" s="327">
        <v>148.838852</v>
      </c>
      <c r="G243" s="327">
        <v>1.3955449E9</v>
      </c>
      <c r="H243" s="329" t="s">
        <v>333</v>
      </c>
      <c r="I243" s="327">
        <v>21.34</v>
      </c>
      <c r="J243" s="327">
        <v>21.385</v>
      </c>
      <c r="K243" s="327">
        <v>14.61</v>
      </c>
      <c r="L243" s="327">
        <v>16.797501</v>
      </c>
      <c r="M243" s="327">
        <v>16.645899</v>
      </c>
      <c r="N243" s="327">
        <v>2.174544E8</v>
      </c>
      <c r="O243" s="327"/>
      <c r="P243" s="249">
        <f t="shared" si="25"/>
        <v>568158.4436</v>
      </c>
      <c r="Q243" s="249">
        <f t="shared" si="136"/>
        <v>637717.3518</v>
      </c>
      <c r="R243" s="249">
        <f t="shared" si="137"/>
        <v>761245.1234</v>
      </c>
      <c r="S243" s="249">
        <f t="shared" si="28"/>
        <v>0</v>
      </c>
      <c r="T243" s="328">
        <f>(P243-P231)/P231</f>
        <v>-0.05655656394</v>
      </c>
      <c r="U243" s="249">
        <f t="shared" si="18"/>
        <v>1128506.229</v>
      </c>
      <c r="V243" s="249">
        <f t="shared" si="19"/>
        <v>1128506.229</v>
      </c>
      <c r="W243" s="249">
        <f t="shared" si="20"/>
        <v>1967120.919</v>
      </c>
      <c r="X243" s="252">
        <f t="shared" si="21"/>
        <v>1.967120919</v>
      </c>
      <c r="Y243" s="249">
        <f t="shared" si="22"/>
        <v>1967120.919</v>
      </c>
      <c r="Z243" s="252">
        <f t="shared" si="23"/>
        <v>1.967120919</v>
      </c>
      <c r="AA243" s="309"/>
      <c r="AB243" s="294"/>
      <c r="AC243" s="294"/>
      <c r="AD243" s="294"/>
      <c r="AE243" s="294"/>
      <c r="AF243" s="294"/>
      <c r="AG243" s="294"/>
      <c r="AH243" s="294"/>
      <c r="AI243" s="294"/>
      <c r="AJ243" s="294"/>
      <c r="AK243" s="294"/>
      <c r="AL243" s="294"/>
      <c r="AM243" s="294"/>
      <c r="AN243" s="294"/>
      <c r="AO243" s="294"/>
      <c r="AP243" s="294"/>
      <c r="AQ243" s="294"/>
      <c r="AR243" s="294"/>
      <c r="AS243" s="294"/>
      <c r="AT243" s="294"/>
    </row>
    <row r="244" ht="19.5" customHeight="1">
      <c r="A244" s="271" t="s">
        <v>334</v>
      </c>
      <c r="B244" s="272">
        <v>150.990005</v>
      </c>
      <c r="C244" s="273">
        <v>168.990005</v>
      </c>
      <c r="D244" s="273">
        <v>149.490005</v>
      </c>
      <c r="E244" s="273">
        <v>168.160004</v>
      </c>
      <c r="F244" s="273">
        <v>162.714554</v>
      </c>
      <c r="G244" s="273">
        <v>9.337065E8</v>
      </c>
      <c r="H244" s="278" t="s">
        <v>334</v>
      </c>
      <c r="I244" s="273">
        <v>16.084999</v>
      </c>
      <c r="J244" s="273">
        <v>19.967501</v>
      </c>
      <c r="K244" s="273">
        <v>15.7425</v>
      </c>
      <c r="L244" s="273">
        <v>19.7925</v>
      </c>
      <c r="M244" s="273">
        <v>19.627283</v>
      </c>
      <c r="N244" s="273">
        <v>1.66696E8</v>
      </c>
      <c r="O244" s="273"/>
      <c r="P244" s="249">
        <f t="shared" si="25"/>
        <v>592039.6238</v>
      </c>
      <c r="Q244" s="249">
        <f>((Q243+R243)/2)*K244/K243</f>
        <v>753701.8058</v>
      </c>
      <c r="R244" s="249">
        <f>(Q243+R243)/2</f>
        <v>699481.2376</v>
      </c>
      <c r="S244" s="249">
        <f t="shared" si="28"/>
        <v>0</v>
      </c>
      <c r="T244" s="277"/>
      <c r="U244" s="249">
        <f t="shared" si="18"/>
        <v>1085929.725</v>
      </c>
      <c r="V244" s="249">
        <f t="shared" si="19"/>
        <v>1085929.725</v>
      </c>
      <c r="W244" s="249">
        <f t="shared" si="20"/>
        <v>2045222.667</v>
      </c>
      <c r="X244" s="252">
        <f t="shared" si="21"/>
        <v>2.045222667</v>
      </c>
      <c r="Y244" s="249">
        <f t="shared" si="22"/>
        <v>2045222.667</v>
      </c>
      <c r="Z244" s="252">
        <f t="shared" si="23"/>
        <v>2.045222667</v>
      </c>
      <c r="AA244" s="309"/>
      <c r="AB244" s="294"/>
      <c r="AC244" s="294"/>
      <c r="AD244" s="294"/>
      <c r="AE244" s="294"/>
      <c r="AF244" s="294"/>
      <c r="AG244" s="294"/>
      <c r="AH244" s="294"/>
      <c r="AI244" s="294"/>
      <c r="AJ244" s="294"/>
      <c r="AK244" s="294"/>
      <c r="AL244" s="294"/>
      <c r="AM244" s="294"/>
      <c r="AN244" s="294"/>
      <c r="AO244" s="294"/>
      <c r="AP244" s="294"/>
      <c r="AQ244" s="294"/>
      <c r="AR244" s="294"/>
      <c r="AS244" s="294"/>
      <c r="AT244" s="294"/>
    </row>
    <row r="245" ht="19.5" customHeight="1">
      <c r="A245" s="271" t="s">
        <v>335</v>
      </c>
      <c r="B245" s="272">
        <v>167.330002</v>
      </c>
      <c r="C245" s="273">
        <v>174.660004</v>
      </c>
      <c r="D245" s="273">
        <v>166.570007</v>
      </c>
      <c r="E245" s="273">
        <v>173.190002</v>
      </c>
      <c r="F245" s="273">
        <v>167.581696</v>
      </c>
      <c r="G245" s="273">
        <v>5.359641E8</v>
      </c>
      <c r="H245" s="278" t="s">
        <v>335</v>
      </c>
      <c r="I245" s="273">
        <v>19.594999</v>
      </c>
      <c r="J245" s="273">
        <v>21.275</v>
      </c>
      <c r="K245" s="273">
        <v>19.3825</v>
      </c>
      <c r="L245" s="273">
        <v>20.905001</v>
      </c>
      <c r="M245" s="273">
        <v>20.730501</v>
      </c>
      <c r="N245" s="273">
        <v>1.092192E8</v>
      </c>
      <c r="O245" s="273"/>
      <c r="P245" s="249">
        <f t="shared" si="25"/>
        <v>659683.196</v>
      </c>
      <c r="Q245" s="249">
        <f t="shared" ref="Q245:Q255" si="138">Q244*K245/K244</f>
        <v>927973.6542</v>
      </c>
      <c r="R245" s="249">
        <f t="shared" ref="R245:R255" si="139">R244</f>
        <v>699481.2376</v>
      </c>
      <c r="S245" s="249">
        <f t="shared" si="28"/>
        <v>0</v>
      </c>
      <c r="T245" s="277"/>
      <c r="U245" s="249">
        <f t="shared" si="18"/>
        <v>1133280.225</v>
      </c>
      <c r="V245" s="249">
        <f t="shared" si="19"/>
        <v>1133280.225</v>
      </c>
      <c r="W245" s="249">
        <f t="shared" si="20"/>
        <v>2287138.088</v>
      </c>
      <c r="X245" s="252">
        <f t="shared" si="21"/>
        <v>2.287138088</v>
      </c>
      <c r="Y245" s="249">
        <f t="shared" si="22"/>
        <v>2287138.088</v>
      </c>
      <c r="Z245" s="252">
        <f t="shared" si="23"/>
        <v>2.287138088</v>
      </c>
      <c r="AA245" s="309"/>
      <c r="AB245" s="294"/>
      <c r="AC245" s="294"/>
      <c r="AD245" s="294"/>
      <c r="AE245" s="294"/>
      <c r="AF245" s="294"/>
      <c r="AG245" s="294"/>
      <c r="AH245" s="294"/>
      <c r="AI245" s="294"/>
      <c r="AJ245" s="294"/>
      <c r="AK245" s="294"/>
      <c r="AL245" s="294"/>
      <c r="AM245" s="294"/>
      <c r="AN245" s="294"/>
      <c r="AO245" s="294"/>
      <c r="AP245" s="294"/>
      <c r="AQ245" s="294"/>
      <c r="AR245" s="294"/>
      <c r="AS245" s="294"/>
      <c r="AT245" s="294"/>
    </row>
    <row r="246" ht="19.5" customHeight="1">
      <c r="A246" s="271" t="s">
        <v>336</v>
      </c>
      <c r="B246" s="272">
        <v>174.440002</v>
      </c>
      <c r="C246" s="273">
        <v>182.830002</v>
      </c>
      <c r="D246" s="273">
        <v>169.339996</v>
      </c>
      <c r="E246" s="273">
        <v>179.660004</v>
      </c>
      <c r="F246" s="273">
        <v>173.842194</v>
      </c>
      <c r="G246" s="273">
        <v>7.819727E8</v>
      </c>
      <c r="H246" s="278" t="s">
        <v>336</v>
      </c>
      <c r="I246" s="273">
        <v>21.2075</v>
      </c>
      <c r="J246" s="273">
        <v>23.290001</v>
      </c>
      <c r="K246" s="273">
        <v>19.9625</v>
      </c>
      <c r="L246" s="273">
        <v>22.4825</v>
      </c>
      <c r="M246" s="273">
        <v>22.29483</v>
      </c>
      <c r="N246" s="273">
        <v>1.219928E8</v>
      </c>
      <c r="O246" s="273"/>
      <c r="P246" s="249">
        <f t="shared" si="25"/>
        <v>670653.4495</v>
      </c>
      <c r="Q246" s="249">
        <f t="shared" si="138"/>
        <v>955742.2454</v>
      </c>
      <c r="R246" s="249">
        <f t="shared" si="139"/>
        <v>699481.2376</v>
      </c>
      <c r="S246" s="249">
        <f t="shared" si="28"/>
        <v>0</v>
      </c>
      <c r="T246" s="277"/>
      <c r="U246" s="249">
        <f t="shared" si="18"/>
        <v>1140959.403</v>
      </c>
      <c r="V246" s="249">
        <f t="shared" si="19"/>
        <v>1140959.403</v>
      </c>
      <c r="W246" s="249">
        <f t="shared" si="20"/>
        <v>2325876.933</v>
      </c>
      <c r="X246" s="252">
        <f t="shared" si="21"/>
        <v>2.325876933</v>
      </c>
      <c r="Y246" s="249">
        <f t="shared" si="22"/>
        <v>2325876.933</v>
      </c>
      <c r="Z246" s="252">
        <f t="shared" si="23"/>
        <v>2.325876933</v>
      </c>
      <c r="AA246" s="309"/>
      <c r="AB246" s="294"/>
      <c r="AC246" s="294"/>
      <c r="AD246" s="294"/>
      <c r="AE246" s="294"/>
      <c r="AF246" s="294"/>
      <c r="AG246" s="294"/>
      <c r="AH246" s="294"/>
      <c r="AI246" s="294"/>
      <c r="AJ246" s="294"/>
      <c r="AK246" s="294"/>
      <c r="AL246" s="294"/>
      <c r="AM246" s="294"/>
      <c r="AN246" s="294"/>
      <c r="AO246" s="294"/>
      <c r="AP246" s="294"/>
      <c r="AQ246" s="294"/>
      <c r="AR246" s="294"/>
      <c r="AS246" s="294"/>
      <c r="AT246" s="294"/>
    </row>
    <row r="247" ht="19.5" customHeight="1">
      <c r="A247" s="271" t="s">
        <v>337</v>
      </c>
      <c r="B247" s="272">
        <v>181.509995</v>
      </c>
      <c r="C247" s="273">
        <v>191.320007</v>
      </c>
      <c r="D247" s="273">
        <v>180.770004</v>
      </c>
      <c r="E247" s="273">
        <v>189.539993</v>
      </c>
      <c r="F247" s="273">
        <v>183.735977</v>
      </c>
      <c r="G247" s="273">
        <v>5.501577E8</v>
      </c>
      <c r="H247" s="278" t="s">
        <v>337</v>
      </c>
      <c r="I247" s="273">
        <v>22.9025</v>
      </c>
      <c r="J247" s="273">
        <v>25.3825</v>
      </c>
      <c r="K247" s="273">
        <v>22.74</v>
      </c>
      <c r="L247" s="273">
        <v>24.92</v>
      </c>
      <c r="M247" s="273">
        <v>24.729399</v>
      </c>
      <c r="N247" s="273">
        <v>8.80632E7</v>
      </c>
      <c r="O247" s="273"/>
      <c r="P247" s="249">
        <f t="shared" si="25"/>
        <v>715920.8079</v>
      </c>
      <c r="Q247" s="249">
        <f t="shared" si="138"/>
        <v>1088720.284</v>
      </c>
      <c r="R247" s="249">
        <f t="shared" si="139"/>
        <v>699481.2376</v>
      </c>
      <c r="S247" s="249">
        <f t="shared" si="28"/>
        <v>0</v>
      </c>
      <c r="T247" s="277"/>
      <c r="U247" s="249">
        <f t="shared" si="18"/>
        <v>1172646.554</v>
      </c>
      <c r="V247" s="249">
        <f t="shared" si="19"/>
        <v>1172646.554</v>
      </c>
      <c r="W247" s="249">
        <f t="shared" si="20"/>
        <v>2504122.329</v>
      </c>
      <c r="X247" s="252">
        <f t="shared" si="21"/>
        <v>2.504122329</v>
      </c>
      <c r="Y247" s="249">
        <f t="shared" si="22"/>
        <v>2504122.329</v>
      </c>
      <c r="Z247" s="252">
        <f t="shared" si="23"/>
        <v>2.504122329</v>
      </c>
      <c r="AA247" s="309"/>
      <c r="AB247" s="294"/>
      <c r="AC247" s="294"/>
      <c r="AD247" s="294"/>
      <c r="AE247" s="294"/>
      <c r="AF247" s="294"/>
      <c r="AG247" s="294"/>
      <c r="AH247" s="294"/>
      <c r="AI247" s="294"/>
      <c r="AJ247" s="294"/>
      <c r="AK247" s="294"/>
      <c r="AL247" s="294"/>
      <c r="AM247" s="294"/>
      <c r="AN247" s="294"/>
      <c r="AO247" s="294"/>
      <c r="AP247" s="294"/>
      <c r="AQ247" s="294"/>
      <c r="AR247" s="294"/>
      <c r="AS247" s="294"/>
      <c r="AT247" s="294"/>
    </row>
    <row r="248" ht="19.5" customHeight="1">
      <c r="A248" s="271" t="s">
        <v>338</v>
      </c>
      <c r="B248" s="272">
        <v>190.779999</v>
      </c>
      <c r="C248" s="273">
        <v>191.320007</v>
      </c>
      <c r="D248" s="273">
        <v>173.869995</v>
      </c>
      <c r="E248" s="273">
        <v>173.949997</v>
      </c>
      <c r="F248" s="273">
        <v>168.623383</v>
      </c>
      <c r="G248" s="273">
        <v>9.01554E8</v>
      </c>
      <c r="H248" s="278" t="s">
        <v>338</v>
      </c>
      <c r="I248" s="273">
        <v>25.2325</v>
      </c>
      <c r="J248" s="273">
        <v>25.377501</v>
      </c>
      <c r="K248" s="273">
        <v>20.815001</v>
      </c>
      <c r="L248" s="273">
        <v>20.817499</v>
      </c>
      <c r="M248" s="273">
        <v>20.658276</v>
      </c>
      <c r="N248" s="273">
        <v>1.840024E8</v>
      </c>
      <c r="O248" s="273"/>
      <c r="P248" s="249">
        <f t="shared" si="25"/>
        <v>688594.0396</v>
      </c>
      <c r="Q248" s="249">
        <f t="shared" si="138"/>
        <v>996557.3347</v>
      </c>
      <c r="R248" s="249">
        <f t="shared" si="139"/>
        <v>699481.2376</v>
      </c>
      <c r="S248" s="249">
        <f t="shared" si="28"/>
        <v>0</v>
      </c>
      <c r="T248" s="277"/>
      <c r="U248" s="249">
        <f t="shared" si="18"/>
        <v>1153517.816</v>
      </c>
      <c r="V248" s="249">
        <f t="shared" si="19"/>
        <v>1153517.816</v>
      </c>
      <c r="W248" s="249">
        <f t="shared" si="20"/>
        <v>2384632.612</v>
      </c>
      <c r="X248" s="252">
        <f t="shared" si="21"/>
        <v>2.384632612</v>
      </c>
      <c r="Y248" s="249">
        <f t="shared" si="22"/>
        <v>2384632.612</v>
      </c>
      <c r="Z248" s="252">
        <f t="shared" si="23"/>
        <v>2.384632612</v>
      </c>
      <c r="AA248" s="309"/>
      <c r="AB248" s="294"/>
      <c r="AC248" s="294"/>
      <c r="AD248" s="294"/>
      <c r="AE248" s="294"/>
      <c r="AF248" s="294"/>
      <c r="AG248" s="294"/>
      <c r="AH248" s="294"/>
      <c r="AI248" s="294"/>
      <c r="AJ248" s="294"/>
      <c r="AK248" s="294"/>
      <c r="AL248" s="294"/>
      <c r="AM248" s="294"/>
      <c r="AN248" s="294"/>
      <c r="AO248" s="294"/>
      <c r="AP248" s="294"/>
      <c r="AQ248" s="294"/>
      <c r="AR248" s="294"/>
      <c r="AS248" s="294"/>
      <c r="AT248" s="294"/>
    </row>
    <row r="249" ht="19.5" customHeight="1">
      <c r="A249" s="271" t="s">
        <v>339</v>
      </c>
      <c r="B249" s="272">
        <v>173.479996</v>
      </c>
      <c r="C249" s="273">
        <v>189.770004</v>
      </c>
      <c r="D249" s="273">
        <v>169.270004</v>
      </c>
      <c r="E249" s="273">
        <v>186.740005</v>
      </c>
      <c r="F249" s="273">
        <v>181.021744</v>
      </c>
      <c r="G249" s="273">
        <v>6.887304E8</v>
      </c>
      <c r="H249" s="278" t="s">
        <v>339</v>
      </c>
      <c r="I249" s="273">
        <v>20.727501</v>
      </c>
      <c r="J249" s="273">
        <v>24.695</v>
      </c>
      <c r="K249" s="273">
        <v>19.709999</v>
      </c>
      <c r="L249" s="273">
        <v>24.002501</v>
      </c>
      <c r="M249" s="273">
        <v>23.818918</v>
      </c>
      <c r="N249" s="273">
        <v>1.21086E8</v>
      </c>
      <c r="O249" s="273"/>
      <c r="P249" s="249">
        <f t="shared" si="25"/>
        <v>670376.2535</v>
      </c>
      <c r="Q249" s="249">
        <f t="shared" si="138"/>
        <v>943653.285</v>
      </c>
      <c r="R249" s="249">
        <f t="shared" si="139"/>
        <v>699481.2376</v>
      </c>
      <c r="S249" s="249">
        <f t="shared" si="28"/>
        <v>0</v>
      </c>
      <c r="T249" s="277"/>
      <c r="U249" s="249">
        <f t="shared" si="18"/>
        <v>1140765.366</v>
      </c>
      <c r="V249" s="249">
        <f t="shared" si="19"/>
        <v>1140765.366</v>
      </c>
      <c r="W249" s="249">
        <f t="shared" si="20"/>
        <v>2313510.776</v>
      </c>
      <c r="X249" s="252">
        <f t="shared" si="21"/>
        <v>2.313510776</v>
      </c>
      <c r="Y249" s="249">
        <f t="shared" si="22"/>
        <v>2313510.776</v>
      </c>
      <c r="Z249" s="252">
        <f t="shared" si="23"/>
        <v>2.313510776</v>
      </c>
      <c r="AA249" s="309"/>
      <c r="AB249" s="294"/>
      <c r="AC249" s="294"/>
      <c r="AD249" s="294"/>
      <c r="AE249" s="294"/>
      <c r="AF249" s="294"/>
      <c r="AG249" s="294"/>
      <c r="AH249" s="294"/>
      <c r="AI249" s="294"/>
      <c r="AJ249" s="294"/>
      <c r="AK249" s="294"/>
      <c r="AL249" s="294"/>
      <c r="AM249" s="294"/>
      <c r="AN249" s="294"/>
      <c r="AO249" s="294"/>
      <c r="AP249" s="294"/>
      <c r="AQ249" s="294"/>
      <c r="AR249" s="294"/>
      <c r="AS249" s="294"/>
      <c r="AT249" s="294"/>
    </row>
    <row r="250" ht="19.5" customHeight="1">
      <c r="A250" s="271" t="s">
        <v>340</v>
      </c>
      <c r="B250" s="272">
        <v>190.320007</v>
      </c>
      <c r="C250" s="273">
        <v>195.550003</v>
      </c>
      <c r="D250" s="273">
        <v>188.380005</v>
      </c>
      <c r="E250" s="273">
        <v>191.100006</v>
      </c>
      <c r="F250" s="273">
        <v>185.657791</v>
      </c>
      <c r="G250" s="273">
        <v>4.940255E8</v>
      </c>
      <c r="H250" s="278" t="s">
        <v>340</v>
      </c>
      <c r="I250" s="273">
        <v>24.897499</v>
      </c>
      <c r="J250" s="273">
        <v>26.200001</v>
      </c>
      <c r="K250" s="273">
        <v>24.4025</v>
      </c>
      <c r="L250" s="273">
        <v>25.0375</v>
      </c>
      <c r="M250" s="273">
        <v>24.856449</v>
      </c>
      <c r="N250" s="273">
        <v>7.85968E7</v>
      </c>
      <c r="O250" s="273"/>
      <c r="P250" s="249">
        <f t="shared" si="25"/>
        <v>746059.4257</v>
      </c>
      <c r="Q250" s="249">
        <f t="shared" si="138"/>
        <v>1168315.599</v>
      </c>
      <c r="R250" s="249">
        <f t="shared" si="139"/>
        <v>699481.2376</v>
      </c>
      <c r="S250" s="249">
        <f t="shared" si="28"/>
        <v>0</v>
      </c>
      <c r="T250" s="277"/>
      <c r="U250" s="249">
        <f t="shared" si="18"/>
        <v>1193743.586</v>
      </c>
      <c r="V250" s="249">
        <f t="shared" si="19"/>
        <v>1193743.586</v>
      </c>
      <c r="W250" s="249">
        <f t="shared" si="20"/>
        <v>2613856.262</v>
      </c>
      <c r="X250" s="252">
        <f t="shared" si="21"/>
        <v>2.613856262</v>
      </c>
      <c r="Y250" s="249">
        <f t="shared" si="22"/>
        <v>2613856.262</v>
      </c>
      <c r="Z250" s="252">
        <f t="shared" si="23"/>
        <v>2.613856262</v>
      </c>
      <c r="AA250" s="309"/>
      <c r="AB250" s="294"/>
      <c r="AC250" s="294"/>
      <c r="AD250" s="294"/>
      <c r="AE250" s="294"/>
      <c r="AF250" s="294"/>
      <c r="AG250" s="294"/>
      <c r="AH250" s="294"/>
      <c r="AI250" s="294"/>
      <c r="AJ250" s="294"/>
      <c r="AK250" s="294"/>
      <c r="AL250" s="294"/>
      <c r="AM250" s="294"/>
      <c r="AN250" s="294"/>
      <c r="AO250" s="294"/>
      <c r="AP250" s="294"/>
      <c r="AQ250" s="294"/>
      <c r="AR250" s="294"/>
      <c r="AS250" s="294"/>
      <c r="AT250" s="294"/>
    </row>
    <row r="251" ht="19.5" customHeight="1">
      <c r="A251" s="271" t="s">
        <v>341</v>
      </c>
      <c r="B251" s="272">
        <v>191.429993</v>
      </c>
      <c r="C251" s="273">
        <v>194.979996</v>
      </c>
      <c r="D251" s="273">
        <v>179.199997</v>
      </c>
      <c r="E251" s="273">
        <v>187.470001</v>
      </c>
      <c r="F251" s="273">
        <v>182.131195</v>
      </c>
      <c r="G251" s="273">
        <v>8.142865E8</v>
      </c>
      <c r="H251" s="278" t="s">
        <v>341</v>
      </c>
      <c r="I251" s="273">
        <v>25.1075</v>
      </c>
      <c r="J251" s="273">
        <v>26.012501</v>
      </c>
      <c r="K251" s="273">
        <v>21.9275</v>
      </c>
      <c r="L251" s="273">
        <v>23.8575</v>
      </c>
      <c r="M251" s="273">
        <v>23.684978</v>
      </c>
      <c r="N251" s="273">
        <v>1.474268E8</v>
      </c>
      <c r="O251" s="273"/>
      <c r="P251" s="249">
        <f t="shared" si="25"/>
        <v>709702.9584</v>
      </c>
      <c r="Q251" s="249">
        <f t="shared" si="138"/>
        <v>1049820.317</v>
      </c>
      <c r="R251" s="249">
        <f t="shared" si="139"/>
        <v>699481.2376</v>
      </c>
      <c r="S251" s="249">
        <f t="shared" si="28"/>
        <v>0</v>
      </c>
      <c r="T251" s="277"/>
      <c r="U251" s="249">
        <f t="shared" si="18"/>
        <v>1168294.059</v>
      </c>
      <c r="V251" s="249">
        <f t="shared" si="19"/>
        <v>1168294.059</v>
      </c>
      <c r="W251" s="249">
        <f t="shared" si="20"/>
        <v>2459004.513</v>
      </c>
      <c r="X251" s="252">
        <f t="shared" si="21"/>
        <v>2.459004513</v>
      </c>
      <c r="Y251" s="249">
        <f t="shared" si="22"/>
        <v>2459004.513</v>
      </c>
      <c r="Z251" s="252">
        <f t="shared" si="23"/>
        <v>2.459004513</v>
      </c>
      <c r="AA251" s="309"/>
      <c r="AB251" s="294"/>
      <c r="AC251" s="294"/>
      <c r="AD251" s="294"/>
      <c r="AE251" s="294"/>
      <c r="AF251" s="294"/>
      <c r="AG251" s="294"/>
      <c r="AH251" s="294"/>
      <c r="AI251" s="294"/>
      <c r="AJ251" s="294"/>
      <c r="AK251" s="294"/>
      <c r="AL251" s="294"/>
      <c r="AM251" s="294"/>
      <c r="AN251" s="294"/>
      <c r="AO251" s="294"/>
      <c r="AP251" s="294"/>
      <c r="AQ251" s="294"/>
      <c r="AR251" s="294"/>
      <c r="AS251" s="294"/>
      <c r="AT251" s="294"/>
    </row>
    <row r="252" ht="19.5" customHeight="1">
      <c r="A252" s="271" t="s">
        <v>342</v>
      </c>
      <c r="B252" s="272">
        <v>186.220001</v>
      </c>
      <c r="C252" s="273">
        <v>194.710007</v>
      </c>
      <c r="D252" s="273">
        <v>185.029999</v>
      </c>
      <c r="E252" s="273">
        <v>188.809998</v>
      </c>
      <c r="F252" s="273">
        <v>183.433029</v>
      </c>
      <c r="G252" s="273">
        <v>5.506502E8</v>
      </c>
      <c r="H252" s="278" t="s">
        <v>342</v>
      </c>
      <c r="I252" s="273">
        <v>23.540001</v>
      </c>
      <c r="J252" s="273">
        <v>25.674999</v>
      </c>
      <c r="K252" s="273">
        <v>23.225</v>
      </c>
      <c r="L252" s="273">
        <v>24.182501</v>
      </c>
      <c r="M252" s="273">
        <v>24.007629</v>
      </c>
      <c r="N252" s="273">
        <v>7.9662E7</v>
      </c>
      <c r="O252" s="273"/>
      <c r="P252" s="249">
        <f t="shared" si="25"/>
        <v>732792.0752</v>
      </c>
      <c r="Q252" s="249">
        <f t="shared" si="138"/>
        <v>1111940.571</v>
      </c>
      <c r="R252" s="249">
        <f t="shared" si="139"/>
        <v>699481.2376</v>
      </c>
      <c r="S252" s="249">
        <f t="shared" si="28"/>
        <v>0</v>
      </c>
      <c r="T252" s="277"/>
      <c r="U252" s="249">
        <f t="shared" si="18"/>
        <v>1184456.441</v>
      </c>
      <c r="V252" s="249">
        <f t="shared" si="19"/>
        <v>1184456.441</v>
      </c>
      <c r="W252" s="249">
        <f t="shared" si="20"/>
        <v>2544213.884</v>
      </c>
      <c r="X252" s="252">
        <f t="shared" si="21"/>
        <v>2.544213884</v>
      </c>
      <c r="Y252" s="249">
        <f t="shared" si="22"/>
        <v>2544213.884</v>
      </c>
      <c r="Z252" s="252">
        <f t="shared" si="23"/>
        <v>2.544213884</v>
      </c>
      <c r="AA252" s="309"/>
      <c r="AB252" s="294"/>
      <c r="AC252" s="294"/>
      <c r="AD252" s="294"/>
      <c r="AE252" s="294"/>
      <c r="AF252" s="294"/>
      <c r="AG252" s="294"/>
      <c r="AH252" s="294"/>
      <c r="AI252" s="294"/>
      <c r="AJ252" s="294"/>
      <c r="AK252" s="294"/>
      <c r="AL252" s="294"/>
      <c r="AM252" s="294"/>
      <c r="AN252" s="294"/>
      <c r="AO252" s="294"/>
      <c r="AP252" s="294"/>
      <c r="AQ252" s="294"/>
      <c r="AR252" s="294"/>
      <c r="AS252" s="294"/>
      <c r="AT252" s="294"/>
    </row>
    <row r="253" ht="19.5" customHeight="1">
      <c r="A253" s="271" t="s">
        <v>343</v>
      </c>
      <c r="B253" s="272">
        <v>189.5</v>
      </c>
      <c r="C253" s="273">
        <v>197.830002</v>
      </c>
      <c r="D253" s="273">
        <v>181.820007</v>
      </c>
      <c r="E253" s="273">
        <v>197.080002</v>
      </c>
      <c r="F253" s="273">
        <v>191.853638</v>
      </c>
      <c r="G253" s="273">
        <v>5.769834E8</v>
      </c>
      <c r="H253" s="278" t="s">
        <v>343</v>
      </c>
      <c r="I253" s="273">
        <v>24.360001</v>
      </c>
      <c r="J253" s="273">
        <v>26.442499</v>
      </c>
      <c r="K253" s="273">
        <v>22.4125</v>
      </c>
      <c r="L253" s="273">
        <v>26.2225</v>
      </c>
      <c r="M253" s="273">
        <v>26.032879</v>
      </c>
      <c r="N253" s="273">
        <v>8.57292E7</v>
      </c>
      <c r="O253" s="273"/>
      <c r="P253" s="249">
        <f t="shared" si="25"/>
        <v>720079.2356</v>
      </c>
      <c r="Q253" s="249">
        <f t="shared" si="138"/>
        <v>1073040.605</v>
      </c>
      <c r="R253" s="249">
        <f t="shared" si="139"/>
        <v>699481.2376</v>
      </c>
      <c r="S253" s="249">
        <f t="shared" si="28"/>
        <v>0</v>
      </c>
      <c r="T253" s="277"/>
      <c r="U253" s="249">
        <f t="shared" si="18"/>
        <v>1175557.453</v>
      </c>
      <c r="V253" s="249">
        <f t="shared" si="19"/>
        <v>1175557.453</v>
      </c>
      <c r="W253" s="249">
        <f t="shared" si="20"/>
        <v>2492601.078</v>
      </c>
      <c r="X253" s="252">
        <f t="shared" si="21"/>
        <v>2.492601078</v>
      </c>
      <c r="Y253" s="249">
        <f t="shared" si="22"/>
        <v>2492601.078</v>
      </c>
      <c r="Z253" s="252">
        <f t="shared" si="23"/>
        <v>2.492601078</v>
      </c>
      <c r="AA253" s="309"/>
      <c r="AB253" s="294"/>
      <c r="AC253" s="294"/>
      <c r="AD253" s="294"/>
      <c r="AE253" s="294"/>
      <c r="AF253" s="294"/>
      <c r="AG253" s="294"/>
      <c r="AH253" s="294"/>
      <c r="AI253" s="294"/>
      <c r="AJ253" s="294"/>
      <c r="AK253" s="294"/>
      <c r="AL253" s="294"/>
      <c r="AM253" s="294"/>
      <c r="AN253" s="294"/>
      <c r="AO253" s="294"/>
      <c r="AP253" s="294"/>
      <c r="AQ253" s="294"/>
      <c r="AR253" s="294"/>
      <c r="AS253" s="294"/>
      <c r="AT253" s="294"/>
    </row>
    <row r="254" ht="19.5" customHeight="1">
      <c r="A254" s="271" t="s">
        <v>344</v>
      </c>
      <c r="B254" s="272">
        <v>197.929993</v>
      </c>
      <c r="C254" s="273">
        <v>206.050003</v>
      </c>
      <c r="D254" s="273">
        <v>197.630005</v>
      </c>
      <c r="E254" s="273">
        <v>205.100006</v>
      </c>
      <c r="F254" s="273">
        <v>199.66095</v>
      </c>
      <c r="G254" s="273">
        <v>3.514297E8</v>
      </c>
      <c r="H254" s="278" t="s">
        <v>344</v>
      </c>
      <c r="I254" s="273">
        <v>26.455</v>
      </c>
      <c r="J254" s="273">
        <v>28.6</v>
      </c>
      <c r="K254" s="273">
        <v>26.377501</v>
      </c>
      <c r="L254" s="273">
        <v>28.33</v>
      </c>
      <c r="M254" s="273">
        <v>28.125137</v>
      </c>
      <c r="N254" s="273">
        <v>5.32656E7</v>
      </c>
      <c r="O254" s="273"/>
      <c r="P254" s="249">
        <f t="shared" si="25"/>
        <v>782693.0891</v>
      </c>
      <c r="Q254" s="249">
        <f t="shared" si="138"/>
        <v>1262872.488</v>
      </c>
      <c r="R254" s="249">
        <f t="shared" si="139"/>
        <v>699481.2376</v>
      </c>
      <c r="S254" s="249">
        <f t="shared" si="28"/>
        <v>0</v>
      </c>
      <c r="T254" s="277"/>
      <c r="U254" s="249">
        <f t="shared" si="18"/>
        <v>1219387.15</v>
      </c>
      <c r="V254" s="249">
        <f t="shared" si="19"/>
        <v>1219387.15</v>
      </c>
      <c r="W254" s="249">
        <f t="shared" si="20"/>
        <v>2745046.814</v>
      </c>
      <c r="X254" s="252">
        <f t="shared" si="21"/>
        <v>2.745046814</v>
      </c>
      <c r="Y254" s="249">
        <f t="shared" si="22"/>
        <v>2745046.814</v>
      </c>
      <c r="Z254" s="252">
        <f t="shared" si="23"/>
        <v>2.745046814</v>
      </c>
      <c r="AA254" s="309"/>
      <c r="AB254" s="294"/>
      <c r="AC254" s="294"/>
      <c r="AD254" s="294"/>
      <c r="AE254" s="294"/>
      <c r="AF254" s="294"/>
      <c r="AG254" s="294"/>
      <c r="AH254" s="294"/>
      <c r="AI254" s="294"/>
      <c r="AJ254" s="294"/>
      <c r="AK254" s="294"/>
      <c r="AL254" s="294"/>
      <c r="AM254" s="294"/>
      <c r="AN254" s="294"/>
      <c r="AO254" s="294"/>
      <c r="AP254" s="294"/>
      <c r="AQ254" s="294"/>
      <c r="AR254" s="294"/>
      <c r="AS254" s="294"/>
      <c r="AT254" s="294"/>
    </row>
    <row r="255" ht="19.5" customHeight="1">
      <c r="A255" s="271" t="s">
        <v>345</v>
      </c>
      <c r="B255" s="326">
        <v>205.110001</v>
      </c>
      <c r="C255" s="327">
        <v>214.559998</v>
      </c>
      <c r="D255" s="327">
        <v>199.229996</v>
      </c>
      <c r="E255" s="327">
        <v>212.610001</v>
      </c>
      <c r="F255" s="327">
        <v>206.971786</v>
      </c>
      <c r="G255" s="327">
        <v>4.299511E8</v>
      </c>
      <c r="H255" s="329" t="s">
        <v>345</v>
      </c>
      <c r="I255" s="327">
        <v>28.3375</v>
      </c>
      <c r="J255" s="327">
        <v>31.047501</v>
      </c>
      <c r="K255" s="327">
        <v>26.717501</v>
      </c>
      <c r="L255" s="327">
        <v>30.4725</v>
      </c>
      <c r="M255" s="327">
        <v>30.252146</v>
      </c>
      <c r="N255" s="327">
        <v>7.42756E7</v>
      </c>
      <c r="O255" s="327"/>
      <c r="P255" s="249">
        <f t="shared" si="25"/>
        <v>789029.6871</v>
      </c>
      <c r="Q255" s="249">
        <f t="shared" si="138"/>
        <v>1279150.627</v>
      </c>
      <c r="R255" s="249">
        <f t="shared" si="139"/>
        <v>699481.2376</v>
      </c>
      <c r="S255" s="249">
        <f t="shared" si="28"/>
        <v>0</v>
      </c>
      <c r="T255" s="328">
        <f>(P255-P243)/P243</f>
        <v>0.3887493816</v>
      </c>
      <c r="U255" s="249">
        <f t="shared" si="18"/>
        <v>1223822.769</v>
      </c>
      <c r="V255" s="249">
        <f t="shared" si="19"/>
        <v>1223822.769</v>
      </c>
      <c r="W255" s="249">
        <f t="shared" si="20"/>
        <v>2767661.552</v>
      </c>
      <c r="X255" s="252">
        <f t="shared" si="21"/>
        <v>2.767661552</v>
      </c>
      <c r="Y255" s="249">
        <f t="shared" si="22"/>
        <v>2767661.552</v>
      </c>
      <c r="Z255" s="252">
        <f t="shared" si="23"/>
        <v>2.767661552</v>
      </c>
      <c r="AA255" s="309"/>
      <c r="AB255" s="294"/>
      <c r="AC255" s="294"/>
      <c r="AD255" s="294"/>
      <c r="AE255" s="294"/>
      <c r="AF255" s="294"/>
      <c r="AG255" s="294"/>
      <c r="AH255" s="294"/>
      <c r="AI255" s="294"/>
      <c r="AJ255" s="294"/>
      <c r="AK255" s="294"/>
      <c r="AL255" s="294"/>
      <c r="AM255" s="294"/>
      <c r="AN255" s="294"/>
      <c r="AO255" s="294"/>
      <c r="AP255" s="294"/>
      <c r="AQ255" s="294"/>
      <c r="AR255" s="294"/>
      <c r="AS255" s="294"/>
      <c r="AT255" s="294"/>
    </row>
    <row r="256" ht="19.5" customHeight="1">
      <c r="A256" s="271" t="s">
        <v>346</v>
      </c>
      <c r="B256" s="272">
        <v>214.399994</v>
      </c>
      <c r="C256" s="273">
        <v>225.880005</v>
      </c>
      <c r="D256" s="273">
        <v>212.240005</v>
      </c>
      <c r="E256" s="273">
        <v>219.070007</v>
      </c>
      <c r="F256" s="273">
        <v>213.722824</v>
      </c>
      <c r="G256" s="273">
        <v>5.85493E8</v>
      </c>
      <c r="H256" s="278" t="s">
        <v>346</v>
      </c>
      <c r="I256" s="273">
        <v>30.977501</v>
      </c>
      <c r="J256" s="273">
        <v>34.299999</v>
      </c>
      <c r="K256" s="273">
        <v>30.3375</v>
      </c>
      <c r="L256" s="273">
        <v>32.185001</v>
      </c>
      <c r="M256" s="273">
        <v>31.965462</v>
      </c>
      <c r="N256" s="273">
        <v>8.53928E7</v>
      </c>
      <c r="O256" s="273"/>
      <c r="P256" s="249">
        <f t="shared" si="25"/>
        <v>840554.4752</v>
      </c>
      <c r="Q256" s="249">
        <f>((Q255+R255)/2)*K256/K255</f>
        <v>1123360.007</v>
      </c>
      <c r="R256" s="249">
        <f>(Q255+R255)/2</f>
        <v>989315.9325</v>
      </c>
      <c r="S256" s="249">
        <f t="shared" si="28"/>
        <v>0</v>
      </c>
      <c r="T256" s="277"/>
      <c r="U256" s="249">
        <f t="shared" si="18"/>
        <v>1538131.428</v>
      </c>
      <c r="V256" s="249">
        <f t="shared" si="19"/>
        <v>1538131.428</v>
      </c>
      <c r="W256" s="249">
        <f t="shared" si="20"/>
        <v>2953230.414</v>
      </c>
      <c r="X256" s="252">
        <f t="shared" si="21"/>
        <v>2.953230414</v>
      </c>
      <c r="Y256" s="249">
        <f t="shared" si="22"/>
        <v>2953230.414</v>
      </c>
      <c r="Z256" s="252">
        <f t="shared" si="23"/>
        <v>2.953230414</v>
      </c>
      <c r="AA256" s="309"/>
      <c r="AB256" s="294"/>
      <c r="AC256" s="294"/>
      <c r="AD256" s="294"/>
      <c r="AE256" s="294"/>
      <c r="AF256" s="294"/>
      <c r="AG256" s="294"/>
      <c r="AH256" s="294"/>
      <c r="AI256" s="294"/>
      <c r="AJ256" s="294"/>
      <c r="AK256" s="294"/>
      <c r="AL256" s="294"/>
      <c r="AM256" s="294"/>
      <c r="AN256" s="294"/>
      <c r="AO256" s="294"/>
      <c r="AP256" s="294"/>
      <c r="AQ256" s="294"/>
      <c r="AR256" s="294"/>
      <c r="AS256" s="294"/>
      <c r="AT256" s="294"/>
    </row>
    <row r="257" ht="19.5" customHeight="1">
      <c r="A257" s="271" t="s">
        <v>347</v>
      </c>
      <c r="B257" s="272">
        <v>220.139999</v>
      </c>
      <c r="C257" s="273">
        <v>237.470001</v>
      </c>
      <c r="D257" s="273">
        <v>198.169998</v>
      </c>
      <c r="E257" s="273">
        <v>205.800003</v>
      </c>
      <c r="F257" s="273">
        <v>200.776718</v>
      </c>
      <c r="G257" s="273">
        <v>9.523923E8</v>
      </c>
      <c r="H257" s="278" t="s">
        <v>347</v>
      </c>
      <c r="I257" s="273">
        <v>32.509998</v>
      </c>
      <c r="J257" s="273">
        <v>37.759998</v>
      </c>
      <c r="K257" s="273">
        <v>26.0875</v>
      </c>
      <c r="L257" s="273">
        <v>28.395</v>
      </c>
      <c r="M257" s="273">
        <v>28.201315</v>
      </c>
      <c r="N257" s="273">
        <v>1.529848E8</v>
      </c>
      <c r="O257" s="273"/>
      <c r="P257" s="249">
        <f t="shared" si="25"/>
        <v>784831.6752</v>
      </c>
      <c r="Q257" s="249">
        <f t="shared" ref="Q257:Q267" si="140">Q256*K257/K256</f>
        <v>965987.7766</v>
      </c>
      <c r="R257" s="249">
        <f t="shared" ref="R257:R267" si="141">R256</f>
        <v>989315.9325</v>
      </c>
      <c r="S257" s="249">
        <f t="shared" si="28"/>
        <v>0</v>
      </c>
      <c r="T257" s="277"/>
      <c r="U257" s="249">
        <f t="shared" si="18"/>
        <v>1499125.468</v>
      </c>
      <c r="V257" s="249">
        <f t="shared" si="19"/>
        <v>1499125.468</v>
      </c>
      <c r="W257" s="249">
        <f t="shared" si="20"/>
        <v>2740135.384</v>
      </c>
      <c r="X257" s="252">
        <f t="shared" si="21"/>
        <v>2.740135384</v>
      </c>
      <c r="Y257" s="249">
        <f t="shared" si="22"/>
        <v>2740135.384</v>
      </c>
      <c r="Z257" s="252">
        <f t="shared" si="23"/>
        <v>2.740135384</v>
      </c>
      <c r="AA257" s="309"/>
      <c r="AB257" s="294"/>
      <c r="AC257" s="294"/>
      <c r="AD257" s="294"/>
      <c r="AE257" s="294"/>
      <c r="AF257" s="294"/>
      <c r="AG257" s="294"/>
      <c r="AH257" s="294"/>
      <c r="AI257" s="294"/>
      <c r="AJ257" s="294"/>
      <c r="AK257" s="294"/>
      <c r="AL257" s="294"/>
      <c r="AM257" s="294"/>
      <c r="AN257" s="294"/>
      <c r="AO257" s="294"/>
      <c r="AP257" s="294"/>
      <c r="AQ257" s="294"/>
      <c r="AR257" s="294"/>
      <c r="AS257" s="294"/>
      <c r="AT257" s="294"/>
    </row>
    <row r="258" ht="19.5" customHeight="1">
      <c r="A258" s="271" t="s">
        <v>348</v>
      </c>
      <c r="B258" s="272">
        <v>208.880005</v>
      </c>
      <c r="C258" s="273">
        <v>219.610001</v>
      </c>
      <c r="D258" s="273">
        <v>164.929993</v>
      </c>
      <c r="E258" s="273">
        <v>190.399994</v>
      </c>
      <c r="F258" s="273">
        <v>185.752625</v>
      </c>
      <c r="G258" s="273">
        <v>2.1917757E9</v>
      </c>
      <c r="H258" s="278" t="s">
        <v>348</v>
      </c>
      <c r="I258" s="273">
        <v>28.9925</v>
      </c>
      <c r="J258" s="273">
        <v>31.9825</v>
      </c>
      <c r="K258" s="273">
        <v>17.0075</v>
      </c>
      <c r="L258" s="273">
        <v>22.395</v>
      </c>
      <c r="M258" s="273">
        <v>22.242237</v>
      </c>
      <c r="N258" s="273">
        <v>3.038252E8</v>
      </c>
      <c r="O258" s="273"/>
      <c r="P258" s="249">
        <f t="shared" si="25"/>
        <v>653188.0911</v>
      </c>
      <c r="Q258" s="249">
        <f t="shared" si="140"/>
        <v>629766.6358</v>
      </c>
      <c r="R258" s="249">
        <f t="shared" si="141"/>
        <v>989315.9325</v>
      </c>
      <c r="S258" s="249">
        <f t="shared" si="28"/>
        <v>0</v>
      </c>
      <c r="T258" s="277"/>
      <c r="U258" s="249">
        <f t="shared" si="18"/>
        <v>1406974.959</v>
      </c>
      <c r="V258" s="249">
        <f t="shared" si="19"/>
        <v>1406974.959</v>
      </c>
      <c r="W258" s="249">
        <f t="shared" si="20"/>
        <v>2272270.659</v>
      </c>
      <c r="X258" s="252">
        <f t="shared" si="21"/>
        <v>2.272270659</v>
      </c>
      <c r="Y258" s="249">
        <f t="shared" si="22"/>
        <v>2272270.659</v>
      </c>
      <c r="Z258" s="252">
        <f t="shared" si="23"/>
        <v>2.272270659</v>
      </c>
      <c r="AA258" s="309"/>
      <c r="AB258" s="294"/>
      <c r="AC258" s="294"/>
      <c r="AD258" s="294"/>
      <c r="AE258" s="294"/>
      <c r="AF258" s="294"/>
      <c r="AG258" s="294"/>
      <c r="AH258" s="294"/>
      <c r="AI258" s="294"/>
      <c r="AJ258" s="294"/>
      <c r="AK258" s="294"/>
      <c r="AL258" s="294"/>
      <c r="AM258" s="294"/>
      <c r="AN258" s="294"/>
      <c r="AO258" s="294"/>
      <c r="AP258" s="294"/>
      <c r="AQ258" s="294"/>
      <c r="AR258" s="294"/>
      <c r="AS258" s="294"/>
      <c r="AT258" s="294"/>
    </row>
    <row r="259" ht="19.5" customHeight="1">
      <c r="A259" s="271" t="s">
        <v>349</v>
      </c>
      <c r="B259" s="272">
        <v>184.770004</v>
      </c>
      <c r="C259" s="273">
        <v>220.039993</v>
      </c>
      <c r="D259" s="273">
        <v>180.860001</v>
      </c>
      <c r="E259" s="273">
        <v>218.910004</v>
      </c>
      <c r="F259" s="273">
        <v>214.021866</v>
      </c>
      <c r="G259" s="273">
        <v>1.0920712E9</v>
      </c>
      <c r="H259" s="278" t="s">
        <v>349</v>
      </c>
      <c r="I259" s="273">
        <v>21.105</v>
      </c>
      <c r="J259" s="273">
        <v>29.4625</v>
      </c>
      <c r="K259" s="273">
        <v>20.1875</v>
      </c>
      <c r="L259" s="273">
        <v>29.245001</v>
      </c>
      <c r="M259" s="273">
        <v>29.048622</v>
      </c>
      <c r="N259" s="273">
        <v>1.815044E8</v>
      </c>
      <c r="O259" s="273"/>
      <c r="P259" s="249">
        <f t="shared" si="25"/>
        <v>716277.2317</v>
      </c>
      <c r="Q259" s="249">
        <f t="shared" si="140"/>
        <v>747518.0926</v>
      </c>
      <c r="R259" s="249">
        <f t="shared" si="141"/>
        <v>989315.9325</v>
      </c>
      <c r="S259" s="249">
        <f t="shared" si="28"/>
        <v>0</v>
      </c>
      <c r="T259" s="277"/>
      <c r="U259" s="249">
        <f t="shared" si="18"/>
        <v>1451137.357</v>
      </c>
      <c r="V259" s="249">
        <f t="shared" si="19"/>
        <v>1451137.357</v>
      </c>
      <c r="W259" s="249">
        <f t="shared" si="20"/>
        <v>2453111.257</v>
      </c>
      <c r="X259" s="252">
        <f t="shared" si="21"/>
        <v>2.453111257</v>
      </c>
      <c r="Y259" s="249">
        <f t="shared" si="22"/>
        <v>2453111.257</v>
      </c>
      <c r="Z259" s="252">
        <f t="shared" si="23"/>
        <v>2.453111257</v>
      </c>
      <c r="AA259" s="309"/>
      <c r="AB259" s="294"/>
      <c r="AC259" s="294"/>
      <c r="AD259" s="294"/>
      <c r="AE259" s="294"/>
      <c r="AF259" s="294"/>
      <c r="AG259" s="294"/>
      <c r="AH259" s="294"/>
      <c r="AI259" s="294"/>
      <c r="AJ259" s="294"/>
      <c r="AK259" s="294"/>
      <c r="AL259" s="294"/>
      <c r="AM259" s="294"/>
      <c r="AN259" s="294"/>
      <c r="AO259" s="294"/>
      <c r="AP259" s="294"/>
      <c r="AQ259" s="294"/>
      <c r="AR259" s="294"/>
      <c r="AS259" s="294"/>
      <c r="AT259" s="294"/>
    </row>
    <row r="260" ht="19.5" customHeight="1">
      <c r="A260" s="271" t="s">
        <v>350</v>
      </c>
      <c r="B260" s="272">
        <v>214.5</v>
      </c>
      <c r="C260" s="273">
        <v>233.600006</v>
      </c>
      <c r="D260" s="273">
        <v>211.119995</v>
      </c>
      <c r="E260" s="273">
        <v>233.360001</v>
      </c>
      <c r="F260" s="273">
        <v>228.149216</v>
      </c>
      <c r="G260" s="273">
        <v>8.46592E8</v>
      </c>
      <c r="H260" s="278" t="s">
        <v>350</v>
      </c>
      <c r="I260" s="273">
        <v>27.985001</v>
      </c>
      <c r="J260" s="273">
        <v>33.047501</v>
      </c>
      <c r="K260" s="273">
        <v>27.09</v>
      </c>
      <c r="L260" s="273">
        <v>32.8675</v>
      </c>
      <c r="M260" s="273">
        <v>32.646797</v>
      </c>
      <c r="N260" s="273">
        <v>1.388456E8</v>
      </c>
      <c r="O260" s="273"/>
      <c r="P260" s="249">
        <f t="shared" si="25"/>
        <v>836118.7921</v>
      </c>
      <c r="Q260" s="249">
        <f t="shared" si="140"/>
        <v>1003109.109</v>
      </c>
      <c r="R260" s="249">
        <f t="shared" si="141"/>
        <v>989315.9325</v>
      </c>
      <c r="S260" s="249">
        <f t="shared" si="28"/>
        <v>0</v>
      </c>
      <c r="T260" s="277"/>
      <c r="U260" s="249">
        <f t="shared" si="18"/>
        <v>1535026.45</v>
      </c>
      <c r="V260" s="249">
        <f t="shared" si="19"/>
        <v>1535026.45</v>
      </c>
      <c r="W260" s="249">
        <f t="shared" si="20"/>
        <v>2828543.833</v>
      </c>
      <c r="X260" s="252">
        <f t="shared" si="21"/>
        <v>2.828543833</v>
      </c>
      <c r="Y260" s="249">
        <f t="shared" si="22"/>
        <v>2828543.833</v>
      </c>
      <c r="Z260" s="252">
        <f t="shared" si="23"/>
        <v>2.828543833</v>
      </c>
      <c r="AA260" s="309"/>
      <c r="AB260" s="294"/>
      <c r="AC260" s="294"/>
      <c r="AD260" s="294"/>
      <c r="AE260" s="294"/>
      <c r="AF260" s="294"/>
      <c r="AG260" s="294"/>
      <c r="AH260" s="294"/>
      <c r="AI260" s="294"/>
      <c r="AJ260" s="294"/>
      <c r="AK260" s="294"/>
      <c r="AL260" s="294"/>
      <c r="AM260" s="294"/>
      <c r="AN260" s="294"/>
      <c r="AO260" s="294"/>
      <c r="AP260" s="294"/>
      <c r="AQ260" s="294"/>
      <c r="AR260" s="294"/>
      <c r="AS260" s="294"/>
      <c r="AT260" s="294"/>
    </row>
    <row r="261" ht="19.5" customHeight="1">
      <c r="A261" s="271" t="s">
        <v>351</v>
      </c>
      <c r="B261" s="272">
        <v>232.460007</v>
      </c>
      <c r="C261" s="273">
        <v>251.149994</v>
      </c>
      <c r="D261" s="273">
        <v>231.470001</v>
      </c>
      <c r="E261" s="273">
        <v>247.600006</v>
      </c>
      <c r="F261" s="273">
        <v>242.071228</v>
      </c>
      <c r="G261" s="273">
        <v>9.283604E8</v>
      </c>
      <c r="H261" s="278" t="s">
        <v>351</v>
      </c>
      <c r="I261" s="273">
        <v>32.709999</v>
      </c>
      <c r="J261" s="273">
        <v>38.130001</v>
      </c>
      <c r="K261" s="273">
        <v>32.307499</v>
      </c>
      <c r="L261" s="273">
        <v>36.922501</v>
      </c>
      <c r="M261" s="273">
        <v>36.674572</v>
      </c>
      <c r="N261" s="273">
        <v>1.447896E8</v>
      </c>
      <c r="O261" s="273"/>
      <c r="P261" s="249">
        <f t="shared" si="25"/>
        <v>916712.8752</v>
      </c>
      <c r="Q261" s="249">
        <f t="shared" si="140"/>
        <v>1196306.627</v>
      </c>
      <c r="R261" s="249">
        <f t="shared" si="141"/>
        <v>989315.9325</v>
      </c>
      <c r="S261" s="249">
        <f t="shared" si="28"/>
        <v>0</v>
      </c>
      <c r="T261" s="277"/>
      <c r="U261" s="249">
        <f t="shared" si="18"/>
        <v>1591442.308</v>
      </c>
      <c r="V261" s="249">
        <f t="shared" si="19"/>
        <v>1591442.308</v>
      </c>
      <c r="W261" s="249">
        <f t="shared" si="20"/>
        <v>3102335.435</v>
      </c>
      <c r="X261" s="252">
        <f t="shared" si="21"/>
        <v>3.102335435</v>
      </c>
      <c r="Y261" s="249">
        <f t="shared" si="22"/>
        <v>3102335.435</v>
      </c>
      <c r="Z261" s="252">
        <f t="shared" si="23"/>
        <v>3.102335435</v>
      </c>
      <c r="AA261" s="309"/>
      <c r="AB261" s="294"/>
      <c r="AC261" s="294"/>
      <c r="AD261" s="294"/>
      <c r="AE261" s="294"/>
      <c r="AF261" s="294"/>
      <c r="AG261" s="294"/>
      <c r="AH261" s="294"/>
      <c r="AI261" s="294"/>
      <c r="AJ261" s="294"/>
      <c r="AK261" s="294"/>
      <c r="AL261" s="294"/>
      <c r="AM261" s="294"/>
      <c r="AN261" s="294"/>
      <c r="AO261" s="294"/>
      <c r="AP261" s="294"/>
      <c r="AQ261" s="294"/>
      <c r="AR261" s="294"/>
      <c r="AS261" s="294"/>
      <c r="AT261" s="294"/>
    </row>
    <row r="262" ht="19.5" customHeight="1">
      <c r="A262" s="271" t="s">
        <v>352</v>
      </c>
      <c r="B262" s="272">
        <v>247.639999</v>
      </c>
      <c r="C262" s="273">
        <v>269.790009</v>
      </c>
      <c r="D262" s="273">
        <v>247.080002</v>
      </c>
      <c r="E262" s="273">
        <v>265.790009</v>
      </c>
      <c r="F262" s="273">
        <v>260.306946</v>
      </c>
      <c r="G262" s="273">
        <v>9.249351E8</v>
      </c>
      <c r="H262" s="278" t="s">
        <v>352</v>
      </c>
      <c r="I262" s="273">
        <v>37.009998</v>
      </c>
      <c r="J262" s="273">
        <v>43.845001</v>
      </c>
      <c r="K262" s="273">
        <v>36.849998</v>
      </c>
      <c r="L262" s="273">
        <v>42.419998</v>
      </c>
      <c r="M262" s="273">
        <v>42.135147</v>
      </c>
      <c r="N262" s="273">
        <v>1.221412E8</v>
      </c>
      <c r="O262" s="273"/>
      <c r="P262" s="249">
        <f t="shared" si="25"/>
        <v>978534.6614</v>
      </c>
      <c r="Q262" s="249">
        <f t="shared" si="140"/>
        <v>1364509.732</v>
      </c>
      <c r="R262" s="249">
        <f t="shared" si="141"/>
        <v>989315.9325</v>
      </c>
      <c r="S262" s="249">
        <f t="shared" si="28"/>
        <v>0</v>
      </c>
      <c r="T262" s="277"/>
      <c r="U262" s="249">
        <f t="shared" si="18"/>
        <v>1634717.558</v>
      </c>
      <c r="V262" s="249">
        <f t="shared" si="19"/>
        <v>1634717.558</v>
      </c>
      <c r="W262" s="249">
        <f t="shared" si="20"/>
        <v>3332360.326</v>
      </c>
      <c r="X262" s="252">
        <f t="shared" si="21"/>
        <v>3.332360326</v>
      </c>
      <c r="Y262" s="249">
        <f t="shared" si="22"/>
        <v>3332360.326</v>
      </c>
      <c r="Z262" s="252">
        <f t="shared" si="23"/>
        <v>3.332360326</v>
      </c>
      <c r="AA262" s="309"/>
      <c r="AB262" s="294"/>
      <c r="AC262" s="294"/>
      <c r="AD262" s="294"/>
      <c r="AE262" s="294"/>
      <c r="AF262" s="294"/>
      <c r="AG262" s="294"/>
      <c r="AH262" s="294"/>
      <c r="AI262" s="294"/>
      <c r="AJ262" s="294"/>
      <c r="AK262" s="294"/>
      <c r="AL262" s="294"/>
      <c r="AM262" s="294"/>
      <c r="AN262" s="294"/>
      <c r="AO262" s="294"/>
      <c r="AP262" s="294"/>
      <c r="AQ262" s="294"/>
      <c r="AR262" s="294"/>
      <c r="AS262" s="294"/>
      <c r="AT262" s="294"/>
    </row>
    <row r="263" ht="19.5" customHeight="1">
      <c r="A263" s="271" t="s">
        <v>353</v>
      </c>
      <c r="B263" s="272">
        <v>268.0</v>
      </c>
      <c r="C263" s="273">
        <v>296.75</v>
      </c>
      <c r="D263" s="273">
        <v>264.630005</v>
      </c>
      <c r="E263" s="273">
        <v>294.880005</v>
      </c>
      <c r="F263" s="273">
        <v>288.796844</v>
      </c>
      <c r="G263" s="273">
        <v>7.014146E8</v>
      </c>
      <c r="H263" s="278" t="s">
        <v>353</v>
      </c>
      <c r="I263" s="273">
        <v>43.137501</v>
      </c>
      <c r="J263" s="273">
        <v>52.674999</v>
      </c>
      <c r="K263" s="273">
        <v>41.987499</v>
      </c>
      <c r="L263" s="273">
        <v>52.080002</v>
      </c>
      <c r="M263" s="273">
        <v>51.730289</v>
      </c>
      <c r="N263" s="273">
        <v>7.4779E7</v>
      </c>
      <c r="O263" s="273"/>
      <c r="P263" s="249">
        <f t="shared" si="25"/>
        <v>1048039.624</v>
      </c>
      <c r="Q263" s="249">
        <f t="shared" si="140"/>
        <v>1554745.024</v>
      </c>
      <c r="R263" s="249">
        <f t="shared" si="141"/>
        <v>989315.9325</v>
      </c>
      <c r="S263" s="249">
        <f t="shared" si="28"/>
        <v>0</v>
      </c>
      <c r="T263" s="277"/>
      <c r="U263" s="249">
        <f t="shared" si="18"/>
        <v>1683371.032</v>
      </c>
      <c r="V263" s="249">
        <f t="shared" si="19"/>
        <v>1683371.032</v>
      </c>
      <c r="W263" s="249">
        <f t="shared" si="20"/>
        <v>3592100.58</v>
      </c>
      <c r="X263" s="252">
        <f t="shared" si="21"/>
        <v>3.59210058</v>
      </c>
      <c r="Y263" s="249">
        <f t="shared" si="22"/>
        <v>3592100.58</v>
      </c>
      <c r="Z263" s="252">
        <f t="shared" si="23"/>
        <v>3.59210058</v>
      </c>
      <c r="AA263" s="309"/>
      <c r="AB263" s="294"/>
      <c r="AC263" s="294"/>
      <c r="AD263" s="294"/>
      <c r="AE263" s="294"/>
      <c r="AF263" s="294"/>
      <c r="AG263" s="294"/>
      <c r="AH263" s="294"/>
      <c r="AI263" s="294"/>
      <c r="AJ263" s="294"/>
      <c r="AK263" s="294"/>
      <c r="AL263" s="294"/>
      <c r="AM263" s="294"/>
      <c r="AN263" s="294"/>
      <c r="AO263" s="294"/>
      <c r="AP263" s="294"/>
      <c r="AQ263" s="294"/>
      <c r="AR263" s="294"/>
      <c r="AS263" s="294"/>
      <c r="AT263" s="294"/>
    </row>
    <row r="264" ht="19.5" customHeight="1">
      <c r="A264" s="271" t="s">
        <v>354</v>
      </c>
      <c r="B264" s="272">
        <v>297.619995</v>
      </c>
      <c r="C264" s="273">
        <v>303.5</v>
      </c>
      <c r="D264" s="273">
        <v>260.109985</v>
      </c>
      <c r="E264" s="273">
        <v>277.839996</v>
      </c>
      <c r="F264" s="273">
        <v>272.108307</v>
      </c>
      <c r="G264" s="273">
        <v>1.3253743E9</v>
      </c>
      <c r="H264" s="278" t="s">
        <v>354</v>
      </c>
      <c r="I264" s="273">
        <v>52.994999</v>
      </c>
      <c r="J264" s="273">
        <v>55.014999</v>
      </c>
      <c r="K264" s="273">
        <v>40.189999</v>
      </c>
      <c r="L264" s="273">
        <v>45.825001</v>
      </c>
      <c r="M264" s="273">
        <v>45.517292</v>
      </c>
      <c r="N264" s="273">
        <v>1.356276E8</v>
      </c>
      <c r="O264" s="273"/>
      <c r="P264" s="249">
        <f t="shared" si="25"/>
        <v>1030138.554</v>
      </c>
      <c r="Q264" s="249">
        <f t="shared" si="140"/>
        <v>1488185.828</v>
      </c>
      <c r="R264" s="249">
        <f t="shared" si="141"/>
        <v>989315.9325</v>
      </c>
      <c r="S264" s="249">
        <f t="shared" si="28"/>
        <v>0</v>
      </c>
      <c r="T264" s="277"/>
      <c r="U264" s="249">
        <f t="shared" si="18"/>
        <v>1670840.283</v>
      </c>
      <c r="V264" s="249">
        <f t="shared" si="19"/>
        <v>1670840.283</v>
      </c>
      <c r="W264" s="249">
        <f t="shared" si="20"/>
        <v>3507640.315</v>
      </c>
      <c r="X264" s="252">
        <f t="shared" si="21"/>
        <v>3.507640315</v>
      </c>
      <c r="Y264" s="249">
        <f t="shared" si="22"/>
        <v>3507640.315</v>
      </c>
      <c r="Z264" s="252">
        <f t="shared" si="23"/>
        <v>3.507640315</v>
      </c>
      <c r="AA264" s="309"/>
      <c r="AB264" s="294"/>
      <c r="AC264" s="294"/>
      <c r="AD264" s="294"/>
      <c r="AE264" s="294"/>
      <c r="AF264" s="294"/>
      <c r="AG264" s="294"/>
      <c r="AH264" s="294"/>
      <c r="AI264" s="294"/>
      <c r="AJ264" s="294"/>
      <c r="AK264" s="294"/>
      <c r="AL264" s="294"/>
      <c r="AM264" s="294"/>
      <c r="AN264" s="294"/>
      <c r="AO264" s="294"/>
      <c r="AP264" s="294"/>
      <c r="AQ264" s="294"/>
      <c r="AR264" s="294"/>
      <c r="AS264" s="294"/>
      <c r="AT264" s="294"/>
    </row>
    <row r="265" ht="19.5" customHeight="1">
      <c r="A265" s="271" t="s">
        <v>355</v>
      </c>
      <c r="B265" s="272">
        <v>281.790009</v>
      </c>
      <c r="C265" s="273">
        <v>297.459991</v>
      </c>
      <c r="D265" s="273">
        <v>267.070007</v>
      </c>
      <c r="E265" s="273">
        <v>269.380005</v>
      </c>
      <c r="F265" s="273">
        <v>263.822876</v>
      </c>
      <c r="G265" s="273">
        <v>9.368265E8</v>
      </c>
      <c r="H265" s="278" t="s">
        <v>355</v>
      </c>
      <c r="I265" s="273">
        <v>47.055</v>
      </c>
      <c r="J265" s="273">
        <v>52.200001</v>
      </c>
      <c r="K265" s="273">
        <v>41.904999</v>
      </c>
      <c r="L265" s="273">
        <v>42.75</v>
      </c>
      <c r="M265" s="273">
        <v>42.462936</v>
      </c>
      <c r="N265" s="273">
        <v>1.13851E8</v>
      </c>
      <c r="O265" s="273"/>
      <c r="P265" s="249">
        <f t="shared" si="25"/>
        <v>1057702.998</v>
      </c>
      <c r="Q265" s="249">
        <f t="shared" si="140"/>
        <v>1551690.151</v>
      </c>
      <c r="R265" s="249">
        <f t="shared" si="141"/>
        <v>989315.9325</v>
      </c>
      <c r="S265" s="249">
        <f t="shared" si="28"/>
        <v>0</v>
      </c>
      <c r="T265" s="277"/>
      <c r="U265" s="249">
        <f t="shared" si="18"/>
        <v>1690135.394</v>
      </c>
      <c r="V265" s="249">
        <f t="shared" si="19"/>
        <v>1690135.394</v>
      </c>
      <c r="W265" s="249">
        <f t="shared" si="20"/>
        <v>3598709.081</v>
      </c>
      <c r="X265" s="252">
        <f t="shared" si="21"/>
        <v>3.598709081</v>
      </c>
      <c r="Y265" s="249">
        <f t="shared" si="22"/>
        <v>3598709.081</v>
      </c>
      <c r="Z265" s="252">
        <f t="shared" si="23"/>
        <v>3.598709081</v>
      </c>
      <c r="AA265" s="309"/>
      <c r="AB265" s="294"/>
      <c r="AC265" s="294"/>
      <c r="AD265" s="294"/>
      <c r="AE265" s="294"/>
      <c r="AF265" s="294"/>
      <c r="AG265" s="294"/>
      <c r="AH265" s="294"/>
      <c r="AI265" s="294"/>
      <c r="AJ265" s="294"/>
      <c r="AK265" s="294"/>
      <c r="AL265" s="294"/>
      <c r="AM265" s="294"/>
      <c r="AN265" s="294"/>
      <c r="AO265" s="294"/>
      <c r="AP265" s="294"/>
      <c r="AQ265" s="294"/>
      <c r="AR265" s="294"/>
      <c r="AS265" s="294"/>
      <c r="AT265" s="294"/>
    </row>
    <row r="266" ht="19.5" customHeight="1">
      <c r="A266" s="271" t="s">
        <v>356</v>
      </c>
      <c r="B266" s="272">
        <v>271.850006</v>
      </c>
      <c r="C266" s="273">
        <v>300.170013</v>
      </c>
      <c r="D266" s="273">
        <v>266.970001</v>
      </c>
      <c r="E266" s="273">
        <v>299.619995</v>
      </c>
      <c r="F266" s="273">
        <v>293.438995</v>
      </c>
      <c r="G266" s="273">
        <v>7.516458E8</v>
      </c>
      <c r="H266" s="278" t="s">
        <v>356</v>
      </c>
      <c r="I266" s="273">
        <v>43.400002</v>
      </c>
      <c r="J266" s="273">
        <v>52.66</v>
      </c>
      <c r="K266" s="273">
        <v>41.900002</v>
      </c>
      <c r="L266" s="273">
        <v>52.404999</v>
      </c>
      <c r="M266" s="273">
        <v>52.053104</v>
      </c>
      <c r="N266" s="273">
        <v>7.03196E7</v>
      </c>
      <c r="O266" s="273"/>
      <c r="P266" s="249">
        <f t="shared" si="25"/>
        <v>1057306.935</v>
      </c>
      <c r="Q266" s="249">
        <f t="shared" si="140"/>
        <v>1551505.118</v>
      </c>
      <c r="R266" s="249">
        <f t="shared" si="141"/>
        <v>989315.9325</v>
      </c>
      <c r="S266" s="249">
        <f t="shared" si="28"/>
        <v>0</v>
      </c>
      <c r="T266" s="277"/>
      <c r="U266" s="249">
        <f t="shared" si="18"/>
        <v>1689858.149</v>
      </c>
      <c r="V266" s="249">
        <f t="shared" si="19"/>
        <v>1689858.149</v>
      </c>
      <c r="W266" s="249">
        <f t="shared" si="20"/>
        <v>3598127.985</v>
      </c>
      <c r="X266" s="252">
        <f t="shared" si="21"/>
        <v>3.598127985</v>
      </c>
      <c r="Y266" s="249">
        <f t="shared" si="22"/>
        <v>3598127.985</v>
      </c>
      <c r="Z266" s="252">
        <f t="shared" si="23"/>
        <v>3.598127985</v>
      </c>
      <c r="AA266" s="309"/>
      <c r="AB266" s="294"/>
      <c r="AC266" s="294"/>
      <c r="AD266" s="294"/>
      <c r="AE266" s="294"/>
      <c r="AF266" s="294"/>
      <c r="AG266" s="294"/>
      <c r="AH266" s="294"/>
      <c r="AI266" s="294"/>
      <c r="AJ266" s="294"/>
      <c r="AK266" s="294"/>
      <c r="AL266" s="294"/>
      <c r="AM266" s="294"/>
      <c r="AN266" s="294"/>
      <c r="AO266" s="294"/>
      <c r="AP266" s="294"/>
      <c r="AQ266" s="294"/>
      <c r="AR266" s="294"/>
      <c r="AS266" s="294"/>
      <c r="AT266" s="294"/>
    </row>
    <row r="267" ht="19.5" customHeight="1">
      <c r="A267" s="271" t="s">
        <v>357</v>
      </c>
      <c r="B267" s="326">
        <v>301.970001</v>
      </c>
      <c r="C267" s="327">
        <v>314.690002</v>
      </c>
      <c r="D267" s="327">
        <v>298.089996</v>
      </c>
      <c r="E267" s="327">
        <v>313.73999</v>
      </c>
      <c r="F267" s="327">
        <v>307.267731</v>
      </c>
      <c r="G267" s="327">
        <v>5.698706E8</v>
      </c>
      <c r="H267" s="329" t="s">
        <v>357</v>
      </c>
      <c r="I267" s="327">
        <v>53.255001</v>
      </c>
      <c r="J267" s="327">
        <v>57.959999</v>
      </c>
      <c r="K267" s="327">
        <v>51.880001</v>
      </c>
      <c r="L267" s="327">
        <v>57.555</v>
      </c>
      <c r="M267" s="327">
        <v>57.168526</v>
      </c>
      <c r="N267" s="327">
        <v>5.61828E7</v>
      </c>
      <c r="O267" s="327"/>
      <c r="P267" s="249">
        <f t="shared" si="25"/>
        <v>1180554.44</v>
      </c>
      <c r="Q267" s="249">
        <f t="shared" si="140"/>
        <v>1921052.106</v>
      </c>
      <c r="R267" s="249">
        <f t="shared" si="141"/>
        <v>989315.9325</v>
      </c>
      <c r="S267" s="249">
        <f t="shared" si="28"/>
        <v>0</v>
      </c>
      <c r="T267" s="328">
        <f>(P267-P255)/P255</f>
        <v>0.49621042</v>
      </c>
      <c r="U267" s="249">
        <f t="shared" si="18"/>
        <v>1776131.403</v>
      </c>
      <c r="V267" s="249">
        <f t="shared" si="19"/>
        <v>1776131.403</v>
      </c>
      <c r="W267" s="249">
        <f t="shared" si="20"/>
        <v>4090922.478</v>
      </c>
      <c r="X267" s="252">
        <f t="shared" si="21"/>
        <v>4.090922478</v>
      </c>
      <c r="Y267" s="249">
        <f t="shared" si="22"/>
        <v>4090922.478</v>
      </c>
      <c r="Z267" s="252">
        <f t="shared" si="23"/>
        <v>4.090922478</v>
      </c>
      <c r="AA267" s="309"/>
      <c r="AB267" s="294"/>
      <c r="AC267" s="294"/>
      <c r="AD267" s="294"/>
      <c r="AE267" s="294"/>
      <c r="AF267" s="294"/>
      <c r="AG267" s="294"/>
      <c r="AH267" s="294"/>
      <c r="AI267" s="294"/>
      <c r="AJ267" s="294"/>
      <c r="AK267" s="294"/>
      <c r="AL267" s="294"/>
      <c r="AM267" s="294"/>
      <c r="AN267" s="294"/>
      <c r="AO267" s="294"/>
      <c r="AP267" s="294"/>
      <c r="AQ267" s="294"/>
      <c r="AR267" s="294"/>
      <c r="AS267" s="294"/>
      <c r="AT267" s="294"/>
    </row>
    <row r="268" ht="19.5" customHeight="1">
      <c r="A268" s="271" t="s">
        <v>358</v>
      </c>
      <c r="B268" s="272">
        <v>315.109985</v>
      </c>
      <c r="C268" s="273">
        <v>330.320007</v>
      </c>
      <c r="D268" s="273">
        <v>305.179993</v>
      </c>
      <c r="E268" s="273">
        <v>314.559998</v>
      </c>
      <c r="F268" s="273">
        <v>308.629242</v>
      </c>
      <c r="G268" s="273">
        <v>6.55263E8</v>
      </c>
      <c r="H268" s="278" t="s">
        <v>358</v>
      </c>
      <c r="I268" s="273">
        <v>58.110001</v>
      </c>
      <c r="J268" s="273">
        <v>63.605</v>
      </c>
      <c r="K268" s="273">
        <v>54.48</v>
      </c>
      <c r="L268" s="273">
        <v>57.685001</v>
      </c>
      <c r="M268" s="273">
        <v>57.297649</v>
      </c>
      <c r="N268" s="273">
        <v>7.81004E7</v>
      </c>
      <c r="O268" s="273"/>
      <c r="P268" s="249">
        <f t="shared" si="25"/>
        <v>1208633.636</v>
      </c>
      <c r="Q268" s="249">
        <f>((Q267+R267)/2)*K268/K267</f>
        <v>1528111.485</v>
      </c>
      <c r="R268" s="249">
        <f>(Q267+R267)/2</f>
        <v>1455184.019</v>
      </c>
      <c r="S268" s="249">
        <f t="shared" si="28"/>
        <v>0</v>
      </c>
      <c r="T268" s="277"/>
      <c r="U268" s="249">
        <f t="shared" si="18"/>
        <v>2243020.203</v>
      </c>
      <c r="V268" s="249">
        <f t="shared" si="19"/>
        <v>2243020.203</v>
      </c>
      <c r="W268" s="249">
        <f t="shared" si="20"/>
        <v>4191929.14</v>
      </c>
      <c r="X268" s="252">
        <f t="shared" si="21"/>
        <v>4.19192914</v>
      </c>
      <c r="Y268" s="249">
        <f t="shared" si="22"/>
        <v>4191929.14</v>
      </c>
      <c r="Z268" s="252">
        <f t="shared" si="23"/>
        <v>4.19192914</v>
      </c>
      <c r="AA268" s="309"/>
      <c r="AB268" s="294"/>
      <c r="AC268" s="294"/>
      <c r="AD268" s="294"/>
      <c r="AE268" s="294"/>
      <c r="AF268" s="294"/>
      <c r="AG268" s="294"/>
      <c r="AH268" s="294"/>
      <c r="AI268" s="294"/>
      <c r="AJ268" s="294"/>
      <c r="AK268" s="294"/>
      <c r="AL268" s="294"/>
      <c r="AM268" s="294"/>
      <c r="AN268" s="294"/>
      <c r="AO268" s="294"/>
      <c r="AP268" s="294"/>
      <c r="AQ268" s="294"/>
      <c r="AR268" s="294"/>
      <c r="AS268" s="294"/>
      <c r="AT268" s="294"/>
    </row>
    <row r="269" ht="19.5" customHeight="1">
      <c r="A269" s="271" t="s">
        <v>359</v>
      </c>
      <c r="B269" s="272">
        <v>318.109985</v>
      </c>
      <c r="C269" s="273">
        <v>338.190002</v>
      </c>
      <c r="D269" s="273">
        <v>310.880005</v>
      </c>
      <c r="E269" s="273">
        <v>314.140015</v>
      </c>
      <c r="F269" s="273">
        <v>308.217194</v>
      </c>
      <c r="G269" s="273">
        <v>7.954686E8</v>
      </c>
      <c r="H269" s="278" t="s">
        <v>359</v>
      </c>
      <c r="I269" s="273">
        <v>58.939999</v>
      </c>
      <c r="J269" s="273">
        <v>66.480003</v>
      </c>
      <c r="K269" s="273">
        <v>56.044998</v>
      </c>
      <c r="L269" s="273">
        <v>57.27</v>
      </c>
      <c r="M269" s="273">
        <v>56.885437</v>
      </c>
      <c r="N269" s="273">
        <v>7.47164E7</v>
      </c>
      <c r="O269" s="273"/>
      <c r="P269" s="249">
        <f t="shared" si="25"/>
        <v>1231207.941</v>
      </c>
      <c r="Q269" s="249">
        <f t="shared" ref="Q269:Q279" si="142">Q268*K269/K268</f>
        <v>1572008.17</v>
      </c>
      <c r="R269" s="249">
        <f t="shared" ref="R269:R279" si="143">R268</f>
        <v>1455184.019</v>
      </c>
      <c r="S269" s="249">
        <f t="shared" si="28"/>
        <v>0</v>
      </c>
      <c r="T269" s="277"/>
      <c r="U269" s="249">
        <f t="shared" si="18"/>
        <v>2258822.217</v>
      </c>
      <c r="V269" s="249">
        <f t="shared" si="19"/>
        <v>2258822.217</v>
      </c>
      <c r="W269" s="249">
        <f t="shared" si="20"/>
        <v>4258400.13</v>
      </c>
      <c r="X269" s="252">
        <f t="shared" si="21"/>
        <v>4.25840013</v>
      </c>
      <c r="Y269" s="249">
        <f t="shared" si="22"/>
        <v>4258400.13</v>
      </c>
      <c r="Z269" s="252">
        <f t="shared" si="23"/>
        <v>4.25840013</v>
      </c>
      <c r="AA269" s="309"/>
      <c r="AB269" s="294"/>
      <c r="AC269" s="294"/>
      <c r="AD269" s="294"/>
      <c r="AE269" s="294"/>
      <c r="AF269" s="294"/>
      <c r="AG269" s="294"/>
      <c r="AH269" s="294"/>
      <c r="AI269" s="294"/>
      <c r="AJ269" s="294"/>
      <c r="AK269" s="294"/>
      <c r="AL269" s="294"/>
      <c r="AM269" s="294"/>
      <c r="AN269" s="294"/>
      <c r="AO269" s="294"/>
      <c r="AP269" s="294"/>
      <c r="AQ269" s="294"/>
      <c r="AR269" s="294"/>
      <c r="AS269" s="294"/>
      <c r="AT269" s="294"/>
    </row>
    <row r="270" ht="19.5" customHeight="1">
      <c r="A270" s="271" t="s">
        <v>360</v>
      </c>
      <c r="B270" s="272">
        <v>319.269989</v>
      </c>
      <c r="C270" s="273">
        <v>324.329987</v>
      </c>
      <c r="D270" s="273">
        <v>297.450012</v>
      </c>
      <c r="E270" s="273">
        <v>319.130005</v>
      </c>
      <c r="F270" s="273">
        <v>313.113098</v>
      </c>
      <c r="G270" s="273">
        <v>1.6211736E9</v>
      </c>
      <c r="H270" s="278" t="s">
        <v>360</v>
      </c>
      <c r="I270" s="273">
        <v>59.115002</v>
      </c>
      <c r="J270" s="273">
        <v>60.919998</v>
      </c>
      <c r="K270" s="273">
        <v>51.200001</v>
      </c>
      <c r="L270" s="273">
        <v>58.595001</v>
      </c>
      <c r="M270" s="273">
        <v>58.201542</v>
      </c>
      <c r="N270" s="273">
        <v>1.168626E8</v>
      </c>
      <c r="O270" s="273"/>
      <c r="P270" s="249">
        <f t="shared" si="25"/>
        <v>1178019.85</v>
      </c>
      <c r="Q270" s="249">
        <f t="shared" si="142"/>
        <v>1436110.675</v>
      </c>
      <c r="R270" s="249">
        <f t="shared" si="143"/>
        <v>1455184.019</v>
      </c>
      <c r="S270" s="249">
        <f t="shared" si="28"/>
        <v>0</v>
      </c>
      <c r="T270" s="277"/>
      <c r="U270" s="249">
        <f t="shared" si="18"/>
        <v>2221590.553</v>
      </c>
      <c r="V270" s="249">
        <f t="shared" si="19"/>
        <v>2221590.553</v>
      </c>
      <c r="W270" s="249">
        <f t="shared" si="20"/>
        <v>4069314.544</v>
      </c>
      <c r="X270" s="252">
        <f t="shared" si="21"/>
        <v>4.069314544</v>
      </c>
      <c r="Y270" s="249">
        <f t="shared" si="22"/>
        <v>4069314.544</v>
      </c>
      <c r="Z270" s="252">
        <f t="shared" si="23"/>
        <v>4.069314544</v>
      </c>
      <c r="AA270" s="309"/>
      <c r="AB270" s="294"/>
      <c r="AC270" s="294"/>
      <c r="AD270" s="294"/>
      <c r="AE270" s="294"/>
      <c r="AF270" s="294"/>
      <c r="AG270" s="294"/>
      <c r="AH270" s="294"/>
      <c r="AI270" s="294"/>
      <c r="AJ270" s="294"/>
      <c r="AK270" s="294"/>
      <c r="AL270" s="294"/>
      <c r="AM270" s="294"/>
      <c r="AN270" s="294"/>
      <c r="AO270" s="294"/>
      <c r="AP270" s="294"/>
      <c r="AQ270" s="294"/>
      <c r="AR270" s="294"/>
      <c r="AS270" s="294"/>
      <c r="AT270" s="294"/>
    </row>
    <row r="271" ht="19.5" customHeight="1">
      <c r="A271" s="271" t="s">
        <v>361</v>
      </c>
      <c r="B271" s="272">
        <v>323.070007</v>
      </c>
      <c r="C271" s="273">
        <v>342.799988</v>
      </c>
      <c r="D271" s="273">
        <v>322.809998</v>
      </c>
      <c r="E271" s="273">
        <v>337.98999</v>
      </c>
      <c r="F271" s="273">
        <v>332.036346</v>
      </c>
      <c r="G271" s="273">
        <v>7.711398E8</v>
      </c>
      <c r="H271" s="278" t="s">
        <v>361</v>
      </c>
      <c r="I271" s="273">
        <v>60.115002</v>
      </c>
      <c r="J271" s="273">
        <v>67.449997</v>
      </c>
      <c r="K271" s="273">
        <v>60.009998</v>
      </c>
      <c r="L271" s="273">
        <v>65.535004</v>
      </c>
      <c r="M271" s="273">
        <v>65.09494</v>
      </c>
      <c r="N271" s="273">
        <v>5.64114E7</v>
      </c>
      <c r="O271" s="273"/>
      <c r="P271" s="249">
        <f t="shared" si="25"/>
        <v>1278455.438</v>
      </c>
      <c r="Q271" s="249">
        <f t="shared" si="142"/>
        <v>1683222.598</v>
      </c>
      <c r="R271" s="249">
        <f t="shared" si="143"/>
        <v>1455184.019</v>
      </c>
      <c r="S271" s="249">
        <f t="shared" si="28"/>
        <v>0</v>
      </c>
      <c r="T271" s="277"/>
      <c r="U271" s="249">
        <f t="shared" si="18"/>
        <v>2291895.465</v>
      </c>
      <c r="V271" s="249">
        <f t="shared" si="19"/>
        <v>2291895.465</v>
      </c>
      <c r="W271" s="249">
        <f t="shared" si="20"/>
        <v>4416862.055</v>
      </c>
      <c r="X271" s="252">
        <f t="shared" si="21"/>
        <v>4.416862055</v>
      </c>
      <c r="Y271" s="249">
        <f t="shared" si="22"/>
        <v>4416862.055</v>
      </c>
      <c r="Z271" s="252">
        <f t="shared" si="23"/>
        <v>4.416862055</v>
      </c>
      <c r="AA271" s="309"/>
      <c r="AB271" s="294"/>
      <c r="AC271" s="294"/>
      <c r="AD271" s="294"/>
      <c r="AE271" s="294"/>
      <c r="AF271" s="294"/>
      <c r="AG271" s="294"/>
      <c r="AH271" s="294"/>
      <c r="AI271" s="294"/>
      <c r="AJ271" s="294"/>
      <c r="AK271" s="294"/>
      <c r="AL271" s="294"/>
      <c r="AM271" s="294"/>
      <c r="AN271" s="294"/>
      <c r="AO271" s="294"/>
      <c r="AP271" s="294"/>
      <c r="AQ271" s="294"/>
      <c r="AR271" s="294"/>
      <c r="AS271" s="294"/>
      <c r="AT271" s="294"/>
    </row>
    <row r="272" ht="19.5" customHeight="1">
      <c r="A272" s="271" t="s">
        <v>362</v>
      </c>
      <c r="B272" s="272">
        <v>339.230011</v>
      </c>
      <c r="C272" s="273">
        <v>340.0</v>
      </c>
      <c r="D272" s="273">
        <v>316.0</v>
      </c>
      <c r="E272" s="273">
        <v>333.929993</v>
      </c>
      <c r="F272" s="273">
        <v>328.047821</v>
      </c>
      <c r="G272" s="273">
        <v>9.654108E8</v>
      </c>
      <c r="H272" s="278" t="s">
        <v>362</v>
      </c>
      <c r="I272" s="273">
        <v>66.040001</v>
      </c>
      <c r="J272" s="273">
        <v>66.334999</v>
      </c>
      <c r="K272" s="273">
        <v>57.189999</v>
      </c>
      <c r="L272" s="273">
        <v>63.689999</v>
      </c>
      <c r="M272" s="273">
        <v>63.262321</v>
      </c>
      <c r="N272" s="273">
        <v>7.58614E7</v>
      </c>
      <c r="O272" s="273"/>
      <c r="P272" s="249">
        <f t="shared" si="25"/>
        <v>1251485.149</v>
      </c>
      <c r="Q272" s="249">
        <f t="shared" si="142"/>
        <v>1604124.345</v>
      </c>
      <c r="R272" s="249">
        <f t="shared" si="143"/>
        <v>1455184.019</v>
      </c>
      <c r="S272" s="249">
        <f t="shared" si="28"/>
        <v>0</v>
      </c>
      <c r="T272" s="277"/>
      <c r="U272" s="249">
        <f t="shared" si="18"/>
        <v>2273016.262</v>
      </c>
      <c r="V272" s="249">
        <f t="shared" si="19"/>
        <v>2273016.262</v>
      </c>
      <c r="W272" s="249">
        <f t="shared" si="20"/>
        <v>4310793.513</v>
      </c>
      <c r="X272" s="252">
        <f t="shared" si="21"/>
        <v>4.310793513</v>
      </c>
      <c r="Y272" s="249">
        <f t="shared" si="22"/>
        <v>4310793.513</v>
      </c>
      <c r="Z272" s="252">
        <f t="shared" si="23"/>
        <v>4.310793513</v>
      </c>
      <c r="AA272" s="309"/>
      <c r="AB272" s="294"/>
      <c r="AC272" s="294"/>
      <c r="AD272" s="294"/>
      <c r="AE272" s="294"/>
      <c r="AF272" s="294"/>
      <c r="AG272" s="294"/>
      <c r="AH272" s="294"/>
      <c r="AI272" s="294"/>
      <c r="AJ272" s="294"/>
      <c r="AK272" s="294"/>
      <c r="AL272" s="294"/>
      <c r="AM272" s="294"/>
      <c r="AN272" s="294"/>
      <c r="AO272" s="294"/>
      <c r="AP272" s="294"/>
      <c r="AQ272" s="294"/>
      <c r="AR272" s="294"/>
      <c r="AS272" s="294"/>
      <c r="AT272" s="294"/>
    </row>
    <row r="273" ht="19.5" customHeight="1">
      <c r="A273" s="271" t="s">
        <v>363</v>
      </c>
      <c r="B273" s="272">
        <v>335.299988</v>
      </c>
      <c r="C273" s="273">
        <v>355.230011</v>
      </c>
      <c r="D273" s="273">
        <v>328.279999</v>
      </c>
      <c r="E273" s="273">
        <v>354.429993</v>
      </c>
      <c r="F273" s="273">
        <v>348.186798</v>
      </c>
      <c r="G273" s="273">
        <v>7.512885E8</v>
      </c>
      <c r="H273" s="278" t="s">
        <v>363</v>
      </c>
      <c r="I273" s="273">
        <v>64.260002</v>
      </c>
      <c r="J273" s="273">
        <v>72.120003</v>
      </c>
      <c r="K273" s="273">
        <v>61.57</v>
      </c>
      <c r="L273" s="273">
        <v>71.809998</v>
      </c>
      <c r="M273" s="273">
        <v>71.327797</v>
      </c>
      <c r="N273" s="273">
        <v>4.58176E7</v>
      </c>
      <c r="O273" s="273"/>
      <c r="P273" s="249">
        <f t="shared" si="25"/>
        <v>1300118.808</v>
      </c>
      <c r="Q273" s="249">
        <f t="shared" si="142"/>
        <v>1726979.151</v>
      </c>
      <c r="R273" s="249">
        <f t="shared" si="143"/>
        <v>1455184.019</v>
      </c>
      <c r="S273" s="249">
        <f t="shared" si="28"/>
        <v>0</v>
      </c>
      <c r="T273" s="277"/>
      <c r="U273" s="249">
        <f t="shared" si="18"/>
        <v>2307059.824</v>
      </c>
      <c r="V273" s="249">
        <f t="shared" si="19"/>
        <v>2307059.824</v>
      </c>
      <c r="W273" s="249">
        <f t="shared" si="20"/>
        <v>4482281.978</v>
      </c>
      <c r="X273" s="252">
        <f t="shared" si="21"/>
        <v>4.482281978</v>
      </c>
      <c r="Y273" s="249">
        <f t="shared" si="22"/>
        <v>4482281.978</v>
      </c>
      <c r="Z273" s="252">
        <f t="shared" si="23"/>
        <v>4.482281978</v>
      </c>
      <c r="AA273" s="309"/>
      <c r="AB273" s="294"/>
      <c r="AC273" s="294"/>
      <c r="AD273" s="294"/>
      <c r="AE273" s="294"/>
      <c r="AF273" s="294"/>
      <c r="AG273" s="294"/>
      <c r="AH273" s="294"/>
      <c r="AI273" s="294"/>
      <c r="AJ273" s="294"/>
      <c r="AK273" s="294"/>
      <c r="AL273" s="294"/>
      <c r="AM273" s="294"/>
      <c r="AN273" s="294"/>
      <c r="AO273" s="294"/>
      <c r="AP273" s="294"/>
      <c r="AQ273" s="294"/>
      <c r="AR273" s="294"/>
      <c r="AS273" s="294"/>
      <c r="AT273" s="294"/>
    </row>
    <row r="274" ht="19.5" customHeight="1">
      <c r="A274" s="271" t="s">
        <v>364</v>
      </c>
      <c r="B274" s="272">
        <v>354.070007</v>
      </c>
      <c r="C274" s="273">
        <v>368.890015</v>
      </c>
      <c r="D274" s="273">
        <v>352.040009</v>
      </c>
      <c r="E274" s="273">
        <v>364.570007</v>
      </c>
      <c r="F274" s="273">
        <v>358.563568</v>
      </c>
      <c r="G274" s="273">
        <v>8.132857E8</v>
      </c>
      <c r="H274" s="278" t="s">
        <v>364</v>
      </c>
      <c r="I274" s="273">
        <v>71.639999</v>
      </c>
      <c r="J274" s="273">
        <v>77.639999</v>
      </c>
      <c r="K274" s="273">
        <v>70.730003</v>
      </c>
      <c r="L274" s="273">
        <v>75.800003</v>
      </c>
      <c r="M274" s="273">
        <v>75.291016</v>
      </c>
      <c r="N274" s="273">
        <v>5.52846E7</v>
      </c>
      <c r="O274" s="273"/>
      <c r="P274" s="249">
        <f t="shared" si="25"/>
        <v>1394217.857</v>
      </c>
      <c r="Q274" s="249">
        <f t="shared" si="142"/>
        <v>1983908.405</v>
      </c>
      <c r="R274" s="249">
        <f t="shared" si="143"/>
        <v>1455184.019</v>
      </c>
      <c r="S274" s="249">
        <f t="shared" si="28"/>
        <v>0</v>
      </c>
      <c r="T274" s="277"/>
      <c r="U274" s="249">
        <f t="shared" si="18"/>
        <v>2372929.159</v>
      </c>
      <c r="V274" s="249">
        <f t="shared" si="19"/>
        <v>2372929.159</v>
      </c>
      <c r="W274" s="249">
        <f t="shared" si="20"/>
        <v>4833310.282</v>
      </c>
      <c r="X274" s="252">
        <f t="shared" si="21"/>
        <v>4.833310282</v>
      </c>
      <c r="Y274" s="249">
        <f t="shared" si="22"/>
        <v>4833310.282</v>
      </c>
      <c r="Z274" s="252">
        <f t="shared" si="23"/>
        <v>4.833310282</v>
      </c>
      <c r="AA274" s="309"/>
      <c r="AB274" s="294"/>
      <c r="AC274" s="294"/>
      <c r="AD274" s="294"/>
      <c r="AE274" s="294"/>
      <c r="AF274" s="294"/>
      <c r="AG274" s="294"/>
      <c r="AH274" s="294"/>
      <c r="AI274" s="294"/>
      <c r="AJ274" s="294"/>
      <c r="AK274" s="294"/>
      <c r="AL274" s="294"/>
      <c r="AM274" s="294"/>
      <c r="AN274" s="294"/>
      <c r="AO274" s="294"/>
      <c r="AP274" s="294"/>
      <c r="AQ274" s="294"/>
      <c r="AR274" s="294"/>
      <c r="AS274" s="294"/>
      <c r="AT274" s="294"/>
    </row>
    <row r="275" ht="19.5" customHeight="1">
      <c r="A275" s="271" t="s">
        <v>365</v>
      </c>
      <c r="B275" s="272">
        <v>366.279999</v>
      </c>
      <c r="C275" s="273">
        <v>380.76001</v>
      </c>
      <c r="D275" s="273">
        <v>359.959991</v>
      </c>
      <c r="E275" s="273">
        <v>379.950012</v>
      </c>
      <c r="F275" s="273">
        <v>373.690186</v>
      </c>
      <c r="G275" s="273">
        <v>6.834665E8</v>
      </c>
      <c r="H275" s="278" t="s">
        <v>365</v>
      </c>
      <c r="I275" s="273">
        <v>76.510002</v>
      </c>
      <c r="J275" s="273">
        <v>82.510002</v>
      </c>
      <c r="K275" s="273">
        <v>73.800003</v>
      </c>
      <c r="L275" s="273">
        <v>82.160004</v>
      </c>
      <c r="M275" s="273">
        <v>81.608299</v>
      </c>
      <c r="N275" s="273">
        <v>4.73665E7</v>
      </c>
      <c r="O275" s="273"/>
      <c r="P275" s="249">
        <f t="shared" si="25"/>
        <v>1425584.123</v>
      </c>
      <c r="Q275" s="249">
        <f t="shared" si="142"/>
        <v>2070018.946</v>
      </c>
      <c r="R275" s="249">
        <f t="shared" si="143"/>
        <v>1455184.019</v>
      </c>
      <c r="S275" s="249">
        <f t="shared" si="28"/>
        <v>0</v>
      </c>
      <c r="T275" s="277"/>
      <c r="U275" s="249">
        <f t="shared" si="18"/>
        <v>2394885.544</v>
      </c>
      <c r="V275" s="249">
        <f t="shared" si="19"/>
        <v>2394885.544</v>
      </c>
      <c r="W275" s="249">
        <f t="shared" si="20"/>
        <v>4950787.088</v>
      </c>
      <c r="X275" s="252">
        <f t="shared" si="21"/>
        <v>4.950787088</v>
      </c>
      <c r="Y275" s="249">
        <f t="shared" si="22"/>
        <v>4950787.088</v>
      </c>
      <c r="Z275" s="252">
        <f t="shared" si="23"/>
        <v>4.950787088</v>
      </c>
      <c r="AA275" s="309"/>
      <c r="AB275" s="294"/>
      <c r="AC275" s="294"/>
      <c r="AD275" s="294"/>
      <c r="AE275" s="294"/>
      <c r="AF275" s="294"/>
      <c r="AG275" s="294"/>
      <c r="AH275" s="294"/>
      <c r="AI275" s="294"/>
      <c r="AJ275" s="294"/>
      <c r="AK275" s="294"/>
      <c r="AL275" s="294"/>
      <c r="AM275" s="294"/>
      <c r="AN275" s="294"/>
      <c r="AO275" s="294"/>
      <c r="AP275" s="294"/>
      <c r="AQ275" s="294"/>
      <c r="AR275" s="294"/>
      <c r="AS275" s="294"/>
      <c r="AT275" s="294"/>
    </row>
    <row r="276" ht="19.5" customHeight="1">
      <c r="A276" s="271" t="s">
        <v>366</v>
      </c>
      <c r="B276" s="272">
        <v>381.040009</v>
      </c>
      <c r="C276" s="273">
        <v>382.779999</v>
      </c>
      <c r="D276" s="273">
        <v>357.100006</v>
      </c>
      <c r="E276" s="273">
        <v>357.959991</v>
      </c>
      <c r="F276" s="273">
        <v>352.0625</v>
      </c>
      <c r="G276" s="273">
        <v>9.318499E8</v>
      </c>
      <c r="H276" s="278" t="s">
        <v>366</v>
      </c>
      <c r="I276" s="273">
        <v>82.639999</v>
      </c>
      <c r="J276" s="273">
        <v>83.370003</v>
      </c>
      <c r="K276" s="273">
        <v>72.730003</v>
      </c>
      <c r="L276" s="273">
        <v>72.769997</v>
      </c>
      <c r="M276" s="273">
        <v>72.281357</v>
      </c>
      <c r="N276" s="273">
        <v>6.29031E7</v>
      </c>
      <c r="O276" s="273"/>
      <c r="P276" s="249">
        <f t="shared" si="25"/>
        <v>1414257.45</v>
      </c>
      <c r="Q276" s="249">
        <f t="shared" si="142"/>
        <v>2040006.477</v>
      </c>
      <c r="R276" s="249">
        <f t="shared" si="143"/>
        <v>1455184.019</v>
      </c>
      <c r="S276" s="249">
        <f t="shared" si="28"/>
        <v>0</v>
      </c>
      <c r="T276" s="277"/>
      <c r="U276" s="249">
        <f t="shared" si="18"/>
        <v>2386956.873</v>
      </c>
      <c r="V276" s="249">
        <f t="shared" si="19"/>
        <v>2386956.873</v>
      </c>
      <c r="W276" s="249">
        <f t="shared" si="20"/>
        <v>4909447.946</v>
      </c>
      <c r="X276" s="252">
        <f t="shared" si="21"/>
        <v>4.909447946</v>
      </c>
      <c r="Y276" s="249">
        <f t="shared" si="22"/>
        <v>4909447.946</v>
      </c>
      <c r="Z276" s="252">
        <f t="shared" si="23"/>
        <v>4.909447946</v>
      </c>
      <c r="AA276" s="309"/>
      <c r="AB276" s="294"/>
      <c r="AC276" s="294"/>
      <c r="AD276" s="294"/>
      <c r="AE276" s="294"/>
      <c r="AF276" s="294"/>
      <c r="AG276" s="294"/>
      <c r="AH276" s="294"/>
      <c r="AI276" s="294"/>
      <c r="AJ276" s="294"/>
      <c r="AK276" s="294"/>
      <c r="AL276" s="294"/>
      <c r="AM276" s="294"/>
      <c r="AN276" s="294"/>
      <c r="AO276" s="294"/>
      <c r="AP276" s="294"/>
      <c r="AQ276" s="294"/>
      <c r="AR276" s="294"/>
      <c r="AS276" s="294"/>
      <c r="AT276" s="294"/>
    </row>
    <row r="277" ht="19.5" customHeight="1">
      <c r="A277" s="271" t="s">
        <v>367</v>
      </c>
      <c r="B277" s="272">
        <v>358.600006</v>
      </c>
      <c r="C277" s="273">
        <v>386.279999</v>
      </c>
      <c r="D277" s="273">
        <v>350.320007</v>
      </c>
      <c r="E277" s="273">
        <v>386.109985</v>
      </c>
      <c r="F277" s="273">
        <v>380.169678</v>
      </c>
      <c r="G277" s="273">
        <v>8.787479E8</v>
      </c>
      <c r="H277" s="278" t="s">
        <v>367</v>
      </c>
      <c r="I277" s="273">
        <v>73.089996</v>
      </c>
      <c r="J277" s="273">
        <v>84.599998</v>
      </c>
      <c r="K277" s="273">
        <v>69.730003</v>
      </c>
      <c r="L277" s="273">
        <v>84.540001</v>
      </c>
      <c r="M277" s="273">
        <v>83.972328</v>
      </c>
      <c r="N277" s="273">
        <v>5.71178E7</v>
      </c>
      <c r="O277" s="273"/>
      <c r="P277" s="249">
        <f t="shared" si="25"/>
        <v>1387405.968</v>
      </c>
      <c r="Q277" s="249">
        <f t="shared" si="142"/>
        <v>1955859.369</v>
      </c>
      <c r="R277" s="249">
        <f t="shared" si="143"/>
        <v>1455184.019</v>
      </c>
      <c r="S277" s="249">
        <f t="shared" si="28"/>
        <v>0</v>
      </c>
      <c r="T277" s="277"/>
      <c r="U277" s="249">
        <f t="shared" si="18"/>
        <v>2368160.836</v>
      </c>
      <c r="V277" s="249">
        <f t="shared" si="19"/>
        <v>2368160.836</v>
      </c>
      <c r="W277" s="249">
        <f t="shared" si="20"/>
        <v>4798449.357</v>
      </c>
      <c r="X277" s="252">
        <f t="shared" si="21"/>
        <v>4.798449357</v>
      </c>
      <c r="Y277" s="249">
        <f t="shared" si="22"/>
        <v>4798449.357</v>
      </c>
      <c r="Z277" s="252">
        <f t="shared" si="23"/>
        <v>4.798449357</v>
      </c>
      <c r="AA277" s="309"/>
      <c r="AB277" s="294"/>
      <c r="AC277" s="294"/>
      <c r="AD277" s="294"/>
      <c r="AE277" s="294"/>
      <c r="AF277" s="294"/>
      <c r="AG277" s="294"/>
      <c r="AH277" s="294"/>
      <c r="AI277" s="294"/>
      <c r="AJ277" s="294"/>
      <c r="AK277" s="294"/>
      <c r="AL277" s="294"/>
      <c r="AM277" s="294"/>
      <c r="AN277" s="294"/>
      <c r="AO277" s="294"/>
      <c r="AP277" s="294"/>
      <c r="AQ277" s="294"/>
      <c r="AR277" s="294"/>
      <c r="AS277" s="294"/>
      <c r="AT277" s="294"/>
    </row>
    <row r="278" ht="19.5" customHeight="1">
      <c r="A278" s="271" t="s">
        <v>368</v>
      </c>
      <c r="B278" s="272">
        <v>386.559998</v>
      </c>
      <c r="C278" s="273">
        <v>408.709991</v>
      </c>
      <c r="D278" s="273">
        <v>384.420013</v>
      </c>
      <c r="E278" s="273">
        <v>393.820007</v>
      </c>
      <c r="F278" s="273">
        <v>387.761139</v>
      </c>
      <c r="G278" s="273">
        <v>9.222445E8</v>
      </c>
      <c r="H278" s="278" t="s">
        <v>368</v>
      </c>
      <c r="I278" s="273">
        <v>84.739998</v>
      </c>
      <c r="J278" s="273">
        <v>94.540001</v>
      </c>
      <c r="K278" s="273">
        <v>83.790001</v>
      </c>
      <c r="L278" s="273">
        <v>87.610001</v>
      </c>
      <c r="M278" s="273">
        <v>87.021706</v>
      </c>
      <c r="N278" s="273">
        <v>6.23369E7</v>
      </c>
      <c r="O278" s="273"/>
      <c r="P278" s="249">
        <f t="shared" si="25"/>
        <v>1522455.497</v>
      </c>
      <c r="Q278" s="249">
        <f t="shared" si="142"/>
        <v>2350228.76</v>
      </c>
      <c r="R278" s="249">
        <f t="shared" si="143"/>
        <v>1455184.019</v>
      </c>
      <c r="S278" s="249">
        <f t="shared" si="28"/>
        <v>0</v>
      </c>
      <c r="T278" s="277"/>
      <c r="U278" s="249">
        <f t="shared" si="18"/>
        <v>2462695.506</v>
      </c>
      <c r="V278" s="249">
        <f t="shared" si="19"/>
        <v>2462695.506</v>
      </c>
      <c r="W278" s="249">
        <f t="shared" si="20"/>
        <v>5327868.277</v>
      </c>
      <c r="X278" s="252">
        <f t="shared" si="21"/>
        <v>5.327868277</v>
      </c>
      <c r="Y278" s="249">
        <f t="shared" si="22"/>
        <v>5327868.277</v>
      </c>
      <c r="Z278" s="252">
        <f t="shared" si="23"/>
        <v>5.327868277</v>
      </c>
      <c r="AA278" s="309"/>
      <c r="AB278" s="294"/>
      <c r="AC278" s="294"/>
      <c r="AD278" s="294"/>
      <c r="AE278" s="294"/>
      <c r="AF278" s="294"/>
      <c r="AG278" s="294"/>
      <c r="AH278" s="294"/>
      <c r="AI278" s="294"/>
      <c r="AJ278" s="294"/>
      <c r="AK278" s="294"/>
      <c r="AL278" s="294"/>
      <c r="AM278" s="294"/>
      <c r="AN278" s="294"/>
      <c r="AO278" s="294"/>
      <c r="AP278" s="294"/>
      <c r="AQ278" s="294"/>
      <c r="AR278" s="294"/>
      <c r="AS278" s="294"/>
      <c r="AT278" s="294"/>
    </row>
    <row r="279" ht="19.5" customHeight="1">
      <c r="A279" s="271" t="s">
        <v>369</v>
      </c>
      <c r="B279" s="326">
        <v>398.279999</v>
      </c>
      <c r="C279" s="327">
        <v>404.579987</v>
      </c>
      <c r="D279" s="327">
        <v>377.470001</v>
      </c>
      <c r="E279" s="327">
        <v>397.850006</v>
      </c>
      <c r="F279" s="327">
        <v>391.729095</v>
      </c>
      <c r="G279" s="327">
        <v>1.2328172E9</v>
      </c>
      <c r="H279" s="329" t="s">
        <v>369</v>
      </c>
      <c r="I279" s="327">
        <v>89.650002</v>
      </c>
      <c r="J279" s="327">
        <v>92.25</v>
      </c>
      <c r="K279" s="327">
        <v>80.330002</v>
      </c>
      <c r="L279" s="327">
        <v>89.019997</v>
      </c>
      <c r="M279" s="327">
        <v>88.422226</v>
      </c>
      <c r="N279" s="327">
        <v>1.017614E8</v>
      </c>
      <c r="O279" s="327"/>
      <c r="P279" s="249">
        <f t="shared" si="25"/>
        <v>1494930.697</v>
      </c>
      <c r="Q279" s="249">
        <f t="shared" si="142"/>
        <v>2253179.123</v>
      </c>
      <c r="R279" s="249">
        <f t="shared" si="143"/>
        <v>1455184.019</v>
      </c>
      <c r="S279" s="249">
        <f t="shared" si="28"/>
        <v>0</v>
      </c>
      <c r="T279" s="328">
        <f>(P279-P267)/P267</f>
        <v>0.2662954345</v>
      </c>
      <c r="U279" s="249">
        <f t="shared" si="18"/>
        <v>2443428.146</v>
      </c>
      <c r="V279" s="249">
        <f t="shared" si="19"/>
        <v>2443428.146</v>
      </c>
      <c r="W279" s="249">
        <f t="shared" si="20"/>
        <v>5203293.84</v>
      </c>
      <c r="X279" s="252">
        <f t="shared" si="21"/>
        <v>5.20329384</v>
      </c>
      <c r="Y279" s="249">
        <f t="shared" si="22"/>
        <v>5203293.84</v>
      </c>
      <c r="Z279" s="252">
        <f t="shared" si="23"/>
        <v>5.20329384</v>
      </c>
      <c r="AA279" s="309"/>
      <c r="AB279" s="294"/>
      <c r="AC279" s="294"/>
      <c r="AD279" s="294"/>
      <c r="AE279" s="294"/>
      <c r="AF279" s="294"/>
      <c r="AG279" s="294"/>
      <c r="AH279" s="294"/>
      <c r="AI279" s="294"/>
      <c r="AJ279" s="294"/>
      <c r="AK279" s="294"/>
      <c r="AL279" s="294"/>
      <c r="AM279" s="294"/>
      <c r="AN279" s="294"/>
      <c r="AO279" s="294"/>
      <c r="AP279" s="294"/>
      <c r="AQ279" s="294"/>
      <c r="AR279" s="294"/>
      <c r="AS279" s="294"/>
      <c r="AT279" s="294"/>
    </row>
    <row r="280" ht="19.5" customHeight="1">
      <c r="A280" s="271" t="s">
        <v>370</v>
      </c>
      <c r="B280" s="272">
        <v>399.049988</v>
      </c>
      <c r="C280" s="273">
        <v>402.279999</v>
      </c>
      <c r="D280" s="273">
        <v>334.149994</v>
      </c>
      <c r="E280" s="273">
        <v>363.049988</v>
      </c>
      <c r="F280" s="273">
        <v>357.921021</v>
      </c>
      <c r="G280" s="273">
        <v>1.847203E9</v>
      </c>
      <c r="H280" s="278" t="s">
        <v>370</v>
      </c>
      <c r="I280" s="273">
        <v>89.650002</v>
      </c>
      <c r="J280" s="273">
        <v>91.099998</v>
      </c>
      <c r="K280" s="273">
        <v>62.369999</v>
      </c>
      <c r="L280" s="273">
        <v>73.709999</v>
      </c>
      <c r="M280" s="273">
        <v>73.21505</v>
      </c>
      <c r="N280" s="273">
        <v>2.354233E8</v>
      </c>
      <c r="O280" s="273"/>
      <c r="P280" s="249">
        <f t="shared" si="25"/>
        <v>1323366.313</v>
      </c>
      <c r="Q280" s="249">
        <f>((Q279+R279)/2)*K280/K279</f>
        <v>1439627.784</v>
      </c>
      <c r="R280" s="249">
        <f>(Q279+R279)/2</f>
        <v>1854181.571</v>
      </c>
      <c r="S280" s="249">
        <f t="shared" si="28"/>
        <v>0</v>
      </c>
      <c r="T280" s="277"/>
      <c r="U280" s="249">
        <f t="shared" si="18"/>
        <v>2706370.728</v>
      </c>
      <c r="V280" s="249">
        <f t="shared" si="19"/>
        <v>2706370.728</v>
      </c>
      <c r="W280" s="249">
        <f t="shared" si="20"/>
        <v>4617175.668</v>
      </c>
      <c r="X280" s="252">
        <f t="shared" si="21"/>
        <v>4.617175668</v>
      </c>
      <c r="Y280" s="249">
        <f t="shared" si="22"/>
        <v>4617175.668</v>
      </c>
      <c r="Z280" s="252">
        <f t="shared" si="23"/>
        <v>4.617175668</v>
      </c>
      <c r="AA280" s="309"/>
      <c r="AB280" s="294"/>
      <c r="AC280" s="294"/>
      <c r="AD280" s="294"/>
      <c r="AE280" s="294"/>
      <c r="AF280" s="294"/>
      <c r="AG280" s="294"/>
      <c r="AH280" s="294"/>
      <c r="AI280" s="294"/>
      <c r="AJ280" s="294"/>
      <c r="AK280" s="294"/>
      <c r="AL280" s="294"/>
      <c r="AM280" s="294"/>
      <c r="AN280" s="294"/>
      <c r="AO280" s="294"/>
      <c r="AP280" s="294"/>
      <c r="AQ280" s="294"/>
      <c r="AR280" s="294"/>
      <c r="AS280" s="294"/>
      <c r="AT280" s="294"/>
    </row>
    <row r="281" ht="19.5" customHeight="1">
      <c r="A281" s="271" t="s">
        <v>371</v>
      </c>
      <c r="B281" s="272">
        <v>364.429993</v>
      </c>
      <c r="C281" s="273">
        <v>370.100006</v>
      </c>
      <c r="D281" s="273">
        <v>318.26001</v>
      </c>
      <c r="E281" s="273">
        <v>346.799988</v>
      </c>
      <c r="F281" s="273">
        <v>341.900604</v>
      </c>
      <c r="G281" s="273">
        <v>1.5229236E9</v>
      </c>
      <c r="H281" s="278" t="s">
        <v>371</v>
      </c>
      <c r="I281" s="273">
        <v>74.139999</v>
      </c>
      <c r="J281" s="273">
        <v>76.449997</v>
      </c>
      <c r="K281" s="273">
        <v>56.119999</v>
      </c>
      <c r="L281" s="273">
        <v>66.669998</v>
      </c>
      <c r="M281" s="273">
        <v>66.222313</v>
      </c>
      <c r="N281" s="273">
        <v>1.590101E8</v>
      </c>
      <c r="O281" s="273"/>
      <c r="P281" s="249">
        <f t="shared" si="25"/>
        <v>1260435.683</v>
      </c>
      <c r="Q281" s="249">
        <f t="shared" ref="Q281:Q291" si="144">Q280*K281/K280</f>
        <v>1295364.936</v>
      </c>
      <c r="R281" s="249">
        <f t="shared" ref="R281:R291" si="145">R280</f>
        <v>1854181.571</v>
      </c>
      <c r="S281" s="249">
        <f t="shared" si="28"/>
        <v>0</v>
      </c>
      <c r="T281" s="277"/>
      <c r="U281" s="249">
        <f t="shared" si="18"/>
        <v>2662319.287</v>
      </c>
      <c r="V281" s="249">
        <f t="shared" si="19"/>
        <v>2662319.287</v>
      </c>
      <c r="W281" s="249">
        <f t="shared" si="20"/>
        <v>4409982.191</v>
      </c>
      <c r="X281" s="252">
        <f t="shared" si="21"/>
        <v>4.409982191</v>
      </c>
      <c r="Y281" s="249">
        <f t="shared" si="22"/>
        <v>4409982.191</v>
      </c>
      <c r="Z281" s="252">
        <f t="shared" si="23"/>
        <v>4.409982191</v>
      </c>
      <c r="AA281" s="309"/>
      <c r="AB281" s="294"/>
      <c r="AC281" s="294"/>
      <c r="AD281" s="294"/>
      <c r="AE281" s="294"/>
      <c r="AF281" s="294"/>
      <c r="AG281" s="294"/>
      <c r="AH281" s="294"/>
      <c r="AI281" s="294"/>
      <c r="AJ281" s="294"/>
      <c r="AK281" s="294"/>
      <c r="AL281" s="294"/>
      <c r="AM281" s="294"/>
      <c r="AN281" s="294"/>
      <c r="AO281" s="294"/>
      <c r="AP281" s="294"/>
      <c r="AQ281" s="294"/>
      <c r="AR281" s="294"/>
      <c r="AS281" s="294"/>
      <c r="AT281" s="294"/>
    </row>
    <row r="282" ht="19.5" customHeight="1">
      <c r="A282" s="271" t="s">
        <v>372</v>
      </c>
      <c r="B282" s="272">
        <v>345.75</v>
      </c>
      <c r="C282" s="273">
        <v>371.829987</v>
      </c>
      <c r="D282" s="273">
        <v>317.450012</v>
      </c>
      <c r="E282" s="273">
        <v>362.540009</v>
      </c>
      <c r="F282" s="273">
        <v>357.418304</v>
      </c>
      <c r="G282" s="273">
        <v>1.6867928E9</v>
      </c>
      <c r="H282" s="278" t="s">
        <v>372</v>
      </c>
      <c r="I282" s="273">
        <v>66.120003</v>
      </c>
      <c r="J282" s="273">
        <v>75.860001</v>
      </c>
      <c r="K282" s="273">
        <v>55.43</v>
      </c>
      <c r="L282" s="273">
        <v>71.919998</v>
      </c>
      <c r="M282" s="273">
        <v>71.437057</v>
      </c>
      <c r="N282" s="273">
        <v>1.740802E8</v>
      </c>
      <c r="O282" s="273"/>
      <c r="P282" s="249">
        <f t="shared" si="25"/>
        <v>1257227.77</v>
      </c>
      <c r="Q282" s="249">
        <f t="shared" si="144"/>
        <v>1279438.341</v>
      </c>
      <c r="R282" s="249">
        <f t="shared" si="145"/>
        <v>1854181.571</v>
      </c>
      <c r="S282" s="249">
        <f t="shared" si="28"/>
        <v>0</v>
      </c>
      <c r="T282" s="277"/>
      <c r="U282" s="249">
        <f t="shared" si="18"/>
        <v>2660073.748</v>
      </c>
      <c r="V282" s="249">
        <f t="shared" si="19"/>
        <v>2660073.748</v>
      </c>
      <c r="W282" s="249">
        <f t="shared" si="20"/>
        <v>4390847.683</v>
      </c>
      <c r="X282" s="252">
        <f t="shared" si="21"/>
        <v>4.390847683</v>
      </c>
      <c r="Y282" s="249">
        <f t="shared" si="22"/>
        <v>4390847.683</v>
      </c>
      <c r="Z282" s="252">
        <f t="shared" si="23"/>
        <v>4.390847683</v>
      </c>
      <c r="AA282" s="309"/>
      <c r="AB282" s="294"/>
      <c r="AC282" s="294"/>
      <c r="AD282" s="294"/>
      <c r="AE282" s="294"/>
      <c r="AF282" s="294"/>
      <c r="AG282" s="294"/>
      <c r="AH282" s="294"/>
      <c r="AI282" s="294"/>
      <c r="AJ282" s="294"/>
      <c r="AK282" s="294"/>
      <c r="AL282" s="294"/>
      <c r="AM282" s="294"/>
      <c r="AN282" s="294"/>
      <c r="AO282" s="294"/>
      <c r="AP282" s="294"/>
      <c r="AQ282" s="294"/>
      <c r="AR282" s="294"/>
      <c r="AS282" s="294"/>
      <c r="AT282" s="294"/>
    </row>
    <row r="283" ht="19.5" customHeight="1">
      <c r="A283" s="271" t="s">
        <v>373</v>
      </c>
      <c r="B283" s="272">
        <v>362.809998</v>
      </c>
      <c r="C283" s="273">
        <v>369.309998</v>
      </c>
      <c r="D283" s="273">
        <v>312.600006</v>
      </c>
      <c r="E283" s="273">
        <v>313.25</v>
      </c>
      <c r="F283" s="273">
        <v>309.20636</v>
      </c>
      <c r="G283" s="273">
        <v>1.5019591E9</v>
      </c>
      <c r="H283" s="278" t="s">
        <v>373</v>
      </c>
      <c r="I283" s="273">
        <v>72.220001</v>
      </c>
      <c r="J283" s="273">
        <v>74.769997</v>
      </c>
      <c r="K283" s="273">
        <v>53.009998</v>
      </c>
      <c r="L283" s="273">
        <v>53.200001</v>
      </c>
      <c r="M283" s="273">
        <v>52.842766</v>
      </c>
      <c r="N283" s="273">
        <v>1.590007E8</v>
      </c>
      <c r="O283" s="273"/>
      <c r="P283" s="249">
        <f t="shared" si="25"/>
        <v>1238019.826</v>
      </c>
      <c r="Q283" s="249">
        <f t="shared" si="144"/>
        <v>1223579.72</v>
      </c>
      <c r="R283" s="249">
        <f t="shared" si="145"/>
        <v>1854181.571</v>
      </c>
      <c r="S283" s="249">
        <f t="shared" si="28"/>
        <v>0</v>
      </c>
      <c r="T283" s="277"/>
      <c r="U283" s="249">
        <f t="shared" si="18"/>
        <v>2646628.187</v>
      </c>
      <c r="V283" s="249">
        <f t="shared" si="19"/>
        <v>2646628.187</v>
      </c>
      <c r="W283" s="249">
        <f t="shared" si="20"/>
        <v>4315781.118</v>
      </c>
      <c r="X283" s="252">
        <f t="shared" si="21"/>
        <v>4.315781118</v>
      </c>
      <c r="Y283" s="249">
        <f t="shared" si="22"/>
        <v>4315781.118</v>
      </c>
      <c r="Z283" s="252">
        <f t="shared" si="23"/>
        <v>4.315781118</v>
      </c>
      <c r="AA283" s="309"/>
      <c r="AB283" s="294"/>
      <c r="AC283" s="294"/>
      <c r="AD283" s="294"/>
      <c r="AE283" s="294"/>
      <c r="AF283" s="294"/>
      <c r="AG283" s="294"/>
      <c r="AH283" s="294"/>
      <c r="AI283" s="294"/>
      <c r="AJ283" s="294"/>
      <c r="AK283" s="294"/>
      <c r="AL283" s="294"/>
      <c r="AM283" s="294"/>
      <c r="AN283" s="294"/>
      <c r="AO283" s="294"/>
      <c r="AP283" s="294"/>
      <c r="AQ283" s="294"/>
      <c r="AR283" s="294"/>
      <c r="AS283" s="294"/>
      <c r="AT283" s="294"/>
    </row>
    <row r="284" ht="19.5" customHeight="1">
      <c r="A284" s="271" t="s">
        <v>374</v>
      </c>
      <c r="B284" s="272">
        <v>312.829987</v>
      </c>
      <c r="C284" s="273">
        <v>330.290009</v>
      </c>
      <c r="D284" s="273">
        <v>280.209991</v>
      </c>
      <c r="E284" s="273">
        <v>308.279999</v>
      </c>
      <c r="F284" s="273">
        <v>304.300568</v>
      </c>
      <c r="G284" s="273">
        <v>1.9511625E9</v>
      </c>
      <c r="H284" s="278" t="s">
        <v>374</v>
      </c>
      <c r="I284" s="273">
        <v>53.060001</v>
      </c>
      <c r="J284" s="273">
        <v>59.060001</v>
      </c>
      <c r="K284" s="273">
        <v>41.959999</v>
      </c>
      <c r="L284" s="273">
        <v>50.669998</v>
      </c>
      <c r="M284" s="273">
        <v>50.329754</v>
      </c>
      <c r="N284" s="273">
        <v>1.978816E8</v>
      </c>
      <c r="O284" s="273"/>
      <c r="P284" s="249">
        <f t="shared" si="25"/>
        <v>1109742.539</v>
      </c>
      <c r="Q284" s="249">
        <f t="shared" si="144"/>
        <v>968523.0293</v>
      </c>
      <c r="R284" s="249">
        <f t="shared" si="145"/>
        <v>1854181.571</v>
      </c>
      <c r="S284" s="249">
        <f t="shared" si="28"/>
        <v>0</v>
      </c>
      <c r="T284" s="277"/>
      <c r="U284" s="249">
        <f t="shared" si="18"/>
        <v>2556834.086</v>
      </c>
      <c r="V284" s="249">
        <f t="shared" si="19"/>
        <v>2556834.086</v>
      </c>
      <c r="W284" s="249">
        <f t="shared" si="20"/>
        <v>3932447.139</v>
      </c>
      <c r="X284" s="252">
        <f t="shared" si="21"/>
        <v>3.932447139</v>
      </c>
      <c r="Y284" s="249">
        <f t="shared" si="22"/>
        <v>3932447.139</v>
      </c>
      <c r="Z284" s="252">
        <f t="shared" si="23"/>
        <v>3.932447139</v>
      </c>
      <c r="AA284" s="309"/>
      <c r="AB284" s="294"/>
      <c r="AC284" s="294"/>
      <c r="AD284" s="294"/>
      <c r="AE284" s="294"/>
      <c r="AF284" s="294"/>
      <c r="AG284" s="294"/>
      <c r="AH284" s="294"/>
      <c r="AI284" s="294"/>
      <c r="AJ284" s="294"/>
      <c r="AK284" s="294"/>
      <c r="AL284" s="294"/>
      <c r="AM284" s="294"/>
      <c r="AN284" s="294"/>
      <c r="AO284" s="294"/>
      <c r="AP284" s="294"/>
      <c r="AQ284" s="294"/>
      <c r="AR284" s="294"/>
      <c r="AS284" s="294"/>
      <c r="AT284" s="294"/>
    </row>
    <row r="285" ht="19.5" customHeight="1">
      <c r="A285" s="271" t="s">
        <v>375</v>
      </c>
      <c r="B285" s="272">
        <v>310.470001</v>
      </c>
      <c r="C285" s="273">
        <v>314.559998</v>
      </c>
      <c r="D285" s="273">
        <v>269.279999</v>
      </c>
      <c r="E285" s="273">
        <v>280.279999</v>
      </c>
      <c r="F285" s="273">
        <v>276.661987</v>
      </c>
      <c r="G285" s="273">
        <v>1.359608E9</v>
      </c>
      <c r="H285" s="278" t="s">
        <v>375</v>
      </c>
      <c r="I285" s="273">
        <v>51.41</v>
      </c>
      <c r="J285" s="273">
        <v>52.700001</v>
      </c>
      <c r="K285" s="273">
        <v>38.240002</v>
      </c>
      <c r="L285" s="273">
        <v>41.41</v>
      </c>
      <c r="M285" s="273">
        <v>41.131935</v>
      </c>
      <c r="N285" s="273">
        <v>1.292261E8</v>
      </c>
      <c r="O285" s="273"/>
      <c r="P285" s="249">
        <f t="shared" si="25"/>
        <v>1066455.442</v>
      </c>
      <c r="Q285" s="249">
        <f t="shared" si="144"/>
        <v>882657.8518</v>
      </c>
      <c r="R285" s="249">
        <f t="shared" si="145"/>
        <v>1854181.571</v>
      </c>
      <c r="S285" s="249">
        <f t="shared" si="28"/>
        <v>0</v>
      </c>
      <c r="T285" s="277"/>
      <c r="U285" s="249">
        <f t="shared" si="18"/>
        <v>2526533.118</v>
      </c>
      <c r="V285" s="249">
        <f t="shared" si="19"/>
        <v>2526533.118</v>
      </c>
      <c r="W285" s="249">
        <f t="shared" si="20"/>
        <v>3803294.865</v>
      </c>
      <c r="X285" s="252">
        <f t="shared" si="21"/>
        <v>3.803294865</v>
      </c>
      <c r="Y285" s="249">
        <f t="shared" si="22"/>
        <v>3803294.865</v>
      </c>
      <c r="Z285" s="252">
        <f t="shared" si="23"/>
        <v>3.803294865</v>
      </c>
      <c r="AA285" s="309"/>
      <c r="AB285" s="294"/>
      <c r="AC285" s="294"/>
      <c r="AD285" s="294"/>
      <c r="AE285" s="294"/>
      <c r="AF285" s="294"/>
      <c r="AG285" s="294"/>
      <c r="AH285" s="294"/>
      <c r="AI285" s="294"/>
      <c r="AJ285" s="294"/>
      <c r="AK285" s="294"/>
      <c r="AL285" s="294"/>
      <c r="AM285" s="294"/>
      <c r="AN285" s="294"/>
      <c r="AO285" s="294"/>
      <c r="AP285" s="294"/>
      <c r="AQ285" s="294"/>
      <c r="AR285" s="294"/>
      <c r="AS285" s="294"/>
      <c r="AT285" s="294"/>
    </row>
    <row r="286" ht="19.5" customHeight="1">
      <c r="A286" s="271" t="s">
        <v>376</v>
      </c>
      <c r="B286" s="272">
        <v>278.950012</v>
      </c>
      <c r="C286" s="273">
        <v>316.390015</v>
      </c>
      <c r="D286" s="273">
        <v>276.75</v>
      </c>
      <c r="E286" s="273">
        <v>315.459991</v>
      </c>
      <c r="F286" s="273">
        <v>311.98645</v>
      </c>
      <c r="G286" s="273">
        <v>1.1780255E9</v>
      </c>
      <c r="H286" s="278" t="s">
        <v>376</v>
      </c>
      <c r="I286" s="273">
        <v>40.98</v>
      </c>
      <c r="J286" s="273">
        <v>52.299999</v>
      </c>
      <c r="K286" s="273">
        <v>40.34</v>
      </c>
      <c r="L286" s="273">
        <v>52.02</v>
      </c>
      <c r="M286" s="273">
        <v>51.670692</v>
      </c>
      <c r="N286" s="273">
        <v>8.72705E7</v>
      </c>
      <c r="O286" s="273"/>
      <c r="P286" s="249">
        <f t="shared" si="25"/>
        <v>1096039.604</v>
      </c>
      <c r="Q286" s="249">
        <f t="shared" si="144"/>
        <v>931130.1223</v>
      </c>
      <c r="R286" s="249">
        <f t="shared" si="145"/>
        <v>1854181.571</v>
      </c>
      <c r="S286" s="249">
        <f t="shared" si="28"/>
        <v>0</v>
      </c>
      <c r="T286" s="277"/>
      <c r="U286" s="249">
        <f t="shared" si="18"/>
        <v>2547242.031</v>
      </c>
      <c r="V286" s="249">
        <f t="shared" si="19"/>
        <v>2547242.031</v>
      </c>
      <c r="W286" s="249">
        <f t="shared" si="20"/>
        <v>3881351.298</v>
      </c>
      <c r="X286" s="252">
        <f t="shared" si="21"/>
        <v>3.881351298</v>
      </c>
      <c r="Y286" s="249">
        <f t="shared" si="22"/>
        <v>3881351.298</v>
      </c>
      <c r="Z286" s="252">
        <f t="shared" si="23"/>
        <v>3.881351298</v>
      </c>
      <c r="AA286" s="309"/>
      <c r="AB286" s="294"/>
      <c r="AC286" s="294"/>
      <c r="AD286" s="294"/>
      <c r="AE286" s="294"/>
      <c r="AF286" s="294"/>
      <c r="AG286" s="294"/>
      <c r="AH286" s="294"/>
      <c r="AI286" s="294"/>
      <c r="AJ286" s="294"/>
      <c r="AK286" s="294"/>
      <c r="AL286" s="294"/>
      <c r="AM286" s="294"/>
      <c r="AN286" s="294"/>
      <c r="AO286" s="294"/>
      <c r="AP286" s="294"/>
      <c r="AQ286" s="294"/>
      <c r="AR286" s="294"/>
      <c r="AS286" s="294"/>
      <c r="AT286" s="294"/>
    </row>
    <row r="287" ht="19.5" customHeight="1">
      <c r="A287" s="271" t="s">
        <v>377</v>
      </c>
      <c r="B287" s="272">
        <v>313.649994</v>
      </c>
      <c r="C287" s="273">
        <v>334.420013</v>
      </c>
      <c r="D287" s="273">
        <v>298.440002</v>
      </c>
      <c r="E287" s="273">
        <v>299.269989</v>
      </c>
      <c r="F287" s="273">
        <v>295.974701</v>
      </c>
      <c r="G287" s="273">
        <v>1.0699201E9</v>
      </c>
      <c r="H287" s="278" t="s">
        <v>377</v>
      </c>
      <c r="I287" s="273">
        <v>51.419998</v>
      </c>
      <c r="J287" s="273">
        <v>58.220001</v>
      </c>
      <c r="K287" s="273">
        <v>46.099998</v>
      </c>
      <c r="L287" s="273">
        <v>46.369999</v>
      </c>
      <c r="M287" s="273">
        <v>46.058628</v>
      </c>
      <c r="N287" s="273">
        <v>9.09502E7</v>
      </c>
      <c r="O287" s="273"/>
      <c r="P287" s="249">
        <f t="shared" si="25"/>
        <v>1181940.602</v>
      </c>
      <c r="Q287" s="249">
        <f t="shared" si="144"/>
        <v>1064082.716</v>
      </c>
      <c r="R287" s="249">
        <f t="shared" si="145"/>
        <v>1854181.571</v>
      </c>
      <c r="S287" s="249">
        <f t="shared" si="28"/>
        <v>0</v>
      </c>
      <c r="T287" s="277"/>
      <c r="U287" s="249">
        <f t="shared" si="18"/>
        <v>2607372.73</v>
      </c>
      <c r="V287" s="249">
        <f t="shared" si="19"/>
        <v>2607372.73</v>
      </c>
      <c r="W287" s="249">
        <f t="shared" si="20"/>
        <v>4100204.89</v>
      </c>
      <c r="X287" s="252">
        <f t="shared" si="21"/>
        <v>4.10020489</v>
      </c>
      <c r="Y287" s="249">
        <f t="shared" si="22"/>
        <v>4100204.89</v>
      </c>
      <c r="Z287" s="252">
        <f t="shared" si="23"/>
        <v>4.10020489</v>
      </c>
      <c r="AA287" s="309"/>
      <c r="AB287" s="294"/>
      <c r="AC287" s="294"/>
      <c r="AD287" s="294"/>
      <c r="AE287" s="294"/>
      <c r="AF287" s="294"/>
      <c r="AG287" s="294"/>
      <c r="AH287" s="294"/>
      <c r="AI287" s="294"/>
      <c r="AJ287" s="294"/>
      <c r="AK287" s="294"/>
      <c r="AL287" s="294"/>
      <c r="AM287" s="294"/>
      <c r="AN287" s="294"/>
      <c r="AO287" s="294"/>
      <c r="AP287" s="294"/>
      <c r="AQ287" s="294"/>
      <c r="AR287" s="294"/>
      <c r="AS287" s="294"/>
      <c r="AT287" s="294"/>
    </row>
    <row r="288" ht="19.5" customHeight="1">
      <c r="A288" s="271" t="s">
        <v>378</v>
      </c>
      <c r="B288" s="272">
        <v>296.720001</v>
      </c>
      <c r="C288" s="273">
        <v>311.079987</v>
      </c>
      <c r="D288" s="273">
        <v>267.100006</v>
      </c>
      <c r="E288" s="273">
        <v>267.26001</v>
      </c>
      <c r="F288" s="273">
        <v>264.3172</v>
      </c>
      <c r="G288" s="273">
        <v>1.3709887E9</v>
      </c>
      <c r="H288" s="278" t="s">
        <v>378</v>
      </c>
      <c r="I288" s="273">
        <v>45.549999</v>
      </c>
      <c r="J288" s="273">
        <v>49.959999</v>
      </c>
      <c r="K288" s="273">
        <v>36.630001</v>
      </c>
      <c r="L288" s="273">
        <v>36.66</v>
      </c>
      <c r="M288" s="273">
        <v>36.413834</v>
      </c>
      <c r="N288" s="273">
        <v>1.142396E8</v>
      </c>
      <c r="O288" s="273"/>
      <c r="P288" s="249">
        <f t="shared" si="25"/>
        <v>1057821.806</v>
      </c>
      <c r="Q288" s="249">
        <f t="shared" si="144"/>
        <v>845495.7192</v>
      </c>
      <c r="R288" s="249">
        <f t="shared" si="145"/>
        <v>1854181.571</v>
      </c>
      <c r="S288" s="249">
        <f t="shared" si="28"/>
        <v>0</v>
      </c>
      <c r="T288" s="277"/>
      <c r="U288" s="249">
        <f t="shared" si="18"/>
        <v>2520489.573</v>
      </c>
      <c r="V288" s="249">
        <f t="shared" si="19"/>
        <v>2520489.573</v>
      </c>
      <c r="W288" s="249">
        <f t="shared" si="20"/>
        <v>3757499.097</v>
      </c>
      <c r="X288" s="252">
        <f t="shared" si="21"/>
        <v>3.757499097</v>
      </c>
      <c r="Y288" s="249">
        <f t="shared" si="22"/>
        <v>3757499.097</v>
      </c>
      <c r="Z288" s="252">
        <f t="shared" si="23"/>
        <v>3.757499097</v>
      </c>
      <c r="AA288" s="309"/>
      <c r="AB288" s="294"/>
      <c r="AC288" s="294"/>
      <c r="AD288" s="294"/>
      <c r="AE288" s="294"/>
      <c r="AF288" s="294"/>
      <c r="AG288" s="294"/>
      <c r="AH288" s="294"/>
      <c r="AI288" s="294"/>
      <c r="AJ288" s="294"/>
      <c r="AK288" s="294"/>
      <c r="AL288" s="294"/>
      <c r="AM288" s="294"/>
      <c r="AN288" s="294"/>
      <c r="AO288" s="294"/>
      <c r="AP288" s="294"/>
      <c r="AQ288" s="294"/>
      <c r="AR288" s="294"/>
      <c r="AS288" s="294"/>
      <c r="AT288" s="294"/>
    </row>
    <row r="289" ht="19.5" customHeight="1">
      <c r="A289" s="271" t="s">
        <v>379</v>
      </c>
      <c r="B289" s="272">
        <v>269.070007</v>
      </c>
      <c r="C289" s="273">
        <v>284.600006</v>
      </c>
      <c r="D289" s="273">
        <v>254.259995</v>
      </c>
      <c r="E289" s="273">
        <v>277.950012</v>
      </c>
      <c r="F289" s="273">
        <v>275.383514</v>
      </c>
      <c r="G289" s="273">
        <v>1.356809E9</v>
      </c>
      <c r="H289" s="278" t="s">
        <v>379</v>
      </c>
      <c r="I289" s="273">
        <v>37.139999</v>
      </c>
      <c r="J289" s="273">
        <v>41.349998</v>
      </c>
      <c r="K289" s="273">
        <v>32.98</v>
      </c>
      <c r="L289" s="273">
        <v>39.080002</v>
      </c>
      <c r="M289" s="273">
        <v>38.817581</v>
      </c>
      <c r="N289" s="273">
        <v>1.28472E8</v>
      </c>
      <c r="O289" s="273"/>
      <c r="P289" s="249">
        <f t="shared" si="25"/>
        <v>1006970.277</v>
      </c>
      <c r="Q289" s="249">
        <f t="shared" si="144"/>
        <v>761246.1932</v>
      </c>
      <c r="R289" s="249">
        <f t="shared" si="145"/>
        <v>1854181.571</v>
      </c>
      <c r="S289" s="249">
        <f t="shared" si="28"/>
        <v>0</v>
      </c>
      <c r="T289" s="277"/>
      <c r="U289" s="249">
        <f t="shared" si="18"/>
        <v>2484893.503</v>
      </c>
      <c r="V289" s="249">
        <f t="shared" si="19"/>
        <v>2484893.503</v>
      </c>
      <c r="W289" s="249">
        <f t="shared" si="20"/>
        <v>3622398.042</v>
      </c>
      <c r="X289" s="252">
        <f t="shared" si="21"/>
        <v>3.622398042</v>
      </c>
      <c r="Y289" s="249">
        <f t="shared" si="22"/>
        <v>3622398.042</v>
      </c>
      <c r="Z289" s="252">
        <f t="shared" si="23"/>
        <v>3.622398042</v>
      </c>
      <c r="AA289" s="309"/>
      <c r="AB289" s="294"/>
      <c r="AC289" s="294"/>
      <c r="AD289" s="294"/>
      <c r="AE289" s="294"/>
      <c r="AF289" s="294"/>
      <c r="AG289" s="294"/>
      <c r="AH289" s="294"/>
      <c r="AI289" s="294"/>
      <c r="AJ289" s="294"/>
      <c r="AK289" s="294"/>
      <c r="AL289" s="294"/>
      <c r="AM289" s="294"/>
      <c r="AN289" s="294"/>
      <c r="AO289" s="294"/>
      <c r="AP289" s="294"/>
      <c r="AQ289" s="294"/>
      <c r="AR289" s="294"/>
      <c r="AS289" s="294"/>
      <c r="AT289" s="294"/>
    </row>
    <row r="290" ht="19.5" customHeight="1">
      <c r="A290" s="271" t="s">
        <v>380</v>
      </c>
      <c r="B290" s="272">
        <v>281.5</v>
      </c>
      <c r="C290" s="273">
        <v>293.470001</v>
      </c>
      <c r="D290" s="273">
        <v>259.079987</v>
      </c>
      <c r="E290" s="273">
        <v>293.359985</v>
      </c>
      <c r="F290" s="273">
        <v>290.651154</v>
      </c>
      <c r="G290" s="273">
        <v>1.1957628E9</v>
      </c>
      <c r="H290" s="278" t="s">
        <v>380</v>
      </c>
      <c r="I290" s="273">
        <v>40.110001</v>
      </c>
      <c r="J290" s="273">
        <v>43.049999</v>
      </c>
      <c r="K290" s="273">
        <v>33.900002</v>
      </c>
      <c r="L290" s="273">
        <v>42.900002</v>
      </c>
      <c r="M290" s="273">
        <v>42.611935</v>
      </c>
      <c r="N290" s="273">
        <v>1.058583E8</v>
      </c>
      <c r="O290" s="273"/>
      <c r="P290" s="249">
        <f t="shared" si="25"/>
        <v>1026059.354</v>
      </c>
      <c r="Q290" s="249">
        <f t="shared" si="144"/>
        <v>782481.7305</v>
      </c>
      <c r="R290" s="249">
        <f t="shared" si="145"/>
        <v>1854181.571</v>
      </c>
      <c r="S290" s="249">
        <f t="shared" si="28"/>
        <v>0</v>
      </c>
      <c r="T290" s="277"/>
      <c r="U290" s="249">
        <f t="shared" si="18"/>
        <v>2498255.857</v>
      </c>
      <c r="V290" s="249">
        <f t="shared" si="19"/>
        <v>2498255.857</v>
      </c>
      <c r="W290" s="249">
        <f t="shared" si="20"/>
        <v>3662722.656</v>
      </c>
      <c r="X290" s="252">
        <f t="shared" si="21"/>
        <v>3.662722656</v>
      </c>
      <c r="Y290" s="249">
        <f t="shared" si="22"/>
        <v>3662722.656</v>
      </c>
      <c r="Z290" s="252">
        <f t="shared" si="23"/>
        <v>3.662722656</v>
      </c>
      <c r="AA290" s="309"/>
      <c r="AB290" s="294"/>
      <c r="AC290" s="294"/>
      <c r="AD290" s="294"/>
      <c r="AE290" s="294"/>
      <c r="AF290" s="294"/>
      <c r="AG290" s="294"/>
      <c r="AH290" s="294"/>
      <c r="AI290" s="294"/>
      <c r="AJ290" s="294"/>
      <c r="AK290" s="294"/>
      <c r="AL290" s="294"/>
      <c r="AM290" s="294"/>
      <c r="AN290" s="294"/>
      <c r="AO290" s="294"/>
      <c r="AP290" s="294"/>
      <c r="AQ290" s="294"/>
      <c r="AR290" s="294"/>
      <c r="AS290" s="294"/>
      <c r="AT290" s="294"/>
    </row>
    <row r="291" ht="19.5" customHeight="1">
      <c r="A291" s="271" t="s">
        <v>381</v>
      </c>
      <c r="B291" s="326">
        <v>293.690002</v>
      </c>
      <c r="C291" s="327">
        <v>296.880005</v>
      </c>
      <c r="D291" s="327">
        <v>259.730011</v>
      </c>
      <c r="E291" s="327">
        <v>266.279999</v>
      </c>
      <c r="F291" s="327">
        <v>263.821228</v>
      </c>
      <c r="G291" s="327">
        <v>1.0570377E9</v>
      </c>
      <c r="H291" s="329" t="s">
        <v>381</v>
      </c>
      <c r="I291" s="327">
        <v>42.970001</v>
      </c>
      <c r="J291" s="327">
        <v>43.720001</v>
      </c>
      <c r="K291" s="327">
        <v>33.380001</v>
      </c>
      <c r="L291" s="327">
        <v>35.040001</v>
      </c>
      <c r="M291" s="327">
        <v>34.80471</v>
      </c>
      <c r="N291" s="327">
        <v>9.87134E7</v>
      </c>
      <c r="O291" s="327"/>
      <c r="P291" s="249">
        <f t="shared" si="25"/>
        <v>1028633.707</v>
      </c>
      <c r="Q291" s="249">
        <f t="shared" si="144"/>
        <v>770479.0385</v>
      </c>
      <c r="R291" s="249">
        <f t="shared" si="145"/>
        <v>1854181.571</v>
      </c>
      <c r="S291" s="249">
        <f t="shared" si="28"/>
        <v>0</v>
      </c>
      <c r="T291" s="328">
        <f>(P291-P279)/P279</f>
        <v>-0.3119188007</v>
      </c>
      <c r="U291" s="249">
        <f t="shared" si="18"/>
        <v>2500057.903</v>
      </c>
      <c r="V291" s="249">
        <f t="shared" si="19"/>
        <v>2500057.903</v>
      </c>
      <c r="W291" s="249">
        <f t="shared" si="20"/>
        <v>3653294.317</v>
      </c>
      <c r="X291" s="252">
        <f t="shared" si="21"/>
        <v>3.653294317</v>
      </c>
      <c r="Y291" s="249">
        <f t="shared" si="22"/>
        <v>3653294.317</v>
      </c>
      <c r="Z291" s="252">
        <f t="shared" si="23"/>
        <v>3.653294317</v>
      </c>
      <c r="AA291" s="309"/>
      <c r="AB291" s="294"/>
      <c r="AC291" s="294"/>
      <c r="AD291" s="294"/>
      <c r="AE291" s="294"/>
      <c r="AF291" s="294"/>
      <c r="AG291" s="294"/>
      <c r="AH291" s="294"/>
      <c r="AI291" s="294"/>
      <c r="AJ291" s="294"/>
      <c r="AK291" s="294"/>
      <c r="AL291" s="294"/>
      <c r="AM291" s="294"/>
      <c r="AN291" s="294"/>
      <c r="AO291" s="294"/>
      <c r="AP291" s="294"/>
      <c r="AQ291" s="294"/>
      <c r="AR291" s="294"/>
      <c r="AS291" s="294"/>
      <c r="AT291" s="294"/>
    </row>
    <row r="292" ht="19.5" customHeight="1">
      <c r="A292" s="271" t="s">
        <v>382</v>
      </c>
      <c r="B292" s="272">
        <v>268.649994</v>
      </c>
      <c r="C292" s="273">
        <v>298.26001</v>
      </c>
      <c r="D292" s="273">
        <v>260.339996</v>
      </c>
      <c r="E292" s="273">
        <v>294.619995</v>
      </c>
      <c r="F292" s="273">
        <v>292.598358</v>
      </c>
      <c r="G292" s="273">
        <v>9.619273E8</v>
      </c>
      <c r="H292" s="278" t="s">
        <v>382</v>
      </c>
      <c r="I292" s="273">
        <v>35.639999</v>
      </c>
      <c r="J292" s="273">
        <v>43.560001</v>
      </c>
      <c r="K292" s="273">
        <v>33.419998</v>
      </c>
      <c r="L292" s="273">
        <v>42.470001</v>
      </c>
      <c r="M292" s="273">
        <v>42.308758</v>
      </c>
      <c r="N292" s="273">
        <v>9.56641E7</v>
      </c>
      <c r="O292" s="273"/>
      <c r="P292" s="249">
        <f t="shared" si="25"/>
        <v>1031049.489</v>
      </c>
      <c r="Q292" s="249">
        <f>((Q291+R291)/2)*K292/K291</f>
        <v>1313902.782</v>
      </c>
      <c r="R292" s="249">
        <f>(Q291+R291)/2</f>
        <v>1312330.305</v>
      </c>
      <c r="S292" s="249">
        <f t="shared" si="28"/>
        <v>0</v>
      </c>
      <c r="T292" s="277"/>
      <c r="U292" s="249">
        <f t="shared" si="18"/>
        <v>1981571.735</v>
      </c>
      <c r="V292" s="249">
        <f t="shared" si="19"/>
        <v>1981571.735</v>
      </c>
      <c r="W292" s="249">
        <f t="shared" si="20"/>
        <v>3657282.576</v>
      </c>
      <c r="X292" s="252">
        <f t="shared" si="21"/>
        <v>3.657282576</v>
      </c>
      <c r="Y292" s="249">
        <f t="shared" si="22"/>
        <v>3657282.576</v>
      </c>
      <c r="Z292" s="252">
        <f t="shared" si="23"/>
        <v>3.657282576</v>
      </c>
      <c r="AA292" s="309"/>
      <c r="AB292" s="294"/>
      <c r="AC292" s="294"/>
      <c r="AD292" s="294"/>
      <c r="AE292" s="294"/>
      <c r="AF292" s="294"/>
      <c r="AG292" s="294"/>
      <c r="AH292" s="294"/>
      <c r="AI292" s="294"/>
      <c r="AJ292" s="294"/>
      <c r="AK292" s="294"/>
      <c r="AL292" s="294"/>
      <c r="AM292" s="294"/>
      <c r="AN292" s="294"/>
      <c r="AO292" s="294"/>
      <c r="AP292" s="294"/>
      <c r="AQ292" s="294"/>
      <c r="AR292" s="294"/>
      <c r="AS292" s="294"/>
      <c r="AT292" s="294"/>
    </row>
    <row r="293" ht="19.5" customHeight="1">
      <c r="A293" s="271" t="s">
        <v>383</v>
      </c>
      <c r="B293" s="272">
        <v>294.410004</v>
      </c>
      <c r="C293" s="273">
        <v>313.679993</v>
      </c>
      <c r="D293" s="273">
        <v>290.049988</v>
      </c>
      <c r="E293" s="273">
        <v>293.559998</v>
      </c>
      <c r="F293" s="273">
        <v>291.545685</v>
      </c>
      <c r="G293" s="273">
        <v>1.0944248E9</v>
      </c>
      <c r="H293" s="278" t="s">
        <v>383</v>
      </c>
      <c r="I293" s="273">
        <v>42.400002</v>
      </c>
      <c r="J293" s="273">
        <v>48.009998</v>
      </c>
      <c r="K293" s="273">
        <v>40.75</v>
      </c>
      <c r="L293" s="273">
        <v>41.73</v>
      </c>
      <c r="M293" s="273">
        <v>41.57156</v>
      </c>
      <c r="N293" s="273">
        <v>1.067048E8</v>
      </c>
      <c r="O293" s="273"/>
      <c r="P293" s="249">
        <f t="shared" si="25"/>
        <v>1148712.824</v>
      </c>
      <c r="Q293" s="249">
        <f t="shared" ref="Q293:Q303" si="146">Q292*K293/K292</f>
        <v>1602080.837</v>
      </c>
      <c r="R293" s="249">
        <f t="shared" ref="R293:R303" si="147">R292</f>
        <v>1312330.305</v>
      </c>
      <c r="S293" s="249">
        <f t="shared" si="28"/>
        <v>0</v>
      </c>
      <c r="T293" s="277"/>
      <c r="U293" s="249">
        <f t="shared" si="18"/>
        <v>2063936.069</v>
      </c>
      <c r="V293" s="249">
        <f t="shared" si="19"/>
        <v>2063936.069</v>
      </c>
      <c r="W293" s="249">
        <f t="shared" si="20"/>
        <v>4063123.965</v>
      </c>
      <c r="X293" s="252">
        <f t="shared" si="21"/>
        <v>4.063123965</v>
      </c>
      <c r="Y293" s="249">
        <f t="shared" si="22"/>
        <v>4063123.965</v>
      </c>
      <c r="Z293" s="252">
        <f t="shared" si="23"/>
        <v>4.063123965</v>
      </c>
      <c r="AA293" s="309"/>
      <c r="AB293" s="294"/>
      <c r="AC293" s="294"/>
      <c r="AD293" s="294"/>
      <c r="AE293" s="294"/>
      <c r="AF293" s="294"/>
      <c r="AG293" s="294"/>
      <c r="AH293" s="294"/>
      <c r="AI293" s="294"/>
      <c r="AJ293" s="294"/>
      <c r="AK293" s="294"/>
      <c r="AL293" s="294"/>
      <c r="AM293" s="294"/>
      <c r="AN293" s="294"/>
      <c r="AO293" s="294"/>
      <c r="AP293" s="294"/>
      <c r="AQ293" s="294"/>
      <c r="AR293" s="294"/>
      <c r="AS293" s="294"/>
      <c r="AT293" s="294"/>
    </row>
    <row r="294" ht="19.5" customHeight="1">
      <c r="A294" s="271" t="s">
        <v>384</v>
      </c>
      <c r="B294" s="272">
        <v>293.26001</v>
      </c>
      <c r="C294" s="273">
        <v>321.170013</v>
      </c>
      <c r="D294" s="273">
        <v>285.190002</v>
      </c>
      <c r="E294" s="273">
        <v>320.929993</v>
      </c>
      <c r="F294" s="273">
        <v>318.727844</v>
      </c>
      <c r="G294" s="273">
        <v>1.5447826E9</v>
      </c>
      <c r="H294" s="278" t="s">
        <v>384</v>
      </c>
      <c r="I294" s="273">
        <v>41.639999</v>
      </c>
      <c r="J294" s="273">
        <v>49.630001</v>
      </c>
      <c r="K294" s="273">
        <v>39.240002</v>
      </c>
      <c r="L294" s="273">
        <v>49.57</v>
      </c>
      <c r="M294" s="273">
        <v>49.381794</v>
      </c>
      <c r="N294" s="273">
        <v>1.41906E8</v>
      </c>
      <c r="O294" s="273"/>
      <c r="P294" s="249">
        <f t="shared" si="25"/>
        <v>1129465.354</v>
      </c>
      <c r="Q294" s="249">
        <f t="shared" si="146"/>
        <v>1542715.466</v>
      </c>
      <c r="R294" s="249">
        <f t="shared" si="147"/>
        <v>1312330.305</v>
      </c>
      <c r="S294" s="249">
        <f t="shared" si="28"/>
        <v>0</v>
      </c>
      <c r="T294" s="277"/>
      <c r="U294" s="249">
        <f t="shared" si="18"/>
        <v>2050462.841</v>
      </c>
      <c r="V294" s="249">
        <f t="shared" si="19"/>
        <v>2050462.841</v>
      </c>
      <c r="W294" s="249">
        <f t="shared" si="20"/>
        <v>3984511.125</v>
      </c>
      <c r="X294" s="252">
        <f t="shared" si="21"/>
        <v>3.984511125</v>
      </c>
      <c r="Y294" s="249">
        <f t="shared" si="22"/>
        <v>3984511.125</v>
      </c>
      <c r="Z294" s="252">
        <f t="shared" si="23"/>
        <v>3.984511125</v>
      </c>
      <c r="AA294" s="309"/>
      <c r="AB294" s="294"/>
      <c r="AC294" s="294"/>
      <c r="AD294" s="294"/>
      <c r="AE294" s="294"/>
      <c r="AF294" s="294"/>
      <c r="AG294" s="294"/>
      <c r="AH294" s="294"/>
      <c r="AI294" s="294"/>
      <c r="AJ294" s="294"/>
      <c r="AK294" s="294"/>
      <c r="AL294" s="294"/>
      <c r="AM294" s="294"/>
      <c r="AN294" s="294"/>
      <c r="AO294" s="294"/>
      <c r="AP294" s="294"/>
      <c r="AQ294" s="294"/>
      <c r="AR294" s="294"/>
      <c r="AS294" s="294"/>
      <c r="AT294" s="294"/>
    </row>
    <row r="295" ht="19.5" customHeight="1">
      <c r="A295" s="271" t="s">
        <v>385</v>
      </c>
      <c r="B295" s="272">
        <v>318.769989</v>
      </c>
      <c r="C295" s="273">
        <v>322.649994</v>
      </c>
      <c r="D295" s="273">
        <v>309.890015</v>
      </c>
      <c r="E295" s="273">
        <v>322.559998</v>
      </c>
      <c r="F295" s="273">
        <v>320.84256</v>
      </c>
      <c r="G295" s="273">
        <v>9.934946E8</v>
      </c>
      <c r="H295" s="278" t="s">
        <v>385</v>
      </c>
      <c r="I295" s="273">
        <v>48.889999</v>
      </c>
      <c r="J295" s="273">
        <v>49.759998</v>
      </c>
      <c r="K295" s="273">
        <v>45.98</v>
      </c>
      <c r="L295" s="273">
        <v>49.740002</v>
      </c>
      <c r="M295" s="273">
        <v>49.551155</v>
      </c>
      <c r="N295" s="273">
        <v>7.41259E7</v>
      </c>
      <c r="O295" s="273"/>
      <c r="P295" s="249">
        <f t="shared" si="25"/>
        <v>1227287.188</v>
      </c>
      <c r="Q295" s="249">
        <f t="shared" si="146"/>
        <v>1807697.592</v>
      </c>
      <c r="R295" s="249">
        <f t="shared" si="147"/>
        <v>1312330.305</v>
      </c>
      <c r="S295" s="249">
        <f t="shared" si="28"/>
        <v>0</v>
      </c>
      <c r="T295" s="277"/>
      <c r="U295" s="249">
        <f t="shared" si="18"/>
        <v>2118938.124</v>
      </c>
      <c r="V295" s="249">
        <f t="shared" si="19"/>
        <v>2118938.124</v>
      </c>
      <c r="W295" s="249">
        <f t="shared" si="20"/>
        <v>4347315.085</v>
      </c>
      <c r="X295" s="252">
        <f t="shared" si="21"/>
        <v>4.347315085</v>
      </c>
      <c r="Y295" s="249">
        <f t="shared" si="22"/>
        <v>4347315.085</v>
      </c>
      <c r="Z295" s="252">
        <f t="shared" si="23"/>
        <v>4.347315085</v>
      </c>
      <c r="AA295" s="309"/>
      <c r="AB295" s="294"/>
      <c r="AC295" s="294"/>
      <c r="AD295" s="294"/>
      <c r="AE295" s="294"/>
      <c r="AF295" s="294"/>
      <c r="AG295" s="294"/>
      <c r="AH295" s="294"/>
      <c r="AI295" s="294"/>
      <c r="AJ295" s="294"/>
      <c r="AK295" s="294"/>
      <c r="AL295" s="294"/>
      <c r="AM295" s="294"/>
      <c r="AN295" s="294"/>
      <c r="AO295" s="294"/>
      <c r="AP295" s="294"/>
      <c r="AQ295" s="294"/>
      <c r="AR295" s="294"/>
      <c r="AS295" s="294"/>
      <c r="AT295" s="294"/>
    </row>
    <row r="296" ht="19.5" customHeight="1">
      <c r="A296" s="271" t="s">
        <v>386</v>
      </c>
      <c r="B296" s="272">
        <v>322.089996</v>
      </c>
      <c r="C296" s="273">
        <v>353.929993</v>
      </c>
      <c r="D296" s="273">
        <v>315.119995</v>
      </c>
      <c r="E296" s="273">
        <v>347.98999</v>
      </c>
      <c r="F296" s="273">
        <v>346.137146</v>
      </c>
      <c r="G296" s="273">
        <v>1.1490793E9</v>
      </c>
      <c r="H296" s="278" t="s">
        <v>386</v>
      </c>
      <c r="I296" s="273">
        <v>49.599998</v>
      </c>
      <c r="J296" s="273">
        <v>59.389999</v>
      </c>
      <c r="K296" s="273">
        <v>47.41</v>
      </c>
      <c r="L296" s="273">
        <v>57.32</v>
      </c>
      <c r="M296" s="273">
        <v>57.102371</v>
      </c>
      <c r="N296" s="273">
        <v>8.46147E7</v>
      </c>
      <c r="O296" s="273"/>
      <c r="P296" s="249">
        <f t="shared" si="25"/>
        <v>1247999.98</v>
      </c>
      <c r="Q296" s="249">
        <f t="shared" si="146"/>
        <v>1863917.852</v>
      </c>
      <c r="R296" s="249">
        <f t="shared" si="147"/>
        <v>1312330.305</v>
      </c>
      <c r="S296" s="249">
        <f t="shared" si="28"/>
        <v>0</v>
      </c>
      <c r="T296" s="277"/>
      <c r="U296" s="249">
        <f t="shared" si="18"/>
        <v>2133437.079</v>
      </c>
      <c r="V296" s="249">
        <f t="shared" si="19"/>
        <v>2133437.079</v>
      </c>
      <c r="W296" s="249">
        <f t="shared" si="20"/>
        <v>4424248.137</v>
      </c>
      <c r="X296" s="252">
        <f t="shared" si="21"/>
        <v>4.424248137</v>
      </c>
      <c r="Y296" s="249">
        <f t="shared" si="22"/>
        <v>4424248.137</v>
      </c>
      <c r="Z296" s="252">
        <f t="shared" si="23"/>
        <v>4.424248137</v>
      </c>
      <c r="AA296" s="309"/>
      <c r="AB296" s="294"/>
      <c r="AC296" s="294"/>
      <c r="AD296" s="294"/>
      <c r="AE296" s="294"/>
      <c r="AF296" s="294"/>
      <c r="AG296" s="294"/>
      <c r="AH296" s="294"/>
      <c r="AI296" s="294"/>
      <c r="AJ296" s="294"/>
      <c r="AK296" s="294"/>
      <c r="AL296" s="294"/>
      <c r="AM296" s="294"/>
      <c r="AN296" s="294"/>
      <c r="AO296" s="294"/>
      <c r="AP296" s="294"/>
      <c r="AQ296" s="294"/>
      <c r="AR296" s="294"/>
      <c r="AS296" s="294"/>
      <c r="AT296" s="294"/>
    </row>
    <row r="297" ht="19.5" customHeight="1">
      <c r="A297" s="271" t="s">
        <v>387</v>
      </c>
      <c r="B297" s="272">
        <v>347.730011</v>
      </c>
      <c r="C297" s="273">
        <v>372.850006</v>
      </c>
      <c r="D297" s="273">
        <v>346.660004</v>
      </c>
      <c r="E297" s="273">
        <v>369.420013</v>
      </c>
      <c r="F297" s="273">
        <v>367.453094</v>
      </c>
      <c r="G297" s="273">
        <v>1.1377103E9</v>
      </c>
      <c r="H297" s="278" t="s">
        <v>387</v>
      </c>
      <c r="I297" s="273">
        <v>57.290001</v>
      </c>
      <c r="J297" s="273">
        <v>65.620003</v>
      </c>
      <c r="K297" s="273">
        <v>56.950001</v>
      </c>
      <c r="L297" s="273">
        <v>64.379997</v>
      </c>
      <c r="M297" s="273">
        <v>64.135559</v>
      </c>
      <c r="N297" s="273">
        <v>7.68441E7</v>
      </c>
      <c r="O297" s="273"/>
      <c r="P297" s="249">
        <f t="shared" si="25"/>
        <v>1372910.907</v>
      </c>
      <c r="Q297" s="249">
        <f t="shared" si="146"/>
        <v>2238981.724</v>
      </c>
      <c r="R297" s="249">
        <f t="shared" si="147"/>
        <v>1312330.305</v>
      </c>
      <c r="S297" s="249">
        <f t="shared" si="28"/>
        <v>0</v>
      </c>
      <c r="T297" s="277"/>
      <c r="U297" s="249">
        <f t="shared" si="18"/>
        <v>2220874.728</v>
      </c>
      <c r="V297" s="249">
        <f t="shared" si="19"/>
        <v>2220874.728</v>
      </c>
      <c r="W297" s="249">
        <f t="shared" si="20"/>
        <v>4924222.936</v>
      </c>
      <c r="X297" s="252">
        <f t="shared" si="21"/>
        <v>4.924222936</v>
      </c>
      <c r="Y297" s="249">
        <f t="shared" si="22"/>
        <v>4924222.936</v>
      </c>
      <c r="Z297" s="252">
        <f t="shared" si="23"/>
        <v>4.924222936</v>
      </c>
      <c r="AA297" s="309"/>
      <c r="AB297" s="294"/>
      <c r="AC297" s="294"/>
      <c r="AD297" s="294"/>
      <c r="AE297" s="294"/>
      <c r="AF297" s="294"/>
      <c r="AG297" s="294"/>
      <c r="AH297" s="294"/>
      <c r="AI297" s="294"/>
      <c r="AJ297" s="294"/>
      <c r="AK297" s="294"/>
      <c r="AL297" s="294"/>
      <c r="AM297" s="294"/>
      <c r="AN297" s="294"/>
      <c r="AO297" s="294"/>
      <c r="AP297" s="294"/>
      <c r="AQ297" s="294"/>
      <c r="AR297" s="294"/>
      <c r="AS297" s="294"/>
      <c r="AT297" s="294"/>
    </row>
    <row r="298" ht="19.5" customHeight="1">
      <c r="A298" s="271" t="s">
        <v>388</v>
      </c>
      <c r="B298" s="272">
        <v>370.070007</v>
      </c>
      <c r="C298" s="273">
        <v>387.980011</v>
      </c>
      <c r="D298" s="273">
        <v>363.410004</v>
      </c>
      <c r="E298" s="273">
        <v>383.679993</v>
      </c>
      <c r="F298" s="273">
        <v>382.160675</v>
      </c>
      <c r="G298" s="273">
        <v>9.749974E8</v>
      </c>
      <c r="H298" s="278" t="s">
        <v>388</v>
      </c>
      <c r="I298" s="273">
        <v>64.580002</v>
      </c>
      <c r="J298" s="273">
        <v>70.739998</v>
      </c>
      <c r="K298" s="273">
        <v>62.200001</v>
      </c>
      <c r="L298" s="273">
        <v>69.029999</v>
      </c>
      <c r="M298" s="273">
        <v>68.767914</v>
      </c>
      <c r="N298" s="273">
        <v>8.75018E7</v>
      </c>
      <c r="O298" s="273"/>
      <c r="P298" s="249">
        <f t="shared" si="25"/>
        <v>1439247.541</v>
      </c>
      <c r="Q298" s="249">
        <f t="shared" si="146"/>
        <v>2445384.776</v>
      </c>
      <c r="R298" s="249">
        <f t="shared" si="147"/>
        <v>1312330.305</v>
      </c>
      <c r="S298" s="249">
        <f t="shared" si="28"/>
        <v>0</v>
      </c>
      <c r="T298" s="277"/>
      <c r="U298" s="249">
        <f t="shared" si="18"/>
        <v>2267310.371</v>
      </c>
      <c r="V298" s="249">
        <f t="shared" si="19"/>
        <v>2267310.371</v>
      </c>
      <c r="W298" s="249">
        <f t="shared" si="20"/>
        <v>5196962.622</v>
      </c>
      <c r="X298" s="252">
        <f t="shared" si="21"/>
        <v>5.196962622</v>
      </c>
      <c r="Y298" s="249">
        <f t="shared" si="22"/>
        <v>5196962.622</v>
      </c>
      <c r="Z298" s="252">
        <f t="shared" si="23"/>
        <v>5.196962622</v>
      </c>
      <c r="AA298" s="309"/>
      <c r="AB298" s="294"/>
      <c r="AC298" s="294"/>
      <c r="AD298" s="294"/>
      <c r="AE298" s="294"/>
      <c r="AF298" s="294"/>
      <c r="AG298" s="294"/>
      <c r="AH298" s="294"/>
      <c r="AI298" s="294"/>
      <c r="AJ298" s="294"/>
      <c r="AK298" s="294"/>
      <c r="AL298" s="294"/>
      <c r="AM298" s="294"/>
      <c r="AN298" s="294"/>
      <c r="AO298" s="294"/>
      <c r="AP298" s="294"/>
      <c r="AQ298" s="294"/>
      <c r="AR298" s="294"/>
      <c r="AS298" s="294"/>
      <c r="AT298" s="294"/>
    </row>
    <row r="299" ht="19.5" customHeight="1">
      <c r="A299" s="271" t="s">
        <v>389</v>
      </c>
      <c r="B299" s="272">
        <v>382.309998</v>
      </c>
      <c r="C299" s="273">
        <v>383.559998</v>
      </c>
      <c r="D299" s="273">
        <v>354.709991</v>
      </c>
      <c r="E299" s="273">
        <v>377.98999</v>
      </c>
      <c r="F299" s="273">
        <v>376.493195</v>
      </c>
      <c r="G299" s="273">
        <v>1.2022204E9</v>
      </c>
      <c r="H299" s="278" t="s">
        <v>389</v>
      </c>
      <c r="I299" s="273">
        <v>68.470001</v>
      </c>
      <c r="J299" s="273">
        <v>68.900002</v>
      </c>
      <c r="K299" s="273">
        <v>58.639999</v>
      </c>
      <c r="L299" s="273">
        <v>66.279999</v>
      </c>
      <c r="M299" s="273">
        <v>66.028351</v>
      </c>
      <c r="N299" s="273">
        <v>9.8946E7</v>
      </c>
      <c r="O299" s="273"/>
      <c r="P299" s="249">
        <f t="shared" si="25"/>
        <v>1404792.044</v>
      </c>
      <c r="Q299" s="249">
        <f t="shared" si="146"/>
        <v>2305423.771</v>
      </c>
      <c r="R299" s="249">
        <f t="shared" si="147"/>
        <v>1312330.305</v>
      </c>
      <c r="S299" s="249">
        <f t="shared" si="28"/>
        <v>0</v>
      </c>
      <c r="T299" s="277"/>
      <c r="U299" s="249">
        <f t="shared" si="18"/>
        <v>2243191.523</v>
      </c>
      <c r="V299" s="249">
        <f t="shared" si="19"/>
        <v>2243191.523</v>
      </c>
      <c r="W299" s="249">
        <f t="shared" si="20"/>
        <v>5022546.119</v>
      </c>
      <c r="X299" s="252">
        <f t="shared" si="21"/>
        <v>5.022546119</v>
      </c>
      <c r="Y299" s="249">
        <f t="shared" si="22"/>
        <v>5022546.119</v>
      </c>
      <c r="Z299" s="252">
        <f t="shared" si="23"/>
        <v>5.022546119</v>
      </c>
      <c r="AA299" s="309"/>
      <c r="AB299" s="294"/>
      <c r="AC299" s="294"/>
      <c r="AD299" s="294"/>
      <c r="AE299" s="294"/>
      <c r="AF299" s="294"/>
      <c r="AG299" s="294"/>
      <c r="AH299" s="294"/>
      <c r="AI299" s="294"/>
      <c r="AJ299" s="294"/>
      <c r="AK299" s="294"/>
      <c r="AL299" s="294"/>
      <c r="AM299" s="294"/>
      <c r="AN299" s="294"/>
      <c r="AO299" s="294"/>
      <c r="AP299" s="294"/>
      <c r="AQ299" s="294"/>
      <c r="AR299" s="294"/>
      <c r="AS299" s="294"/>
      <c r="AT299" s="294"/>
    </row>
    <row r="300" ht="19.5" customHeight="1">
      <c r="A300" s="271" t="s">
        <v>390</v>
      </c>
      <c r="B300" s="272">
        <v>380.399994</v>
      </c>
      <c r="C300" s="273">
        <v>380.829987</v>
      </c>
      <c r="D300" s="273">
        <v>351.359985</v>
      </c>
      <c r="E300" s="273">
        <v>358.269989</v>
      </c>
      <c r="F300" s="273">
        <v>356.851288</v>
      </c>
      <c r="G300" s="273">
        <v>9.597146E8</v>
      </c>
      <c r="H300" s="278" t="s">
        <v>390</v>
      </c>
      <c r="I300" s="273">
        <v>67.169998</v>
      </c>
      <c r="J300" s="273">
        <v>67.290001</v>
      </c>
      <c r="K300" s="273">
        <v>57.099998</v>
      </c>
      <c r="L300" s="273">
        <v>59.349998</v>
      </c>
      <c r="M300" s="273">
        <v>59.124664</v>
      </c>
      <c r="N300" s="273">
        <v>7.61258E7</v>
      </c>
      <c r="O300" s="273"/>
      <c r="P300" s="249">
        <f t="shared" si="25"/>
        <v>1391524.693</v>
      </c>
      <c r="Q300" s="249">
        <f t="shared" si="146"/>
        <v>2244878.836</v>
      </c>
      <c r="R300" s="249">
        <f t="shared" si="147"/>
        <v>1312330.305</v>
      </c>
      <c r="S300" s="249">
        <f t="shared" si="28"/>
        <v>0</v>
      </c>
      <c r="T300" s="277"/>
      <c r="U300" s="249">
        <f t="shared" si="18"/>
        <v>2233904.378</v>
      </c>
      <c r="V300" s="249">
        <f t="shared" si="19"/>
        <v>2233904.378</v>
      </c>
      <c r="W300" s="249">
        <f t="shared" si="20"/>
        <v>4948733.834</v>
      </c>
      <c r="X300" s="252">
        <f t="shared" si="21"/>
        <v>4.948733834</v>
      </c>
      <c r="Y300" s="249">
        <f t="shared" si="22"/>
        <v>4948733.834</v>
      </c>
      <c r="Z300" s="252">
        <f t="shared" si="23"/>
        <v>4.948733834</v>
      </c>
      <c r="AA300" s="309"/>
      <c r="AB300" s="294"/>
      <c r="AC300" s="294"/>
      <c r="AD300" s="294"/>
      <c r="AE300" s="294"/>
      <c r="AF300" s="294"/>
      <c r="AG300" s="294"/>
      <c r="AH300" s="294"/>
      <c r="AI300" s="294"/>
      <c r="AJ300" s="294"/>
      <c r="AK300" s="294"/>
      <c r="AL300" s="294"/>
      <c r="AM300" s="294"/>
      <c r="AN300" s="294"/>
      <c r="AO300" s="294"/>
      <c r="AP300" s="294"/>
      <c r="AQ300" s="294"/>
      <c r="AR300" s="294"/>
      <c r="AS300" s="294"/>
      <c r="AT300" s="294"/>
    </row>
    <row r="301" ht="19.5" customHeight="1">
      <c r="A301" s="271" t="s">
        <v>391</v>
      </c>
      <c r="B301" s="272">
        <v>358.540009</v>
      </c>
      <c r="C301" s="273">
        <v>373.73999</v>
      </c>
      <c r="D301" s="273">
        <v>342.350006</v>
      </c>
      <c r="E301" s="273">
        <v>350.869995</v>
      </c>
      <c r="F301" s="273">
        <v>349.986481</v>
      </c>
      <c r="G301" s="273">
        <v>1.2384244E9</v>
      </c>
      <c r="H301" s="278" t="s">
        <v>391</v>
      </c>
      <c r="I301" s="273">
        <v>59.389999</v>
      </c>
      <c r="J301" s="273">
        <v>64.260002</v>
      </c>
      <c r="K301" s="273">
        <v>53.720001</v>
      </c>
      <c r="L301" s="273">
        <v>56.419998</v>
      </c>
      <c r="M301" s="273">
        <v>56.362152</v>
      </c>
      <c r="N301" s="273">
        <v>1.272724E8</v>
      </c>
      <c r="O301" s="273"/>
      <c r="P301" s="249">
        <f t="shared" si="25"/>
        <v>1355841.608</v>
      </c>
      <c r="Q301" s="249">
        <f t="shared" si="146"/>
        <v>2111994.703</v>
      </c>
      <c r="R301" s="249">
        <f t="shared" si="147"/>
        <v>1312330.305</v>
      </c>
      <c r="S301" s="249">
        <f t="shared" si="28"/>
        <v>0</v>
      </c>
      <c r="T301" s="277"/>
      <c r="U301" s="249">
        <f t="shared" si="18"/>
        <v>2208926.218</v>
      </c>
      <c r="V301" s="249">
        <f t="shared" si="19"/>
        <v>2208926.218</v>
      </c>
      <c r="W301" s="249">
        <f t="shared" si="20"/>
        <v>4780166.616</v>
      </c>
      <c r="X301" s="252">
        <f t="shared" si="21"/>
        <v>4.780166616</v>
      </c>
      <c r="Y301" s="249">
        <f t="shared" si="22"/>
        <v>4780166.616</v>
      </c>
      <c r="Z301" s="252">
        <f t="shared" si="23"/>
        <v>4.780166616</v>
      </c>
      <c r="AA301" s="309"/>
      <c r="AB301" s="294"/>
      <c r="AC301" s="294"/>
      <c r="AD301" s="294"/>
      <c r="AE301" s="294"/>
      <c r="AF301" s="294"/>
      <c r="AG301" s="294"/>
      <c r="AH301" s="294"/>
      <c r="AI301" s="294"/>
      <c r="AJ301" s="294"/>
      <c r="AK301" s="294"/>
      <c r="AL301" s="294"/>
      <c r="AM301" s="294"/>
      <c r="AN301" s="294"/>
      <c r="AO301" s="294"/>
      <c r="AP301" s="294"/>
      <c r="AQ301" s="294"/>
      <c r="AR301" s="294"/>
      <c r="AS301" s="294"/>
      <c r="AT301" s="294"/>
    </row>
    <row r="302" ht="19.5" customHeight="1">
      <c r="A302" s="271" t="s">
        <v>392</v>
      </c>
      <c r="B302" s="272">
        <v>351.720001</v>
      </c>
      <c r="C302" s="273">
        <v>394.140015</v>
      </c>
      <c r="D302" s="273">
        <v>351.619995</v>
      </c>
      <c r="E302" s="273">
        <v>388.829987</v>
      </c>
      <c r="F302" s="273">
        <v>387.850891</v>
      </c>
      <c r="G302" s="273">
        <v>9.713191E8</v>
      </c>
      <c r="H302" s="278" t="s">
        <v>392</v>
      </c>
      <c r="I302" s="273">
        <v>56.66</v>
      </c>
      <c r="J302" s="273">
        <v>70.629997</v>
      </c>
      <c r="K302" s="273">
        <v>56.639999</v>
      </c>
      <c r="L302" s="273">
        <v>68.709999</v>
      </c>
      <c r="M302" s="273">
        <v>68.639557</v>
      </c>
      <c r="N302" s="273">
        <v>9.37581E7</v>
      </c>
      <c r="O302" s="273"/>
      <c r="P302" s="249">
        <f t="shared" si="25"/>
        <v>1392554.436</v>
      </c>
      <c r="Q302" s="249">
        <f t="shared" si="146"/>
        <v>2226794.036</v>
      </c>
      <c r="R302" s="249">
        <f t="shared" si="147"/>
        <v>1312330.305</v>
      </c>
      <c r="S302" s="249">
        <f t="shared" si="28"/>
        <v>0</v>
      </c>
      <c r="T302" s="277"/>
      <c r="U302" s="249">
        <f t="shared" si="18"/>
        <v>2234625.198</v>
      </c>
      <c r="V302" s="249">
        <f t="shared" si="19"/>
        <v>2234625.198</v>
      </c>
      <c r="W302" s="249">
        <f t="shared" si="20"/>
        <v>4931678.777</v>
      </c>
      <c r="X302" s="252">
        <f t="shared" si="21"/>
        <v>4.931678777</v>
      </c>
      <c r="Y302" s="249">
        <f t="shared" si="22"/>
        <v>4931678.777</v>
      </c>
      <c r="Z302" s="252">
        <f t="shared" si="23"/>
        <v>4.931678777</v>
      </c>
      <c r="AA302" s="309"/>
      <c r="AB302" s="294"/>
      <c r="AC302" s="294"/>
      <c r="AD302" s="294"/>
      <c r="AE302" s="294"/>
      <c r="AF302" s="294"/>
      <c r="AG302" s="294"/>
      <c r="AH302" s="294"/>
      <c r="AI302" s="294"/>
      <c r="AJ302" s="294"/>
      <c r="AK302" s="294"/>
      <c r="AL302" s="294"/>
      <c r="AM302" s="294"/>
      <c r="AN302" s="294"/>
      <c r="AO302" s="294"/>
      <c r="AP302" s="294"/>
      <c r="AQ302" s="294"/>
      <c r="AR302" s="294"/>
      <c r="AS302" s="294"/>
      <c r="AT302" s="294"/>
    </row>
    <row r="303" ht="19.5" customHeight="1">
      <c r="A303" s="271" t="s">
        <v>393</v>
      </c>
      <c r="B303" s="326">
        <v>387.75</v>
      </c>
      <c r="C303" s="327">
        <v>412.920013</v>
      </c>
      <c r="D303" s="327">
        <v>382.660004</v>
      </c>
      <c r="E303" s="327">
        <v>409.519989</v>
      </c>
      <c r="F303" s="327">
        <v>408.48877</v>
      </c>
      <c r="G303" s="327">
        <v>8.672359E8</v>
      </c>
      <c r="H303" s="329" t="s">
        <v>393</v>
      </c>
      <c r="I303" s="327">
        <v>68.300003</v>
      </c>
      <c r="J303" s="327">
        <v>77.290001</v>
      </c>
      <c r="K303" s="327">
        <v>66.489998</v>
      </c>
      <c r="L303" s="327">
        <v>76.0</v>
      </c>
      <c r="M303" s="327">
        <v>75.922081</v>
      </c>
      <c r="N303" s="327">
        <v>6.67206E7</v>
      </c>
      <c r="O303" s="327"/>
      <c r="P303" s="249">
        <f t="shared" si="25"/>
        <v>1515485.164</v>
      </c>
      <c r="Q303" s="249">
        <f t="shared" si="146"/>
        <v>2614045.439</v>
      </c>
      <c r="R303" s="249">
        <f t="shared" si="147"/>
        <v>1312330.305</v>
      </c>
      <c r="S303" s="249">
        <f t="shared" si="28"/>
        <v>0</v>
      </c>
      <c r="T303" s="328">
        <f>(P303-P291)/P291</f>
        <v>0.4732991483</v>
      </c>
      <c r="U303" s="249">
        <f t="shared" si="18"/>
        <v>2320676.708</v>
      </c>
      <c r="V303" s="249">
        <f t="shared" si="19"/>
        <v>2320676.708</v>
      </c>
      <c r="W303" s="249">
        <f t="shared" si="20"/>
        <v>5441860.908</v>
      </c>
      <c r="X303" s="252">
        <f t="shared" si="21"/>
        <v>5.441860908</v>
      </c>
      <c r="Y303" s="249">
        <f t="shared" si="22"/>
        <v>5441860.908</v>
      </c>
      <c r="Z303" s="252">
        <f t="shared" si="23"/>
        <v>5.441860908</v>
      </c>
      <c r="AA303" s="309"/>
      <c r="AB303" s="294"/>
      <c r="AC303" s="294"/>
      <c r="AD303" s="294"/>
      <c r="AE303" s="294"/>
      <c r="AF303" s="294"/>
      <c r="AG303" s="294"/>
      <c r="AH303" s="294"/>
      <c r="AI303" s="294"/>
      <c r="AJ303" s="294"/>
      <c r="AK303" s="294"/>
      <c r="AL303" s="294"/>
      <c r="AM303" s="294"/>
      <c r="AN303" s="294"/>
      <c r="AO303" s="294"/>
      <c r="AP303" s="294"/>
      <c r="AQ303" s="294"/>
      <c r="AR303" s="294"/>
      <c r="AS303" s="294"/>
      <c r="AT303" s="294"/>
    </row>
    <row r="304" ht="19.5" customHeight="1">
      <c r="A304" s="271" t="s">
        <v>394</v>
      </c>
      <c r="B304" s="272">
        <v>405.839996</v>
      </c>
      <c r="C304" s="273">
        <v>411.25</v>
      </c>
      <c r="D304" s="273">
        <v>395.339996</v>
      </c>
      <c r="E304" s="273">
        <v>409.559998</v>
      </c>
      <c r="F304" s="273">
        <v>409.559998</v>
      </c>
      <c r="G304" s="273">
        <v>3.990175E8</v>
      </c>
      <c r="H304" s="278" t="s">
        <v>394</v>
      </c>
      <c r="I304" s="273">
        <v>74.639999</v>
      </c>
      <c r="J304" s="273">
        <v>76.389999</v>
      </c>
      <c r="K304" s="273">
        <v>70.739998</v>
      </c>
      <c r="L304" s="273">
        <v>75.779999</v>
      </c>
      <c r="M304" s="273">
        <v>75.779999</v>
      </c>
      <c r="N304" s="273">
        <v>3.32369E7</v>
      </c>
      <c r="O304" s="273"/>
      <c r="P304" s="249">
        <f t="shared" si="25"/>
        <v>1565702.954</v>
      </c>
      <c r="Q304" s="249">
        <f>((Q303+R303)/2)*K304/K303</f>
        <v>2088673.64</v>
      </c>
      <c r="R304" s="249">
        <f>(Q303+R303)/2</f>
        <v>1963187.872</v>
      </c>
      <c r="S304" s="249">
        <f t="shared" si="28"/>
        <v>0</v>
      </c>
      <c r="T304" s="277"/>
      <c r="U304" s="249">
        <f t="shared" si="18"/>
        <v>2980652.425</v>
      </c>
      <c r="V304" s="249">
        <f t="shared" si="19"/>
        <v>2980652.425</v>
      </c>
      <c r="W304" s="249">
        <f t="shared" si="20"/>
        <v>5617564.466</v>
      </c>
      <c r="X304" s="252">
        <f t="shared" si="21"/>
        <v>5.617564466</v>
      </c>
      <c r="Y304" s="249">
        <f t="shared" si="22"/>
        <v>5617564.466</v>
      </c>
      <c r="Z304" s="252">
        <f t="shared" si="23"/>
        <v>5.617564466</v>
      </c>
      <c r="AA304" s="309"/>
      <c r="AB304" s="294"/>
      <c r="AC304" s="294"/>
      <c r="AD304" s="294"/>
      <c r="AE304" s="294"/>
      <c r="AF304" s="294"/>
      <c r="AG304" s="294"/>
      <c r="AH304" s="294"/>
      <c r="AI304" s="294"/>
      <c r="AJ304" s="294"/>
      <c r="AK304" s="294"/>
      <c r="AL304" s="294"/>
      <c r="AM304" s="294"/>
      <c r="AN304" s="294"/>
      <c r="AO304" s="294"/>
      <c r="AP304" s="294"/>
      <c r="AQ304" s="294"/>
      <c r="AR304" s="294"/>
      <c r="AS304" s="294"/>
      <c r="AT304" s="294"/>
    </row>
    <row r="305" ht="19.5" customHeight="1">
      <c r="A305" s="271" t="s">
        <v>395</v>
      </c>
      <c r="B305" s="272">
        <v>410.399994</v>
      </c>
      <c r="C305" s="273">
        <v>411.25</v>
      </c>
      <c r="D305" s="273">
        <v>408.149994</v>
      </c>
      <c r="E305" s="273">
        <v>409.559998</v>
      </c>
      <c r="F305" s="273">
        <v>409.559998</v>
      </c>
      <c r="G305" s="273">
        <v>3.5848964E7</v>
      </c>
      <c r="H305" s="278" t="s">
        <v>395</v>
      </c>
      <c r="I305" s="273">
        <v>76.089996</v>
      </c>
      <c r="J305" s="273">
        <v>76.389</v>
      </c>
      <c r="K305" s="273">
        <v>75.254997</v>
      </c>
      <c r="L305" s="273">
        <v>75.779999</v>
      </c>
      <c r="M305" s="273">
        <v>75.779999</v>
      </c>
      <c r="N305" s="273">
        <v>3132173.0</v>
      </c>
      <c r="O305" s="273"/>
      <c r="P305" s="249">
        <f t="shared" si="25"/>
        <v>1616435.62</v>
      </c>
      <c r="Q305" s="249">
        <f>Q304*K305/K304</f>
        <v>2221983.785</v>
      </c>
      <c r="R305" s="249">
        <f>R304</f>
        <v>1963187.872</v>
      </c>
      <c r="S305" s="249">
        <f t="shared" si="28"/>
        <v>0</v>
      </c>
      <c r="T305" s="277"/>
      <c r="U305" s="249">
        <f t="shared" si="18"/>
        <v>3016165.291</v>
      </c>
      <c r="V305" s="249">
        <f t="shared" si="19"/>
        <v>3016165.291</v>
      </c>
      <c r="W305" s="249">
        <f t="shared" si="20"/>
        <v>5801607.276</v>
      </c>
      <c r="X305" s="252">
        <f t="shared" si="21"/>
        <v>5.801607276</v>
      </c>
      <c r="Y305" s="249">
        <f t="shared" si="22"/>
        <v>5801607.276</v>
      </c>
      <c r="Z305" s="252">
        <f t="shared" si="23"/>
        <v>5.801607276</v>
      </c>
      <c r="AA305" s="309"/>
      <c r="AB305" s="294"/>
      <c r="AC305" s="294"/>
      <c r="AD305" s="294"/>
      <c r="AE305" s="294"/>
      <c r="AF305" s="294"/>
      <c r="AG305" s="294"/>
      <c r="AH305" s="294"/>
      <c r="AI305" s="294"/>
      <c r="AJ305" s="294"/>
      <c r="AK305" s="294"/>
      <c r="AL305" s="294"/>
      <c r="AM305" s="294"/>
      <c r="AN305" s="294"/>
      <c r="AO305" s="294"/>
      <c r="AP305" s="294"/>
      <c r="AQ305" s="294"/>
      <c r="AR305" s="294"/>
      <c r="AS305" s="294"/>
      <c r="AT305" s="294"/>
    </row>
    <row r="306" ht="19.5" customHeight="1">
      <c r="A306" s="286"/>
      <c r="B306" s="287"/>
      <c r="C306" s="287"/>
      <c r="D306" s="287"/>
      <c r="E306" s="287"/>
      <c r="F306" s="287"/>
      <c r="G306" s="287"/>
      <c r="H306" s="287"/>
      <c r="I306" s="287"/>
      <c r="J306" s="287"/>
      <c r="K306" s="287"/>
      <c r="L306" s="287"/>
      <c r="M306" s="287"/>
      <c r="N306" s="287"/>
      <c r="O306" s="287"/>
      <c r="P306" s="287"/>
      <c r="Q306" s="287"/>
      <c r="R306" s="287"/>
      <c r="S306" s="287"/>
      <c r="T306" s="287"/>
      <c r="U306" s="288"/>
      <c r="V306" s="288"/>
      <c r="W306" s="288"/>
      <c r="X306" s="287"/>
      <c r="Y306" s="287"/>
      <c r="Z306" s="287"/>
      <c r="AA306" s="294"/>
      <c r="AB306" s="294"/>
      <c r="AC306" s="294"/>
      <c r="AD306" s="294"/>
      <c r="AE306" s="294"/>
      <c r="AF306" s="294"/>
      <c r="AG306" s="294"/>
      <c r="AH306" s="294"/>
      <c r="AI306" s="294"/>
      <c r="AJ306" s="294"/>
      <c r="AK306" s="294"/>
      <c r="AL306" s="294"/>
      <c r="AM306" s="294"/>
      <c r="AN306" s="294"/>
      <c r="AO306" s="294"/>
      <c r="AP306" s="294"/>
      <c r="AQ306" s="294"/>
      <c r="AR306" s="294"/>
      <c r="AS306" s="294"/>
      <c r="AT306" s="294"/>
    </row>
    <row r="307" ht="19.5" customHeight="1">
      <c r="A307" s="293"/>
      <c r="B307" s="294"/>
      <c r="C307" s="294"/>
      <c r="D307" s="294"/>
      <c r="E307" s="294"/>
      <c r="F307" s="294"/>
      <c r="G307" s="294"/>
      <c r="H307" s="294"/>
      <c r="I307" s="294"/>
      <c r="J307" s="294"/>
      <c r="K307" s="294"/>
      <c r="L307" s="294"/>
      <c r="M307" s="294"/>
      <c r="N307" s="294"/>
      <c r="O307" s="294"/>
      <c r="P307" s="294"/>
      <c r="Q307" s="294"/>
      <c r="R307" s="294"/>
      <c r="S307" s="294"/>
      <c r="T307" s="294"/>
      <c r="U307" s="295"/>
      <c r="V307" s="295"/>
      <c r="W307" s="295"/>
      <c r="X307" s="294"/>
      <c r="Y307" s="294"/>
      <c r="Z307" s="294"/>
      <c r="AA307" s="294"/>
      <c r="AB307" s="294"/>
      <c r="AC307" s="294"/>
      <c r="AD307" s="294"/>
      <c r="AE307" s="294"/>
      <c r="AF307" s="294"/>
      <c r="AG307" s="294"/>
      <c r="AH307" s="294"/>
      <c r="AI307" s="294"/>
      <c r="AJ307" s="294"/>
      <c r="AK307" s="294"/>
      <c r="AL307" s="294"/>
      <c r="AM307" s="294"/>
      <c r="AN307" s="294"/>
      <c r="AO307" s="294"/>
      <c r="AP307" s="294"/>
      <c r="AQ307" s="294"/>
      <c r="AR307" s="294"/>
      <c r="AS307" s="294"/>
      <c r="AT307" s="294"/>
    </row>
    <row r="308" ht="19.5" customHeight="1">
      <c r="A308" s="293"/>
      <c r="B308" s="294"/>
      <c r="C308" s="294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294"/>
      <c r="O308" s="294"/>
      <c r="P308" s="294"/>
      <c r="Q308" s="294"/>
      <c r="R308" s="294"/>
      <c r="S308" s="294"/>
      <c r="T308" s="294"/>
      <c r="U308" s="295"/>
      <c r="V308" s="295"/>
      <c r="W308" s="295"/>
      <c r="X308" s="294"/>
      <c r="Y308" s="294"/>
      <c r="Z308" s="294"/>
      <c r="AA308" s="294"/>
      <c r="AB308" s="294"/>
      <c r="AC308" s="294"/>
      <c r="AD308" s="294"/>
      <c r="AE308" s="294"/>
      <c r="AF308" s="294"/>
      <c r="AG308" s="294"/>
      <c r="AH308" s="294"/>
      <c r="AI308" s="294"/>
      <c r="AJ308" s="294"/>
      <c r="AK308" s="294"/>
      <c r="AL308" s="294"/>
      <c r="AM308" s="294"/>
      <c r="AN308" s="294"/>
      <c r="AO308" s="294"/>
      <c r="AP308" s="294"/>
      <c r="AQ308" s="294"/>
      <c r="AR308" s="294"/>
      <c r="AS308" s="294"/>
      <c r="AT308" s="294"/>
    </row>
    <row r="309" ht="19.5" customHeight="1">
      <c r="A309" s="293"/>
      <c r="B309" s="294"/>
      <c r="C309" s="294"/>
      <c r="D309" s="294"/>
      <c r="E309" s="294"/>
      <c r="F309" s="294"/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294"/>
      <c r="S309" s="294"/>
      <c r="T309" s="294"/>
      <c r="U309" s="295"/>
      <c r="V309" s="295"/>
      <c r="W309" s="295"/>
      <c r="X309" s="294"/>
      <c r="Y309" s="294"/>
      <c r="Z309" s="294"/>
      <c r="AA309" s="294"/>
      <c r="AB309" s="294"/>
      <c r="AC309" s="294"/>
      <c r="AD309" s="294"/>
      <c r="AE309" s="294"/>
      <c r="AF309" s="294"/>
      <c r="AG309" s="294"/>
      <c r="AH309" s="294"/>
      <c r="AI309" s="294"/>
      <c r="AJ309" s="294"/>
      <c r="AK309" s="294"/>
      <c r="AL309" s="294"/>
      <c r="AM309" s="294"/>
      <c r="AN309" s="294"/>
      <c r="AO309" s="294"/>
      <c r="AP309" s="294"/>
      <c r="AQ309" s="294"/>
      <c r="AR309" s="294"/>
      <c r="AS309" s="294"/>
      <c r="AT309" s="294"/>
    </row>
    <row r="310" ht="19.5" customHeight="1">
      <c r="A310" s="293"/>
      <c r="B310" s="294"/>
      <c r="C310" s="294"/>
      <c r="D310" s="294"/>
      <c r="E310" s="294"/>
      <c r="F310" s="294"/>
      <c r="G310" s="294"/>
      <c r="H310" s="294"/>
      <c r="I310" s="294"/>
      <c r="J310" s="294"/>
      <c r="K310" s="294"/>
      <c r="L310" s="294"/>
      <c r="M310" s="294"/>
      <c r="N310" s="294"/>
      <c r="O310" s="294"/>
      <c r="P310" s="294"/>
      <c r="Q310" s="294"/>
      <c r="R310" s="294"/>
      <c r="S310" s="294"/>
      <c r="T310" s="294"/>
      <c r="U310" s="295"/>
      <c r="V310" s="295"/>
      <c r="W310" s="295"/>
      <c r="X310" s="294"/>
      <c r="Y310" s="294"/>
      <c r="Z310" s="294"/>
      <c r="AA310" s="294"/>
      <c r="AB310" s="294"/>
      <c r="AC310" s="294"/>
      <c r="AD310" s="294"/>
      <c r="AE310" s="294"/>
      <c r="AF310" s="294"/>
      <c r="AG310" s="294"/>
      <c r="AH310" s="294"/>
      <c r="AI310" s="294"/>
      <c r="AJ310" s="294"/>
      <c r="AK310" s="294"/>
      <c r="AL310" s="294"/>
      <c r="AM310" s="294"/>
      <c r="AN310" s="294"/>
      <c r="AO310" s="294"/>
      <c r="AP310" s="294"/>
      <c r="AQ310" s="294"/>
      <c r="AR310" s="294"/>
      <c r="AS310" s="294"/>
      <c r="AT310" s="294"/>
    </row>
    <row r="311" ht="19.5" customHeight="1">
      <c r="A311" s="293"/>
      <c r="B311" s="294"/>
      <c r="C311" s="294"/>
      <c r="D311" s="294"/>
      <c r="E311" s="294"/>
      <c r="F311" s="294"/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294"/>
      <c r="S311" s="294"/>
      <c r="T311" s="294"/>
      <c r="U311" s="295"/>
      <c r="V311" s="295"/>
      <c r="W311" s="295"/>
      <c r="X311" s="294"/>
      <c r="Y311" s="294"/>
      <c r="Z311" s="294"/>
      <c r="AA311" s="294"/>
      <c r="AB311" s="294"/>
      <c r="AC311" s="294"/>
      <c r="AD311" s="294"/>
      <c r="AE311" s="294"/>
      <c r="AF311" s="294"/>
      <c r="AG311" s="294"/>
      <c r="AH311" s="294"/>
      <c r="AI311" s="294"/>
      <c r="AJ311" s="294"/>
      <c r="AK311" s="294"/>
      <c r="AL311" s="294"/>
      <c r="AM311" s="294"/>
      <c r="AN311" s="294"/>
      <c r="AO311" s="294"/>
      <c r="AP311" s="294"/>
      <c r="AQ311" s="294"/>
      <c r="AR311" s="294"/>
      <c r="AS311" s="294"/>
      <c r="AT311" s="294"/>
    </row>
    <row r="312" ht="19.5" customHeight="1">
      <c r="A312" s="293"/>
      <c r="B312" s="294"/>
      <c r="C312" s="294"/>
      <c r="D312" s="294"/>
      <c r="E312" s="294"/>
      <c r="F312" s="294"/>
      <c r="G312" s="294"/>
      <c r="H312" s="294"/>
      <c r="I312" s="294"/>
      <c r="J312" s="294"/>
      <c r="K312" s="294"/>
      <c r="L312" s="294"/>
      <c r="M312" s="294"/>
      <c r="N312" s="294"/>
      <c r="O312" s="294"/>
      <c r="P312" s="294"/>
      <c r="Q312" s="294"/>
      <c r="R312" s="294"/>
      <c r="S312" s="294"/>
      <c r="T312" s="294"/>
      <c r="U312" s="295"/>
      <c r="V312" s="295"/>
      <c r="W312" s="295"/>
      <c r="X312" s="294"/>
      <c r="Y312" s="294"/>
      <c r="Z312" s="294"/>
      <c r="AA312" s="294"/>
      <c r="AB312" s="294"/>
      <c r="AC312" s="294"/>
      <c r="AD312" s="294"/>
      <c r="AE312" s="294"/>
      <c r="AF312" s="294"/>
      <c r="AG312" s="294"/>
      <c r="AH312" s="294"/>
      <c r="AI312" s="294"/>
      <c r="AJ312" s="294"/>
      <c r="AK312" s="294"/>
      <c r="AL312" s="294"/>
      <c r="AM312" s="294"/>
      <c r="AN312" s="294"/>
      <c r="AO312" s="294"/>
      <c r="AP312" s="294"/>
      <c r="AQ312" s="294"/>
      <c r="AR312" s="294"/>
      <c r="AS312" s="294"/>
      <c r="AT312" s="294"/>
    </row>
    <row r="313" ht="19.5" customHeight="1">
      <c r="A313" s="293"/>
      <c r="B313" s="294"/>
      <c r="C313" s="294"/>
      <c r="D313" s="294"/>
      <c r="E313" s="294"/>
      <c r="F313" s="294"/>
      <c r="G313" s="294"/>
      <c r="H313" s="294"/>
      <c r="I313" s="294"/>
      <c r="J313" s="294"/>
      <c r="K313" s="294"/>
      <c r="L313" s="294"/>
      <c r="M313" s="294"/>
      <c r="N313" s="294"/>
      <c r="O313" s="294"/>
      <c r="P313" s="294"/>
      <c r="Q313" s="294"/>
      <c r="R313" s="294"/>
      <c r="S313" s="294"/>
      <c r="T313" s="294"/>
      <c r="U313" s="295"/>
      <c r="V313" s="295"/>
      <c r="W313" s="295"/>
      <c r="X313" s="294"/>
      <c r="Y313" s="294"/>
      <c r="Z313" s="294"/>
      <c r="AA313" s="294"/>
      <c r="AB313" s="294"/>
      <c r="AC313" s="294"/>
      <c r="AD313" s="294"/>
      <c r="AE313" s="294"/>
      <c r="AF313" s="294"/>
      <c r="AG313" s="294"/>
      <c r="AH313" s="294"/>
      <c r="AI313" s="294"/>
      <c r="AJ313" s="294"/>
      <c r="AK313" s="294"/>
      <c r="AL313" s="294"/>
      <c r="AM313" s="294"/>
      <c r="AN313" s="294"/>
      <c r="AO313" s="294"/>
      <c r="AP313" s="294"/>
      <c r="AQ313" s="294"/>
      <c r="AR313" s="294"/>
      <c r="AS313" s="294"/>
      <c r="AT313" s="294"/>
    </row>
    <row r="314" ht="19.5" customHeight="1">
      <c r="A314" s="293"/>
      <c r="B314" s="294"/>
      <c r="C314" s="294"/>
      <c r="D314" s="294"/>
      <c r="E314" s="294"/>
      <c r="F314" s="294"/>
      <c r="G314" s="294"/>
      <c r="H314" s="294"/>
      <c r="I314" s="294"/>
      <c r="J314" s="294"/>
      <c r="K314" s="294"/>
      <c r="L314" s="294"/>
      <c r="M314" s="294"/>
      <c r="N314" s="294"/>
      <c r="O314" s="294"/>
      <c r="P314" s="294"/>
      <c r="Q314" s="294"/>
      <c r="R314" s="294"/>
      <c r="S314" s="294"/>
      <c r="T314" s="294"/>
      <c r="U314" s="295"/>
      <c r="V314" s="295"/>
      <c r="W314" s="295"/>
      <c r="X314" s="294"/>
      <c r="Y314" s="294"/>
      <c r="Z314" s="294"/>
      <c r="AA314" s="294"/>
      <c r="AB314" s="294"/>
      <c r="AC314" s="294"/>
      <c r="AD314" s="294"/>
      <c r="AE314" s="294"/>
      <c r="AF314" s="294"/>
      <c r="AG314" s="294"/>
      <c r="AH314" s="294"/>
      <c r="AI314" s="294"/>
      <c r="AJ314" s="294"/>
      <c r="AK314" s="294"/>
      <c r="AL314" s="294"/>
      <c r="AM314" s="294"/>
      <c r="AN314" s="294"/>
      <c r="AO314" s="294"/>
      <c r="AP314" s="294"/>
      <c r="AQ314" s="294"/>
      <c r="AR314" s="294"/>
      <c r="AS314" s="294"/>
      <c r="AT314" s="294"/>
    </row>
    <row r="315" ht="19.5" customHeight="1">
      <c r="A315" s="293"/>
      <c r="B315" s="294"/>
      <c r="C315" s="294"/>
      <c r="D315" s="294"/>
      <c r="E315" s="294"/>
      <c r="F315" s="294"/>
      <c r="G315" s="294"/>
      <c r="H315" s="294"/>
      <c r="I315" s="294"/>
      <c r="J315" s="294"/>
      <c r="K315" s="294"/>
      <c r="L315" s="294"/>
      <c r="M315" s="294"/>
      <c r="N315" s="294"/>
      <c r="O315" s="294"/>
      <c r="P315" s="294"/>
      <c r="Q315" s="294"/>
      <c r="R315" s="294"/>
      <c r="S315" s="294"/>
      <c r="T315" s="294"/>
      <c r="U315" s="295"/>
      <c r="V315" s="295"/>
      <c r="W315" s="295"/>
      <c r="X315" s="294"/>
      <c r="Y315" s="294"/>
      <c r="Z315" s="294"/>
      <c r="AA315" s="294"/>
      <c r="AB315" s="294"/>
      <c r="AC315" s="294"/>
      <c r="AD315" s="294"/>
      <c r="AE315" s="294"/>
      <c r="AF315" s="294"/>
      <c r="AG315" s="294"/>
      <c r="AH315" s="294"/>
      <c r="AI315" s="294"/>
      <c r="AJ315" s="294"/>
      <c r="AK315" s="294"/>
      <c r="AL315" s="294"/>
      <c r="AM315" s="294"/>
      <c r="AN315" s="294"/>
      <c r="AO315" s="294"/>
      <c r="AP315" s="294"/>
      <c r="AQ315" s="294"/>
      <c r="AR315" s="294"/>
      <c r="AS315" s="294"/>
      <c r="AT315" s="294"/>
    </row>
    <row r="316" ht="19.5" customHeight="1">
      <c r="A316" s="293"/>
      <c r="B316" s="294"/>
      <c r="C316" s="294"/>
      <c r="D316" s="294"/>
      <c r="E316" s="294"/>
      <c r="F316" s="294"/>
      <c r="G316" s="294"/>
      <c r="H316" s="294"/>
      <c r="I316" s="294"/>
      <c r="J316" s="294"/>
      <c r="K316" s="294"/>
      <c r="L316" s="294"/>
      <c r="M316" s="294"/>
      <c r="N316" s="294"/>
      <c r="O316" s="294"/>
      <c r="P316" s="294"/>
      <c r="Q316" s="294"/>
      <c r="R316" s="294"/>
      <c r="S316" s="294"/>
      <c r="T316" s="294"/>
      <c r="U316" s="295"/>
      <c r="V316" s="295"/>
      <c r="W316" s="295"/>
      <c r="X316" s="294"/>
      <c r="Y316" s="294"/>
      <c r="Z316" s="294"/>
      <c r="AA316" s="294"/>
      <c r="AB316" s="294"/>
      <c r="AC316" s="294"/>
      <c r="AD316" s="294"/>
      <c r="AE316" s="294"/>
      <c r="AF316" s="294"/>
      <c r="AG316" s="294"/>
      <c r="AH316" s="294"/>
      <c r="AI316" s="294"/>
      <c r="AJ316" s="294"/>
      <c r="AK316" s="294"/>
      <c r="AL316" s="294"/>
      <c r="AM316" s="294"/>
      <c r="AN316" s="294"/>
      <c r="AO316" s="294"/>
      <c r="AP316" s="294"/>
      <c r="AQ316" s="294"/>
      <c r="AR316" s="294"/>
      <c r="AS316" s="294"/>
      <c r="AT316" s="294"/>
    </row>
    <row r="317" ht="19.5" customHeight="1">
      <c r="A317" s="293"/>
      <c r="B317" s="294"/>
      <c r="C317" s="294"/>
      <c r="D317" s="294"/>
      <c r="E317" s="294"/>
      <c r="F317" s="294"/>
      <c r="G317" s="294"/>
      <c r="H317" s="294"/>
      <c r="I317" s="294"/>
      <c r="J317" s="294"/>
      <c r="K317" s="294"/>
      <c r="L317" s="294"/>
      <c r="M317" s="294"/>
      <c r="N317" s="294"/>
      <c r="O317" s="294"/>
      <c r="P317" s="294"/>
      <c r="Q317" s="294"/>
      <c r="R317" s="294"/>
      <c r="S317" s="294"/>
      <c r="T317" s="294"/>
      <c r="U317" s="295"/>
      <c r="V317" s="295"/>
      <c r="W317" s="295"/>
      <c r="X317" s="294"/>
      <c r="Y317" s="294"/>
      <c r="Z317" s="294"/>
      <c r="AA317" s="294"/>
      <c r="AB317" s="294"/>
      <c r="AC317" s="294"/>
      <c r="AD317" s="294"/>
      <c r="AE317" s="294"/>
      <c r="AF317" s="294"/>
      <c r="AG317" s="294"/>
      <c r="AH317" s="294"/>
      <c r="AI317" s="294"/>
      <c r="AJ317" s="294"/>
      <c r="AK317" s="294"/>
      <c r="AL317" s="294"/>
      <c r="AM317" s="294"/>
      <c r="AN317" s="294"/>
      <c r="AO317" s="294"/>
      <c r="AP317" s="294"/>
      <c r="AQ317" s="294"/>
      <c r="AR317" s="294"/>
      <c r="AS317" s="294"/>
      <c r="AT317" s="294"/>
    </row>
    <row r="318" ht="19.5" customHeight="1">
      <c r="A318" s="293"/>
      <c r="B318" s="294"/>
      <c r="C318" s="294"/>
      <c r="D318" s="294"/>
      <c r="E318" s="294"/>
      <c r="F318" s="294"/>
      <c r="G318" s="294"/>
      <c r="H318" s="294"/>
      <c r="I318" s="294"/>
      <c r="J318" s="294"/>
      <c r="K318" s="294"/>
      <c r="L318" s="294"/>
      <c r="M318" s="294"/>
      <c r="N318" s="294"/>
      <c r="O318" s="294"/>
      <c r="P318" s="294"/>
      <c r="Q318" s="294"/>
      <c r="R318" s="294"/>
      <c r="S318" s="294"/>
      <c r="T318" s="294"/>
      <c r="U318" s="295"/>
      <c r="V318" s="295"/>
      <c r="W318" s="295"/>
      <c r="X318" s="294"/>
      <c r="Y318" s="294"/>
      <c r="Z318" s="294"/>
      <c r="AA318" s="294"/>
      <c r="AB318" s="294"/>
      <c r="AC318" s="294"/>
      <c r="AD318" s="294"/>
      <c r="AE318" s="294"/>
      <c r="AF318" s="294"/>
      <c r="AG318" s="294"/>
      <c r="AH318" s="294"/>
      <c r="AI318" s="294"/>
      <c r="AJ318" s="294"/>
      <c r="AK318" s="294"/>
      <c r="AL318" s="294"/>
      <c r="AM318" s="294"/>
      <c r="AN318" s="294"/>
      <c r="AO318" s="294"/>
      <c r="AP318" s="294"/>
      <c r="AQ318" s="294"/>
      <c r="AR318" s="294"/>
      <c r="AS318" s="294"/>
      <c r="AT318" s="294"/>
    </row>
    <row r="319" ht="19.5" customHeight="1">
      <c r="A319" s="293"/>
      <c r="B319" s="294"/>
      <c r="C319" s="294"/>
      <c r="D319" s="294"/>
      <c r="E319" s="294"/>
      <c r="F319" s="294"/>
      <c r="G319" s="294"/>
      <c r="H319" s="294"/>
      <c r="I319" s="294"/>
      <c r="J319" s="294"/>
      <c r="K319" s="294"/>
      <c r="L319" s="294"/>
      <c r="M319" s="294"/>
      <c r="N319" s="294"/>
      <c r="O319" s="294"/>
      <c r="P319" s="294"/>
      <c r="Q319" s="294"/>
      <c r="R319" s="294"/>
      <c r="S319" s="294"/>
      <c r="T319" s="294"/>
      <c r="U319" s="295"/>
      <c r="V319" s="295"/>
      <c r="W319" s="295"/>
      <c r="X319" s="294"/>
      <c r="Y319" s="294"/>
      <c r="Z319" s="294"/>
      <c r="AA319" s="294"/>
      <c r="AB319" s="294"/>
      <c r="AC319" s="294"/>
      <c r="AD319" s="294"/>
      <c r="AE319" s="294"/>
      <c r="AF319" s="294"/>
      <c r="AG319" s="294"/>
      <c r="AH319" s="294"/>
      <c r="AI319" s="294"/>
      <c r="AJ319" s="294"/>
      <c r="AK319" s="294"/>
      <c r="AL319" s="294"/>
      <c r="AM319" s="294"/>
      <c r="AN319" s="294"/>
      <c r="AO319" s="294"/>
      <c r="AP319" s="294"/>
      <c r="AQ319" s="294"/>
      <c r="AR319" s="294"/>
      <c r="AS319" s="294"/>
      <c r="AT319" s="294"/>
    </row>
    <row r="320" ht="19.5" customHeight="1">
      <c r="A320" s="293"/>
      <c r="B320" s="294"/>
      <c r="C320" s="294"/>
      <c r="D320" s="294"/>
      <c r="E320" s="294"/>
      <c r="F320" s="294"/>
      <c r="G320" s="294"/>
      <c r="H320" s="294"/>
      <c r="I320" s="294"/>
      <c r="J320" s="294"/>
      <c r="K320" s="294"/>
      <c r="L320" s="294"/>
      <c r="M320" s="294"/>
      <c r="N320" s="294"/>
      <c r="O320" s="294"/>
      <c r="P320" s="294"/>
      <c r="Q320" s="294"/>
      <c r="R320" s="294"/>
      <c r="S320" s="294"/>
      <c r="T320" s="294"/>
      <c r="U320" s="295"/>
      <c r="V320" s="295"/>
      <c r="W320" s="295"/>
      <c r="X320" s="294"/>
      <c r="Y320" s="294"/>
      <c r="Z320" s="294"/>
      <c r="AA320" s="294"/>
      <c r="AB320" s="294"/>
      <c r="AC320" s="294"/>
      <c r="AD320" s="294"/>
      <c r="AE320" s="294"/>
      <c r="AF320" s="294"/>
      <c r="AG320" s="294"/>
      <c r="AH320" s="294"/>
      <c r="AI320" s="294"/>
      <c r="AJ320" s="294"/>
      <c r="AK320" s="294"/>
      <c r="AL320" s="294"/>
      <c r="AM320" s="294"/>
      <c r="AN320" s="294"/>
      <c r="AO320" s="294"/>
      <c r="AP320" s="294"/>
      <c r="AQ320" s="294"/>
      <c r="AR320" s="294"/>
      <c r="AS320" s="294"/>
      <c r="AT320" s="294"/>
    </row>
    <row r="321" ht="19.5" customHeight="1">
      <c r="A321" s="293"/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4"/>
      <c r="O321" s="294"/>
      <c r="P321" s="294"/>
      <c r="Q321" s="294"/>
      <c r="R321" s="294"/>
      <c r="S321" s="294"/>
      <c r="T321" s="294"/>
      <c r="U321" s="295"/>
      <c r="V321" s="295"/>
      <c r="W321" s="295"/>
      <c r="X321" s="294"/>
      <c r="Y321" s="294"/>
      <c r="Z321" s="294"/>
      <c r="AA321" s="294"/>
      <c r="AB321" s="294"/>
      <c r="AC321" s="294"/>
      <c r="AD321" s="294"/>
      <c r="AE321" s="294"/>
      <c r="AF321" s="294"/>
      <c r="AG321" s="294"/>
      <c r="AH321" s="294"/>
      <c r="AI321" s="294"/>
      <c r="AJ321" s="294"/>
      <c r="AK321" s="294"/>
      <c r="AL321" s="294"/>
      <c r="AM321" s="294"/>
      <c r="AN321" s="294"/>
      <c r="AO321" s="294"/>
      <c r="AP321" s="294"/>
      <c r="AQ321" s="294"/>
      <c r="AR321" s="294"/>
      <c r="AS321" s="294"/>
      <c r="AT321" s="294"/>
    </row>
    <row r="322" ht="19.5" customHeight="1">
      <c r="A322" s="293"/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4"/>
      <c r="O322" s="294"/>
      <c r="P322" s="294"/>
      <c r="Q322" s="294"/>
      <c r="R322" s="294"/>
      <c r="S322" s="294"/>
      <c r="T322" s="294"/>
      <c r="U322" s="295"/>
      <c r="V322" s="295"/>
      <c r="W322" s="295"/>
      <c r="X322" s="294"/>
      <c r="Y322" s="294"/>
      <c r="Z322" s="294"/>
      <c r="AA322" s="294"/>
      <c r="AB322" s="294"/>
      <c r="AC322" s="294"/>
      <c r="AD322" s="294"/>
      <c r="AE322" s="294"/>
      <c r="AF322" s="294"/>
      <c r="AG322" s="294"/>
      <c r="AH322" s="294"/>
      <c r="AI322" s="294"/>
      <c r="AJ322" s="294"/>
      <c r="AK322" s="294"/>
      <c r="AL322" s="294"/>
      <c r="AM322" s="294"/>
      <c r="AN322" s="294"/>
      <c r="AO322" s="294"/>
      <c r="AP322" s="294"/>
      <c r="AQ322" s="294"/>
      <c r="AR322" s="294"/>
      <c r="AS322" s="294"/>
      <c r="AT322" s="294"/>
    </row>
    <row r="323" ht="19.5" customHeight="1">
      <c r="A323" s="293"/>
      <c r="B323" s="294"/>
      <c r="C323" s="294"/>
      <c r="D323" s="294"/>
      <c r="E323" s="294"/>
      <c r="F323" s="294"/>
      <c r="G323" s="294"/>
      <c r="H323" s="294"/>
      <c r="I323" s="294"/>
      <c r="J323" s="294"/>
      <c r="K323" s="294"/>
      <c r="L323" s="294"/>
      <c r="M323" s="294"/>
      <c r="N323" s="294"/>
      <c r="O323" s="294"/>
      <c r="P323" s="294"/>
      <c r="Q323" s="294"/>
      <c r="R323" s="294"/>
      <c r="S323" s="294"/>
      <c r="T323" s="294"/>
      <c r="U323" s="295"/>
      <c r="V323" s="295"/>
      <c r="W323" s="295"/>
      <c r="X323" s="294"/>
      <c r="Y323" s="294"/>
      <c r="Z323" s="294"/>
      <c r="AA323" s="294"/>
      <c r="AB323" s="294"/>
      <c r="AC323" s="294"/>
      <c r="AD323" s="294"/>
      <c r="AE323" s="294"/>
      <c r="AF323" s="294"/>
      <c r="AG323" s="294"/>
      <c r="AH323" s="294"/>
      <c r="AI323" s="294"/>
      <c r="AJ323" s="294"/>
      <c r="AK323" s="294"/>
      <c r="AL323" s="294"/>
      <c r="AM323" s="294"/>
      <c r="AN323" s="294"/>
      <c r="AO323" s="294"/>
      <c r="AP323" s="294"/>
      <c r="AQ323" s="294"/>
      <c r="AR323" s="294"/>
      <c r="AS323" s="294"/>
      <c r="AT323" s="294"/>
    </row>
    <row r="324" ht="19.5" customHeight="1">
      <c r="A324" s="293"/>
      <c r="B324" s="294"/>
      <c r="C324" s="294"/>
      <c r="D324" s="294"/>
      <c r="E324" s="294"/>
      <c r="F324" s="294"/>
      <c r="G324" s="294"/>
      <c r="H324" s="294"/>
      <c r="I324" s="294"/>
      <c r="J324" s="294"/>
      <c r="K324" s="294"/>
      <c r="L324" s="294"/>
      <c r="M324" s="294"/>
      <c r="N324" s="294"/>
      <c r="O324" s="294"/>
      <c r="P324" s="294"/>
      <c r="Q324" s="294"/>
      <c r="R324" s="294"/>
      <c r="S324" s="294"/>
      <c r="T324" s="294"/>
      <c r="U324" s="295"/>
      <c r="V324" s="295"/>
      <c r="W324" s="295"/>
      <c r="X324" s="294"/>
      <c r="Y324" s="294"/>
      <c r="Z324" s="294"/>
      <c r="AA324" s="294"/>
      <c r="AB324" s="294"/>
      <c r="AC324" s="294"/>
      <c r="AD324" s="294"/>
      <c r="AE324" s="294"/>
      <c r="AF324" s="294"/>
      <c r="AG324" s="294"/>
      <c r="AH324" s="294"/>
      <c r="AI324" s="294"/>
      <c r="AJ324" s="294"/>
      <c r="AK324" s="294"/>
      <c r="AL324" s="294"/>
      <c r="AM324" s="294"/>
      <c r="AN324" s="294"/>
      <c r="AO324" s="294"/>
      <c r="AP324" s="294"/>
      <c r="AQ324" s="294"/>
      <c r="AR324" s="294"/>
      <c r="AS324" s="294"/>
      <c r="AT324" s="294"/>
    </row>
    <row r="325" ht="19.5" customHeight="1">
      <c r="A325" s="293"/>
      <c r="B325" s="294"/>
      <c r="C325" s="294"/>
      <c r="D325" s="294"/>
      <c r="E325" s="294"/>
      <c r="F325" s="294"/>
      <c r="G325" s="294"/>
      <c r="H325" s="294"/>
      <c r="I325" s="294"/>
      <c r="J325" s="294"/>
      <c r="K325" s="294"/>
      <c r="L325" s="294"/>
      <c r="M325" s="294"/>
      <c r="N325" s="294"/>
      <c r="O325" s="294"/>
      <c r="P325" s="294"/>
      <c r="Q325" s="294"/>
      <c r="R325" s="294"/>
      <c r="S325" s="294"/>
      <c r="T325" s="294"/>
      <c r="U325" s="295"/>
      <c r="V325" s="295"/>
      <c r="W325" s="295"/>
      <c r="X325" s="294"/>
      <c r="Y325" s="294"/>
      <c r="Z325" s="294"/>
      <c r="AA325" s="294"/>
      <c r="AB325" s="294"/>
      <c r="AC325" s="294"/>
      <c r="AD325" s="294"/>
      <c r="AE325" s="294"/>
      <c r="AF325" s="294"/>
      <c r="AG325" s="294"/>
      <c r="AH325" s="294"/>
      <c r="AI325" s="294"/>
      <c r="AJ325" s="294"/>
      <c r="AK325" s="294"/>
      <c r="AL325" s="294"/>
      <c r="AM325" s="294"/>
      <c r="AN325" s="294"/>
      <c r="AO325" s="294"/>
      <c r="AP325" s="294"/>
      <c r="AQ325" s="294"/>
      <c r="AR325" s="294"/>
      <c r="AS325" s="294"/>
      <c r="AT325" s="294"/>
    </row>
    <row r="326" ht="19.5" customHeight="1">
      <c r="A326" s="293"/>
      <c r="B326" s="294"/>
      <c r="C326" s="294"/>
      <c r="D326" s="294"/>
      <c r="E326" s="294"/>
      <c r="F326" s="294"/>
      <c r="G326" s="294"/>
      <c r="H326" s="294"/>
      <c r="I326" s="294"/>
      <c r="J326" s="294"/>
      <c r="K326" s="294"/>
      <c r="L326" s="294"/>
      <c r="M326" s="294"/>
      <c r="N326" s="294"/>
      <c r="O326" s="294"/>
      <c r="P326" s="294"/>
      <c r="Q326" s="294"/>
      <c r="R326" s="294"/>
      <c r="S326" s="294"/>
      <c r="T326" s="294"/>
      <c r="U326" s="295"/>
      <c r="V326" s="295"/>
      <c r="W326" s="295"/>
      <c r="X326" s="294"/>
      <c r="Y326" s="294"/>
      <c r="Z326" s="294"/>
      <c r="AA326" s="294"/>
      <c r="AB326" s="294"/>
      <c r="AC326" s="294"/>
      <c r="AD326" s="294"/>
      <c r="AE326" s="294"/>
      <c r="AF326" s="294"/>
      <c r="AG326" s="294"/>
      <c r="AH326" s="294"/>
      <c r="AI326" s="294"/>
      <c r="AJ326" s="294"/>
      <c r="AK326" s="294"/>
      <c r="AL326" s="294"/>
      <c r="AM326" s="294"/>
      <c r="AN326" s="294"/>
      <c r="AO326" s="294"/>
      <c r="AP326" s="294"/>
      <c r="AQ326" s="294"/>
      <c r="AR326" s="294"/>
      <c r="AS326" s="294"/>
      <c r="AT326" s="294"/>
    </row>
    <row r="327" ht="19.5" customHeight="1">
      <c r="A327" s="293"/>
      <c r="B327" s="294"/>
      <c r="C327" s="294"/>
      <c r="D327" s="294"/>
      <c r="E327" s="294"/>
      <c r="F327" s="294"/>
      <c r="G327" s="294"/>
      <c r="H327" s="294"/>
      <c r="I327" s="294"/>
      <c r="J327" s="294"/>
      <c r="K327" s="294"/>
      <c r="L327" s="294"/>
      <c r="M327" s="294"/>
      <c r="N327" s="294"/>
      <c r="O327" s="294"/>
      <c r="P327" s="294"/>
      <c r="Q327" s="294"/>
      <c r="R327" s="294"/>
      <c r="S327" s="294"/>
      <c r="T327" s="294"/>
      <c r="U327" s="295"/>
      <c r="V327" s="295"/>
      <c r="W327" s="295"/>
      <c r="X327" s="294"/>
      <c r="Y327" s="294"/>
      <c r="Z327" s="294"/>
      <c r="AA327" s="294"/>
      <c r="AB327" s="294"/>
      <c r="AC327" s="294"/>
      <c r="AD327" s="294"/>
      <c r="AE327" s="294"/>
      <c r="AF327" s="294"/>
      <c r="AG327" s="294"/>
      <c r="AH327" s="294"/>
      <c r="AI327" s="294"/>
      <c r="AJ327" s="294"/>
      <c r="AK327" s="294"/>
      <c r="AL327" s="294"/>
      <c r="AM327" s="294"/>
      <c r="AN327" s="294"/>
      <c r="AO327" s="294"/>
      <c r="AP327" s="294"/>
      <c r="AQ327" s="294"/>
      <c r="AR327" s="294"/>
      <c r="AS327" s="294"/>
      <c r="AT327" s="294"/>
    </row>
    <row r="328" ht="19.5" customHeight="1">
      <c r="A328" s="293"/>
      <c r="B328" s="294"/>
      <c r="C328" s="294"/>
      <c r="D328" s="294"/>
      <c r="E328" s="294"/>
      <c r="F328" s="294"/>
      <c r="G328" s="294"/>
      <c r="H328" s="294"/>
      <c r="I328" s="294"/>
      <c r="J328" s="294"/>
      <c r="K328" s="294"/>
      <c r="L328" s="294"/>
      <c r="M328" s="294"/>
      <c r="N328" s="294"/>
      <c r="O328" s="294"/>
      <c r="P328" s="294"/>
      <c r="Q328" s="294"/>
      <c r="R328" s="294"/>
      <c r="S328" s="294"/>
      <c r="T328" s="294"/>
      <c r="U328" s="295"/>
      <c r="V328" s="295"/>
      <c r="W328" s="295"/>
      <c r="X328" s="294"/>
      <c r="Y328" s="294"/>
      <c r="Z328" s="294"/>
      <c r="AA328" s="294"/>
      <c r="AB328" s="294"/>
      <c r="AC328" s="294"/>
      <c r="AD328" s="294"/>
      <c r="AE328" s="294"/>
      <c r="AF328" s="294"/>
      <c r="AG328" s="294"/>
      <c r="AH328" s="294"/>
      <c r="AI328" s="294"/>
      <c r="AJ328" s="294"/>
      <c r="AK328" s="294"/>
      <c r="AL328" s="294"/>
      <c r="AM328" s="294"/>
      <c r="AN328" s="294"/>
      <c r="AO328" s="294"/>
      <c r="AP328" s="294"/>
      <c r="AQ328" s="294"/>
      <c r="AR328" s="294"/>
      <c r="AS328" s="294"/>
      <c r="AT328" s="294"/>
    </row>
    <row r="329" ht="19.5" customHeight="1">
      <c r="A329" s="293"/>
      <c r="B329" s="294"/>
      <c r="C329" s="294"/>
      <c r="D329" s="294"/>
      <c r="E329" s="294"/>
      <c r="F329" s="294"/>
      <c r="G329" s="294"/>
      <c r="H329" s="294"/>
      <c r="I329" s="294"/>
      <c r="J329" s="294"/>
      <c r="K329" s="294"/>
      <c r="L329" s="294"/>
      <c r="M329" s="294"/>
      <c r="N329" s="294"/>
      <c r="O329" s="294"/>
      <c r="P329" s="294"/>
      <c r="Q329" s="294"/>
      <c r="R329" s="294"/>
      <c r="S329" s="294"/>
      <c r="T329" s="294"/>
      <c r="U329" s="295"/>
      <c r="V329" s="295"/>
      <c r="W329" s="295"/>
      <c r="X329" s="294"/>
      <c r="Y329" s="294"/>
      <c r="Z329" s="294"/>
      <c r="AA329" s="294"/>
      <c r="AB329" s="294"/>
      <c r="AC329" s="294"/>
      <c r="AD329" s="294"/>
      <c r="AE329" s="294"/>
      <c r="AF329" s="294"/>
      <c r="AG329" s="294"/>
      <c r="AH329" s="294"/>
      <c r="AI329" s="294"/>
      <c r="AJ329" s="294"/>
      <c r="AK329" s="294"/>
      <c r="AL329" s="294"/>
      <c r="AM329" s="294"/>
      <c r="AN329" s="294"/>
      <c r="AO329" s="294"/>
      <c r="AP329" s="294"/>
      <c r="AQ329" s="294"/>
      <c r="AR329" s="294"/>
      <c r="AS329" s="294"/>
      <c r="AT329" s="294"/>
    </row>
    <row r="330" ht="19.5" customHeight="1">
      <c r="A330" s="293"/>
      <c r="B330" s="294"/>
      <c r="C330" s="294"/>
      <c r="D330" s="294"/>
      <c r="E330" s="294"/>
      <c r="F330" s="294"/>
      <c r="G330" s="294"/>
      <c r="H330" s="294"/>
      <c r="I330" s="294"/>
      <c r="J330" s="294"/>
      <c r="K330" s="294"/>
      <c r="L330" s="294"/>
      <c r="M330" s="294"/>
      <c r="N330" s="294"/>
      <c r="O330" s="294"/>
      <c r="P330" s="294"/>
      <c r="Q330" s="294"/>
      <c r="R330" s="294"/>
      <c r="S330" s="294"/>
      <c r="T330" s="294"/>
      <c r="U330" s="295"/>
      <c r="V330" s="295"/>
      <c r="W330" s="295"/>
      <c r="X330" s="294"/>
      <c r="Y330" s="294"/>
      <c r="Z330" s="294"/>
      <c r="AA330" s="294"/>
      <c r="AB330" s="294"/>
      <c r="AC330" s="294"/>
      <c r="AD330" s="294"/>
      <c r="AE330" s="294"/>
      <c r="AF330" s="294"/>
      <c r="AG330" s="294"/>
      <c r="AH330" s="294"/>
      <c r="AI330" s="294"/>
      <c r="AJ330" s="294"/>
      <c r="AK330" s="294"/>
      <c r="AL330" s="294"/>
      <c r="AM330" s="294"/>
      <c r="AN330" s="294"/>
      <c r="AO330" s="294"/>
      <c r="AP330" s="294"/>
      <c r="AQ330" s="294"/>
      <c r="AR330" s="294"/>
      <c r="AS330" s="294"/>
      <c r="AT330" s="294"/>
    </row>
    <row r="331" ht="19.5" customHeight="1">
      <c r="A331" s="293"/>
      <c r="B331" s="294"/>
      <c r="C331" s="294"/>
      <c r="D331" s="294"/>
      <c r="E331" s="294"/>
      <c r="F331" s="294"/>
      <c r="G331" s="294"/>
      <c r="H331" s="294"/>
      <c r="I331" s="294"/>
      <c r="J331" s="294"/>
      <c r="K331" s="294"/>
      <c r="L331" s="294"/>
      <c r="M331" s="294"/>
      <c r="N331" s="294"/>
      <c r="O331" s="294"/>
      <c r="P331" s="294"/>
      <c r="Q331" s="294"/>
      <c r="R331" s="294"/>
      <c r="S331" s="294"/>
      <c r="T331" s="294"/>
      <c r="U331" s="295"/>
      <c r="V331" s="295"/>
      <c r="W331" s="295"/>
      <c r="X331" s="294"/>
      <c r="Y331" s="294"/>
      <c r="Z331" s="294"/>
      <c r="AA331" s="294"/>
      <c r="AB331" s="294"/>
      <c r="AC331" s="294"/>
      <c r="AD331" s="294"/>
      <c r="AE331" s="294"/>
      <c r="AF331" s="294"/>
      <c r="AG331" s="294"/>
      <c r="AH331" s="294"/>
      <c r="AI331" s="294"/>
      <c r="AJ331" s="294"/>
      <c r="AK331" s="294"/>
      <c r="AL331" s="294"/>
      <c r="AM331" s="294"/>
      <c r="AN331" s="294"/>
      <c r="AO331" s="294"/>
      <c r="AP331" s="294"/>
      <c r="AQ331" s="294"/>
      <c r="AR331" s="294"/>
      <c r="AS331" s="294"/>
      <c r="AT331" s="294"/>
    </row>
    <row r="332" ht="19.5" customHeight="1">
      <c r="A332" s="293"/>
      <c r="B332" s="294"/>
      <c r="C332" s="294"/>
      <c r="D332" s="294"/>
      <c r="E332" s="294"/>
      <c r="F332" s="294"/>
      <c r="G332" s="294"/>
      <c r="H332" s="294"/>
      <c r="I332" s="294"/>
      <c r="J332" s="294"/>
      <c r="K332" s="294"/>
      <c r="L332" s="294"/>
      <c r="M332" s="294"/>
      <c r="N332" s="294"/>
      <c r="O332" s="294"/>
      <c r="P332" s="294"/>
      <c r="Q332" s="294"/>
      <c r="R332" s="294"/>
      <c r="S332" s="294"/>
      <c r="T332" s="294"/>
      <c r="U332" s="295"/>
      <c r="V332" s="295"/>
      <c r="W332" s="295"/>
      <c r="X332" s="294"/>
      <c r="Y332" s="294"/>
      <c r="Z332" s="294"/>
      <c r="AA332" s="294"/>
      <c r="AB332" s="294"/>
      <c r="AC332" s="294"/>
      <c r="AD332" s="294"/>
      <c r="AE332" s="294"/>
      <c r="AF332" s="294"/>
      <c r="AG332" s="294"/>
      <c r="AH332" s="294"/>
      <c r="AI332" s="294"/>
      <c r="AJ332" s="294"/>
      <c r="AK332" s="294"/>
      <c r="AL332" s="294"/>
      <c r="AM332" s="294"/>
      <c r="AN332" s="294"/>
      <c r="AO332" s="294"/>
      <c r="AP332" s="294"/>
      <c r="AQ332" s="294"/>
      <c r="AR332" s="294"/>
      <c r="AS332" s="294"/>
      <c r="AT332" s="294"/>
    </row>
    <row r="333" ht="19.5" customHeight="1">
      <c r="A333" s="293"/>
      <c r="B333" s="294"/>
      <c r="C333" s="294"/>
      <c r="D333" s="294"/>
      <c r="E333" s="294"/>
      <c r="F333" s="294"/>
      <c r="G333" s="294"/>
      <c r="H333" s="294"/>
      <c r="I333" s="294"/>
      <c r="J333" s="294"/>
      <c r="K333" s="294"/>
      <c r="L333" s="294"/>
      <c r="M333" s="294"/>
      <c r="N333" s="294"/>
      <c r="O333" s="294"/>
      <c r="P333" s="294"/>
      <c r="Q333" s="294"/>
      <c r="R333" s="294"/>
      <c r="S333" s="294"/>
      <c r="T333" s="294"/>
      <c r="U333" s="295"/>
      <c r="V333" s="295"/>
      <c r="W333" s="295"/>
      <c r="X333" s="294"/>
      <c r="Y333" s="294"/>
      <c r="Z333" s="294"/>
      <c r="AA333" s="294"/>
      <c r="AB333" s="294"/>
      <c r="AC333" s="294"/>
      <c r="AD333" s="294"/>
      <c r="AE333" s="294"/>
      <c r="AF333" s="294"/>
      <c r="AG333" s="294"/>
      <c r="AH333" s="294"/>
      <c r="AI333" s="294"/>
      <c r="AJ333" s="294"/>
      <c r="AK333" s="294"/>
      <c r="AL333" s="294"/>
      <c r="AM333" s="294"/>
      <c r="AN333" s="294"/>
      <c r="AO333" s="294"/>
      <c r="AP333" s="294"/>
      <c r="AQ333" s="294"/>
      <c r="AR333" s="294"/>
      <c r="AS333" s="294"/>
      <c r="AT333" s="294"/>
    </row>
    <row r="334" ht="19.5" customHeight="1">
      <c r="A334" s="293"/>
      <c r="B334" s="294"/>
      <c r="C334" s="294"/>
      <c r="D334" s="294"/>
      <c r="E334" s="294"/>
      <c r="F334" s="294"/>
      <c r="G334" s="294"/>
      <c r="H334" s="294"/>
      <c r="I334" s="294"/>
      <c r="J334" s="294"/>
      <c r="K334" s="294"/>
      <c r="L334" s="294"/>
      <c r="M334" s="294"/>
      <c r="N334" s="294"/>
      <c r="O334" s="294"/>
      <c r="P334" s="294"/>
      <c r="Q334" s="294"/>
      <c r="R334" s="294"/>
      <c r="S334" s="294"/>
      <c r="T334" s="294"/>
      <c r="U334" s="295"/>
      <c r="V334" s="295"/>
      <c r="W334" s="295"/>
      <c r="X334" s="294"/>
      <c r="Y334" s="294"/>
      <c r="Z334" s="294"/>
      <c r="AA334" s="294"/>
      <c r="AB334" s="294"/>
      <c r="AC334" s="294"/>
      <c r="AD334" s="294"/>
      <c r="AE334" s="294"/>
      <c r="AF334" s="294"/>
      <c r="AG334" s="294"/>
      <c r="AH334" s="294"/>
      <c r="AI334" s="294"/>
      <c r="AJ334" s="294"/>
      <c r="AK334" s="294"/>
      <c r="AL334" s="294"/>
      <c r="AM334" s="294"/>
      <c r="AN334" s="294"/>
      <c r="AO334" s="294"/>
      <c r="AP334" s="294"/>
      <c r="AQ334" s="294"/>
      <c r="AR334" s="294"/>
      <c r="AS334" s="294"/>
      <c r="AT334" s="294"/>
    </row>
    <row r="335" ht="19.5" customHeight="1">
      <c r="A335" s="293"/>
      <c r="B335" s="294"/>
      <c r="C335" s="294"/>
      <c r="D335" s="294"/>
      <c r="E335" s="294"/>
      <c r="F335" s="294"/>
      <c r="G335" s="294"/>
      <c r="H335" s="294"/>
      <c r="I335" s="294"/>
      <c r="J335" s="294"/>
      <c r="K335" s="294"/>
      <c r="L335" s="294"/>
      <c r="M335" s="294"/>
      <c r="N335" s="294"/>
      <c r="O335" s="294"/>
      <c r="P335" s="294"/>
      <c r="Q335" s="294"/>
      <c r="R335" s="294"/>
      <c r="S335" s="294"/>
      <c r="T335" s="294"/>
      <c r="U335" s="295"/>
      <c r="V335" s="295"/>
      <c r="W335" s="295"/>
      <c r="X335" s="294"/>
      <c r="Y335" s="294"/>
      <c r="Z335" s="294"/>
      <c r="AA335" s="294"/>
      <c r="AB335" s="294"/>
      <c r="AC335" s="294"/>
      <c r="AD335" s="294"/>
      <c r="AE335" s="294"/>
      <c r="AF335" s="294"/>
      <c r="AG335" s="294"/>
      <c r="AH335" s="294"/>
      <c r="AI335" s="294"/>
      <c r="AJ335" s="294"/>
      <c r="AK335" s="294"/>
      <c r="AL335" s="294"/>
      <c r="AM335" s="294"/>
      <c r="AN335" s="294"/>
      <c r="AO335" s="294"/>
      <c r="AP335" s="294"/>
      <c r="AQ335" s="294"/>
      <c r="AR335" s="294"/>
      <c r="AS335" s="294"/>
      <c r="AT335" s="294"/>
    </row>
    <row r="336" ht="19.5" customHeight="1">
      <c r="A336" s="293"/>
      <c r="B336" s="294"/>
      <c r="C336" s="294"/>
      <c r="D336" s="294"/>
      <c r="E336" s="294"/>
      <c r="F336" s="294"/>
      <c r="G336" s="294"/>
      <c r="H336" s="294"/>
      <c r="I336" s="294"/>
      <c r="J336" s="294"/>
      <c r="K336" s="294"/>
      <c r="L336" s="294"/>
      <c r="M336" s="294"/>
      <c r="N336" s="294"/>
      <c r="O336" s="294"/>
      <c r="P336" s="294"/>
      <c r="Q336" s="294"/>
      <c r="R336" s="294"/>
      <c r="S336" s="294"/>
      <c r="T336" s="294"/>
      <c r="U336" s="295"/>
      <c r="V336" s="295"/>
      <c r="W336" s="295"/>
      <c r="X336" s="294"/>
      <c r="Y336" s="294"/>
      <c r="Z336" s="294"/>
      <c r="AA336" s="294"/>
      <c r="AB336" s="294"/>
      <c r="AC336" s="294"/>
      <c r="AD336" s="294"/>
      <c r="AE336" s="294"/>
      <c r="AF336" s="294"/>
      <c r="AG336" s="294"/>
      <c r="AH336" s="294"/>
      <c r="AI336" s="294"/>
      <c r="AJ336" s="294"/>
      <c r="AK336" s="294"/>
      <c r="AL336" s="294"/>
      <c r="AM336" s="294"/>
      <c r="AN336" s="294"/>
      <c r="AO336" s="294"/>
      <c r="AP336" s="294"/>
      <c r="AQ336" s="294"/>
      <c r="AR336" s="294"/>
      <c r="AS336" s="294"/>
      <c r="AT336" s="294"/>
    </row>
    <row r="337" ht="19.5" customHeight="1">
      <c r="A337" s="293"/>
      <c r="B337" s="294"/>
      <c r="C337" s="294"/>
      <c r="D337" s="294"/>
      <c r="E337" s="294"/>
      <c r="F337" s="294"/>
      <c r="G337" s="294"/>
      <c r="H337" s="294"/>
      <c r="I337" s="294"/>
      <c r="J337" s="294"/>
      <c r="K337" s="294"/>
      <c r="L337" s="294"/>
      <c r="M337" s="294"/>
      <c r="N337" s="294"/>
      <c r="O337" s="294"/>
      <c r="P337" s="294"/>
      <c r="Q337" s="294"/>
      <c r="R337" s="294"/>
      <c r="S337" s="294"/>
      <c r="T337" s="294"/>
      <c r="U337" s="295"/>
      <c r="V337" s="295"/>
      <c r="W337" s="295"/>
      <c r="X337" s="294"/>
      <c r="Y337" s="294"/>
      <c r="Z337" s="294"/>
      <c r="AA337" s="294"/>
      <c r="AB337" s="294"/>
      <c r="AC337" s="294"/>
      <c r="AD337" s="294"/>
      <c r="AE337" s="294"/>
      <c r="AF337" s="294"/>
      <c r="AG337" s="294"/>
      <c r="AH337" s="294"/>
      <c r="AI337" s="294"/>
      <c r="AJ337" s="294"/>
      <c r="AK337" s="294"/>
      <c r="AL337" s="294"/>
      <c r="AM337" s="294"/>
      <c r="AN337" s="294"/>
      <c r="AO337" s="294"/>
      <c r="AP337" s="294"/>
      <c r="AQ337" s="294"/>
      <c r="AR337" s="294"/>
      <c r="AS337" s="294"/>
      <c r="AT337" s="294"/>
    </row>
    <row r="338" ht="19.5" customHeight="1">
      <c r="A338" s="293"/>
      <c r="B338" s="294"/>
      <c r="C338" s="294"/>
      <c r="D338" s="294"/>
      <c r="E338" s="294"/>
      <c r="F338" s="294"/>
      <c r="G338" s="294"/>
      <c r="H338" s="294"/>
      <c r="I338" s="294"/>
      <c r="J338" s="294"/>
      <c r="K338" s="294"/>
      <c r="L338" s="294"/>
      <c r="M338" s="294"/>
      <c r="N338" s="294"/>
      <c r="O338" s="294"/>
      <c r="P338" s="294"/>
      <c r="Q338" s="294"/>
      <c r="R338" s="294"/>
      <c r="S338" s="294"/>
      <c r="T338" s="294"/>
      <c r="U338" s="295"/>
      <c r="V338" s="295"/>
      <c r="W338" s="295"/>
      <c r="X338" s="294"/>
      <c r="Y338" s="294"/>
      <c r="Z338" s="294"/>
      <c r="AA338" s="294"/>
      <c r="AB338" s="294"/>
      <c r="AC338" s="294"/>
      <c r="AD338" s="294"/>
      <c r="AE338" s="294"/>
      <c r="AF338" s="294"/>
      <c r="AG338" s="294"/>
      <c r="AH338" s="294"/>
      <c r="AI338" s="294"/>
      <c r="AJ338" s="294"/>
      <c r="AK338" s="294"/>
      <c r="AL338" s="294"/>
      <c r="AM338" s="294"/>
      <c r="AN338" s="294"/>
      <c r="AO338" s="294"/>
      <c r="AP338" s="294"/>
      <c r="AQ338" s="294"/>
      <c r="AR338" s="294"/>
      <c r="AS338" s="294"/>
      <c r="AT338" s="294"/>
    </row>
    <row r="339" ht="19.5" customHeight="1">
      <c r="A339" s="293"/>
      <c r="B339" s="294"/>
      <c r="C339" s="294"/>
      <c r="D339" s="294"/>
      <c r="E339" s="294"/>
      <c r="F339" s="294"/>
      <c r="G339" s="294"/>
      <c r="H339" s="294"/>
      <c r="I339" s="294"/>
      <c r="J339" s="294"/>
      <c r="K339" s="294"/>
      <c r="L339" s="294"/>
      <c r="M339" s="294"/>
      <c r="N339" s="294"/>
      <c r="O339" s="294"/>
      <c r="P339" s="294"/>
      <c r="Q339" s="294"/>
      <c r="R339" s="294"/>
      <c r="S339" s="294"/>
      <c r="T339" s="294"/>
      <c r="U339" s="295"/>
      <c r="V339" s="295"/>
      <c r="W339" s="295"/>
      <c r="X339" s="294"/>
      <c r="Y339" s="294"/>
      <c r="Z339" s="294"/>
      <c r="AA339" s="294"/>
      <c r="AB339" s="294"/>
      <c r="AC339" s="294"/>
      <c r="AD339" s="294"/>
      <c r="AE339" s="294"/>
      <c r="AF339" s="294"/>
      <c r="AG339" s="294"/>
      <c r="AH339" s="294"/>
      <c r="AI339" s="294"/>
      <c r="AJ339" s="294"/>
      <c r="AK339" s="294"/>
      <c r="AL339" s="294"/>
      <c r="AM339" s="294"/>
      <c r="AN339" s="294"/>
      <c r="AO339" s="294"/>
      <c r="AP339" s="294"/>
      <c r="AQ339" s="294"/>
      <c r="AR339" s="294"/>
      <c r="AS339" s="294"/>
      <c r="AT339" s="294"/>
    </row>
    <row r="340" ht="19.5" customHeight="1">
      <c r="A340" s="293"/>
      <c r="B340" s="294"/>
      <c r="C340" s="294"/>
      <c r="D340" s="294"/>
      <c r="E340" s="294"/>
      <c r="F340" s="294"/>
      <c r="G340" s="294"/>
      <c r="H340" s="294"/>
      <c r="I340" s="294"/>
      <c r="J340" s="294"/>
      <c r="K340" s="294"/>
      <c r="L340" s="294"/>
      <c r="M340" s="294"/>
      <c r="N340" s="294"/>
      <c r="O340" s="294"/>
      <c r="P340" s="294"/>
      <c r="Q340" s="294"/>
      <c r="R340" s="294"/>
      <c r="S340" s="294"/>
      <c r="T340" s="294"/>
      <c r="U340" s="295"/>
      <c r="V340" s="295"/>
      <c r="W340" s="295"/>
      <c r="X340" s="294"/>
      <c r="Y340" s="294"/>
      <c r="Z340" s="294"/>
      <c r="AA340" s="294"/>
      <c r="AB340" s="294"/>
      <c r="AC340" s="294"/>
      <c r="AD340" s="294"/>
      <c r="AE340" s="294"/>
      <c r="AF340" s="294"/>
      <c r="AG340" s="294"/>
      <c r="AH340" s="294"/>
      <c r="AI340" s="294"/>
      <c r="AJ340" s="294"/>
      <c r="AK340" s="294"/>
      <c r="AL340" s="294"/>
      <c r="AM340" s="294"/>
      <c r="AN340" s="294"/>
      <c r="AO340" s="294"/>
      <c r="AP340" s="294"/>
      <c r="AQ340" s="294"/>
      <c r="AR340" s="294"/>
      <c r="AS340" s="294"/>
      <c r="AT340" s="294"/>
    </row>
    <row r="341" ht="19.5" customHeight="1">
      <c r="A341" s="293"/>
      <c r="B341" s="294"/>
      <c r="C341" s="294"/>
      <c r="D341" s="294"/>
      <c r="E341" s="294"/>
      <c r="F341" s="294"/>
      <c r="G341" s="294"/>
      <c r="H341" s="294"/>
      <c r="I341" s="294"/>
      <c r="J341" s="294"/>
      <c r="K341" s="294"/>
      <c r="L341" s="294"/>
      <c r="M341" s="294"/>
      <c r="N341" s="294"/>
      <c r="O341" s="294"/>
      <c r="P341" s="294"/>
      <c r="Q341" s="294"/>
      <c r="R341" s="294"/>
      <c r="S341" s="294"/>
      <c r="T341" s="294"/>
      <c r="U341" s="295"/>
      <c r="V341" s="295"/>
      <c r="W341" s="295"/>
      <c r="X341" s="294"/>
      <c r="Y341" s="294"/>
      <c r="Z341" s="294"/>
      <c r="AA341" s="294"/>
      <c r="AB341" s="294"/>
      <c r="AC341" s="294"/>
      <c r="AD341" s="294"/>
      <c r="AE341" s="294"/>
      <c r="AF341" s="294"/>
      <c r="AG341" s="294"/>
      <c r="AH341" s="294"/>
      <c r="AI341" s="294"/>
      <c r="AJ341" s="294"/>
      <c r="AK341" s="294"/>
      <c r="AL341" s="294"/>
      <c r="AM341" s="294"/>
      <c r="AN341" s="294"/>
      <c r="AO341" s="294"/>
      <c r="AP341" s="294"/>
      <c r="AQ341" s="294"/>
      <c r="AR341" s="294"/>
      <c r="AS341" s="294"/>
      <c r="AT341" s="294"/>
    </row>
    <row r="342" ht="19.5" customHeight="1">
      <c r="A342" s="293"/>
      <c r="B342" s="294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5"/>
      <c r="V342" s="295"/>
      <c r="W342" s="295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4"/>
      <c r="AS342" s="294"/>
      <c r="AT342" s="294"/>
    </row>
    <row r="343" ht="19.5" customHeight="1">
      <c r="A343" s="293"/>
      <c r="B343" s="294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5"/>
      <c r="V343" s="295"/>
      <c r="W343" s="295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4"/>
      <c r="AS343" s="294"/>
      <c r="AT343" s="294"/>
    </row>
    <row r="344" ht="19.5" customHeight="1">
      <c r="A344" s="293"/>
      <c r="B344" s="294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5"/>
      <c r="V344" s="295"/>
      <c r="W344" s="295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4"/>
      <c r="AS344" s="294"/>
      <c r="AT344" s="294"/>
    </row>
    <row r="345" ht="19.5" customHeight="1">
      <c r="A345" s="293"/>
      <c r="B345" s="294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5"/>
      <c r="V345" s="295"/>
      <c r="W345" s="295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4"/>
      <c r="AS345" s="294"/>
      <c r="AT345" s="294"/>
    </row>
    <row r="346" ht="19.5" customHeight="1">
      <c r="A346" s="293"/>
      <c r="B346" s="294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5"/>
      <c r="V346" s="295"/>
      <c r="W346" s="295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4"/>
      <c r="AS346" s="294"/>
      <c r="AT346" s="294"/>
    </row>
    <row r="347" ht="19.5" customHeight="1">
      <c r="A347" s="293"/>
      <c r="B347" s="294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5"/>
      <c r="V347" s="295"/>
      <c r="W347" s="295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4"/>
      <c r="AS347" s="294"/>
      <c r="AT347" s="294"/>
    </row>
    <row r="348" ht="19.5" customHeight="1">
      <c r="A348" s="293"/>
      <c r="B348" s="294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5"/>
      <c r="V348" s="295"/>
      <c r="W348" s="295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4"/>
      <c r="AS348" s="294"/>
      <c r="AT348" s="294"/>
    </row>
    <row r="349" ht="19.5" customHeight="1">
      <c r="A349" s="293"/>
      <c r="B349" s="294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5"/>
      <c r="V349" s="295"/>
      <c r="W349" s="295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4"/>
      <c r="AS349" s="294"/>
      <c r="AT349" s="294"/>
    </row>
    <row r="350" ht="19.5" customHeight="1">
      <c r="A350" s="293"/>
      <c r="B350" s="294"/>
      <c r="C350" s="294"/>
      <c r="D350" s="294"/>
      <c r="E350" s="294"/>
      <c r="F350" s="294"/>
      <c r="G350" s="294"/>
      <c r="H350" s="294"/>
      <c r="I350" s="294"/>
      <c r="J350" s="294"/>
      <c r="K350" s="294"/>
      <c r="L350" s="294"/>
      <c r="M350" s="294"/>
      <c r="N350" s="294"/>
      <c r="O350" s="294"/>
      <c r="P350" s="294"/>
      <c r="Q350" s="294"/>
      <c r="R350" s="294"/>
      <c r="S350" s="294"/>
      <c r="T350" s="294"/>
      <c r="U350" s="295"/>
      <c r="V350" s="295"/>
      <c r="W350" s="295"/>
      <c r="X350" s="294"/>
      <c r="Y350" s="294"/>
      <c r="Z350" s="294"/>
      <c r="AA350" s="294"/>
      <c r="AB350" s="294"/>
      <c r="AC350" s="294"/>
      <c r="AD350" s="294"/>
      <c r="AE350" s="294"/>
      <c r="AF350" s="294"/>
      <c r="AG350" s="294"/>
      <c r="AH350" s="294"/>
      <c r="AI350" s="294"/>
      <c r="AJ350" s="294"/>
      <c r="AK350" s="294"/>
      <c r="AL350" s="294"/>
      <c r="AM350" s="294"/>
      <c r="AN350" s="294"/>
      <c r="AO350" s="294"/>
      <c r="AP350" s="294"/>
      <c r="AQ350" s="294"/>
      <c r="AR350" s="294"/>
      <c r="AS350" s="294"/>
      <c r="AT350" s="294"/>
    </row>
    <row r="351" ht="19.5" customHeight="1">
      <c r="A351" s="293"/>
      <c r="B351" s="294"/>
      <c r="C351" s="294"/>
      <c r="D351" s="294"/>
      <c r="E351" s="294"/>
      <c r="F351" s="294"/>
      <c r="G351" s="294"/>
      <c r="H351" s="294"/>
      <c r="I351" s="294"/>
      <c r="J351" s="294"/>
      <c r="K351" s="294"/>
      <c r="L351" s="294"/>
      <c r="M351" s="294"/>
      <c r="N351" s="294"/>
      <c r="O351" s="294"/>
      <c r="P351" s="294"/>
      <c r="Q351" s="294"/>
      <c r="R351" s="294"/>
      <c r="S351" s="294"/>
      <c r="T351" s="294"/>
      <c r="U351" s="295"/>
      <c r="V351" s="295"/>
      <c r="W351" s="295"/>
      <c r="X351" s="294"/>
      <c r="Y351" s="294"/>
      <c r="Z351" s="294"/>
      <c r="AA351" s="294"/>
      <c r="AB351" s="294"/>
      <c r="AC351" s="294"/>
      <c r="AD351" s="294"/>
      <c r="AE351" s="294"/>
      <c r="AF351" s="294"/>
      <c r="AG351" s="294"/>
      <c r="AH351" s="294"/>
      <c r="AI351" s="294"/>
      <c r="AJ351" s="294"/>
      <c r="AK351" s="294"/>
      <c r="AL351" s="294"/>
      <c r="AM351" s="294"/>
      <c r="AN351" s="294"/>
      <c r="AO351" s="294"/>
      <c r="AP351" s="294"/>
      <c r="AQ351" s="294"/>
      <c r="AR351" s="294"/>
      <c r="AS351" s="294"/>
      <c r="AT351" s="294"/>
    </row>
    <row r="352" ht="19.5" customHeight="1">
      <c r="A352" s="293"/>
      <c r="B352" s="294"/>
      <c r="C352" s="294"/>
      <c r="D352" s="294"/>
      <c r="E352" s="294"/>
      <c r="F352" s="294"/>
      <c r="G352" s="294"/>
      <c r="H352" s="294"/>
      <c r="I352" s="294"/>
      <c r="J352" s="294"/>
      <c r="K352" s="294"/>
      <c r="L352" s="294"/>
      <c r="M352" s="294"/>
      <c r="N352" s="294"/>
      <c r="O352" s="294"/>
      <c r="P352" s="294"/>
      <c r="Q352" s="294"/>
      <c r="R352" s="294"/>
      <c r="S352" s="294"/>
      <c r="T352" s="294"/>
      <c r="U352" s="295"/>
      <c r="V352" s="295"/>
      <c r="W352" s="295"/>
      <c r="X352" s="294"/>
      <c r="Y352" s="294"/>
      <c r="Z352" s="294"/>
      <c r="AA352" s="294"/>
      <c r="AB352" s="294"/>
      <c r="AC352" s="294"/>
      <c r="AD352" s="294"/>
      <c r="AE352" s="294"/>
      <c r="AF352" s="294"/>
      <c r="AG352" s="294"/>
      <c r="AH352" s="294"/>
      <c r="AI352" s="294"/>
      <c r="AJ352" s="294"/>
      <c r="AK352" s="294"/>
      <c r="AL352" s="294"/>
      <c r="AM352" s="294"/>
      <c r="AN352" s="294"/>
      <c r="AO352" s="294"/>
      <c r="AP352" s="294"/>
      <c r="AQ352" s="294"/>
      <c r="AR352" s="294"/>
      <c r="AS352" s="294"/>
      <c r="AT352" s="294"/>
    </row>
    <row r="353" ht="19.5" customHeight="1">
      <c r="A353" s="293"/>
      <c r="B353" s="294"/>
      <c r="C353" s="294"/>
      <c r="D353" s="294"/>
      <c r="E353" s="294"/>
      <c r="F353" s="294"/>
      <c r="G353" s="294"/>
      <c r="H353" s="294"/>
      <c r="I353" s="294"/>
      <c r="J353" s="294"/>
      <c r="K353" s="294"/>
      <c r="L353" s="294"/>
      <c r="M353" s="294"/>
      <c r="N353" s="294"/>
      <c r="O353" s="294"/>
      <c r="P353" s="294"/>
      <c r="Q353" s="294"/>
      <c r="R353" s="294"/>
      <c r="S353" s="294"/>
      <c r="T353" s="294"/>
      <c r="U353" s="295"/>
      <c r="V353" s="295"/>
      <c r="W353" s="295"/>
      <c r="X353" s="294"/>
      <c r="Y353" s="294"/>
      <c r="Z353" s="294"/>
      <c r="AA353" s="294"/>
      <c r="AB353" s="294"/>
      <c r="AC353" s="294"/>
      <c r="AD353" s="294"/>
      <c r="AE353" s="294"/>
      <c r="AF353" s="294"/>
      <c r="AG353" s="294"/>
      <c r="AH353" s="294"/>
      <c r="AI353" s="294"/>
      <c r="AJ353" s="294"/>
      <c r="AK353" s="294"/>
      <c r="AL353" s="294"/>
      <c r="AM353" s="294"/>
      <c r="AN353" s="294"/>
      <c r="AO353" s="294"/>
      <c r="AP353" s="294"/>
      <c r="AQ353" s="294"/>
      <c r="AR353" s="294"/>
      <c r="AS353" s="294"/>
      <c r="AT353" s="294"/>
    </row>
    <row r="354" ht="19.5" customHeight="1">
      <c r="A354" s="293"/>
      <c r="B354" s="294"/>
      <c r="C354" s="294"/>
      <c r="D354" s="294"/>
      <c r="E354" s="294"/>
      <c r="F354" s="294"/>
      <c r="G354" s="294"/>
      <c r="H354" s="294"/>
      <c r="I354" s="294"/>
      <c r="J354" s="294"/>
      <c r="K354" s="294"/>
      <c r="L354" s="294"/>
      <c r="M354" s="294"/>
      <c r="N354" s="294"/>
      <c r="O354" s="294"/>
      <c r="P354" s="294"/>
      <c r="Q354" s="294"/>
      <c r="R354" s="294"/>
      <c r="S354" s="294"/>
      <c r="T354" s="294"/>
      <c r="U354" s="295"/>
      <c r="V354" s="295"/>
      <c r="W354" s="295"/>
      <c r="X354" s="294"/>
      <c r="Y354" s="294"/>
      <c r="Z354" s="294"/>
      <c r="AA354" s="294"/>
      <c r="AB354" s="294"/>
      <c r="AC354" s="294"/>
      <c r="AD354" s="294"/>
      <c r="AE354" s="294"/>
      <c r="AF354" s="294"/>
      <c r="AG354" s="294"/>
      <c r="AH354" s="294"/>
      <c r="AI354" s="294"/>
      <c r="AJ354" s="294"/>
      <c r="AK354" s="294"/>
      <c r="AL354" s="294"/>
      <c r="AM354" s="294"/>
      <c r="AN354" s="294"/>
      <c r="AO354" s="294"/>
      <c r="AP354" s="294"/>
      <c r="AQ354" s="294"/>
      <c r="AR354" s="294"/>
      <c r="AS354" s="294"/>
      <c r="AT354" s="294"/>
    </row>
    <row r="355" ht="19.5" customHeight="1">
      <c r="A355" s="293"/>
      <c r="B355" s="294"/>
      <c r="C355" s="294"/>
      <c r="D355" s="294"/>
      <c r="E355" s="294"/>
      <c r="F355" s="294"/>
      <c r="G355" s="294"/>
      <c r="H355" s="294"/>
      <c r="I355" s="294"/>
      <c r="J355" s="294"/>
      <c r="K355" s="294"/>
      <c r="L355" s="294"/>
      <c r="M355" s="294"/>
      <c r="N355" s="294"/>
      <c r="O355" s="294"/>
      <c r="P355" s="294"/>
      <c r="Q355" s="294"/>
      <c r="R355" s="294"/>
      <c r="S355" s="294"/>
      <c r="T355" s="294"/>
      <c r="U355" s="295"/>
      <c r="V355" s="295"/>
      <c r="W355" s="295"/>
      <c r="X355" s="294"/>
      <c r="Y355" s="294"/>
      <c r="Z355" s="294"/>
      <c r="AA355" s="294"/>
      <c r="AB355" s="294"/>
      <c r="AC355" s="294"/>
      <c r="AD355" s="294"/>
      <c r="AE355" s="294"/>
      <c r="AF355" s="294"/>
      <c r="AG355" s="294"/>
      <c r="AH355" s="294"/>
      <c r="AI355" s="294"/>
      <c r="AJ355" s="294"/>
      <c r="AK355" s="294"/>
      <c r="AL355" s="294"/>
      <c r="AM355" s="294"/>
      <c r="AN355" s="294"/>
      <c r="AO355" s="294"/>
      <c r="AP355" s="294"/>
      <c r="AQ355" s="294"/>
      <c r="AR355" s="294"/>
      <c r="AS355" s="294"/>
      <c r="AT355" s="294"/>
    </row>
    <row r="356" ht="19.5" customHeight="1">
      <c r="A356" s="293"/>
      <c r="B356" s="294"/>
      <c r="C356" s="294"/>
      <c r="D356" s="294"/>
      <c r="E356" s="294"/>
      <c r="F356" s="294"/>
      <c r="G356" s="294"/>
      <c r="H356" s="294"/>
      <c r="I356" s="294"/>
      <c r="J356" s="294"/>
      <c r="K356" s="294"/>
      <c r="L356" s="294"/>
      <c r="M356" s="294"/>
      <c r="N356" s="294"/>
      <c r="O356" s="294"/>
      <c r="P356" s="294"/>
      <c r="Q356" s="294"/>
      <c r="R356" s="294"/>
      <c r="S356" s="294"/>
      <c r="T356" s="294"/>
      <c r="U356" s="295"/>
      <c r="V356" s="295"/>
      <c r="W356" s="295"/>
      <c r="X356" s="294"/>
      <c r="Y356" s="294"/>
      <c r="Z356" s="294"/>
      <c r="AA356" s="294"/>
      <c r="AB356" s="294"/>
      <c r="AC356" s="294"/>
      <c r="AD356" s="294"/>
      <c r="AE356" s="294"/>
      <c r="AF356" s="294"/>
      <c r="AG356" s="294"/>
      <c r="AH356" s="294"/>
      <c r="AI356" s="294"/>
      <c r="AJ356" s="294"/>
      <c r="AK356" s="294"/>
      <c r="AL356" s="294"/>
      <c r="AM356" s="294"/>
      <c r="AN356" s="294"/>
      <c r="AO356" s="294"/>
      <c r="AP356" s="294"/>
      <c r="AQ356" s="294"/>
      <c r="AR356" s="294"/>
      <c r="AS356" s="294"/>
      <c r="AT356" s="294"/>
    </row>
    <row r="357" ht="19.5" customHeight="1">
      <c r="A357" s="293"/>
      <c r="B357" s="294"/>
      <c r="C357" s="294"/>
      <c r="D357" s="294"/>
      <c r="E357" s="294"/>
      <c r="F357" s="294"/>
      <c r="G357" s="294"/>
      <c r="H357" s="294"/>
      <c r="I357" s="294"/>
      <c r="J357" s="294"/>
      <c r="K357" s="294"/>
      <c r="L357" s="294"/>
      <c r="M357" s="294"/>
      <c r="N357" s="294"/>
      <c r="O357" s="294"/>
      <c r="P357" s="294"/>
      <c r="Q357" s="294"/>
      <c r="R357" s="294"/>
      <c r="S357" s="294"/>
      <c r="T357" s="294"/>
      <c r="U357" s="295"/>
      <c r="V357" s="295"/>
      <c r="W357" s="295"/>
      <c r="X357" s="294"/>
      <c r="Y357" s="294"/>
      <c r="Z357" s="294"/>
      <c r="AA357" s="294"/>
      <c r="AB357" s="294"/>
      <c r="AC357" s="294"/>
      <c r="AD357" s="294"/>
      <c r="AE357" s="294"/>
      <c r="AF357" s="294"/>
      <c r="AG357" s="294"/>
      <c r="AH357" s="294"/>
      <c r="AI357" s="294"/>
      <c r="AJ357" s="294"/>
      <c r="AK357" s="294"/>
      <c r="AL357" s="294"/>
      <c r="AM357" s="294"/>
      <c r="AN357" s="294"/>
      <c r="AO357" s="294"/>
      <c r="AP357" s="294"/>
      <c r="AQ357" s="294"/>
      <c r="AR357" s="294"/>
      <c r="AS357" s="294"/>
      <c r="AT357" s="294"/>
    </row>
    <row r="358" ht="19.5" customHeight="1">
      <c r="A358" s="293"/>
      <c r="B358" s="294"/>
      <c r="C358" s="294"/>
      <c r="D358" s="294"/>
      <c r="E358" s="294"/>
      <c r="F358" s="294"/>
      <c r="G358" s="294"/>
      <c r="H358" s="294"/>
      <c r="I358" s="294"/>
      <c r="J358" s="294"/>
      <c r="K358" s="294"/>
      <c r="L358" s="294"/>
      <c r="M358" s="294"/>
      <c r="N358" s="294"/>
      <c r="O358" s="294"/>
      <c r="P358" s="294"/>
      <c r="Q358" s="294"/>
      <c r="R358" s="294"/>
      <c r="S358" s="294"/>
      <c r="T358" s="294"/>
      <c r="U358" s="295"/>
      <c r="V358" s="295"/>
      <c r="W358" s="295"/>
      <c r="X358" s="294"/>
      <c r="Y358" s="294"/>
      <c r="Z358" s="294"/>
      <c r="AA358" s="294"/>
      <c r="AB358" s="294"/>
      <c r="AC358" s="294"/>
      <c r="AD358" s="294"/>
      <c r="AE358" s="294"/>
      <c r="AF358" s="294"/>
      <c r="AG358" s="294"/>
      <c r="AH358" s="294"/>
      <c r="AI358" s="294"/>
      <c r="AJ358" s="294"/>
      <c r="AK358" s="294"/>
      <c r="AL358" s="294"/>
      <c r="AM358" s="294"/>
      <c r="AN358" s="294"/>
      <c r="AO358" s="294"/>
      <c r="AP358" s="294"/>
      <c r="AQ358" s="294"/>
      <c r="AR358" s="294"/>
      <c r="AS358" s="294"/>
      <c r="AT358" s="294"/>
    </row>
    <row r="359" ht="19.5" customHeight="1">
      <c r="A359" s="293"/>
      <c r="B359" s="294"/>
      <c r="C359" s="294"/>
      <c r="D359" s="294"/>
      <c r="E359" s="294"/>
      <c r="F359" s="294"/>
      <c r="G359" s="294"/>
      <c r="H359" s="294"/>
      <c r="I359" s="294"/>
      <c r="J359" s="294"/>
      <c r="K359" s="294"/>
      <c r="L359" s="294"/>
      <c r="M359" s="294"/>
      <c r="N359" s="294"/>
      <c r="O359" s="294"/>
      <c r="P359" s="294"/>
      <c r="Q359" s="294"/>
      <c r="R359" s="294"/>
      <c r="S359" s="294"/>
      <c r="T359" s="294"/>
      <c r="U359" s="295"/>
      <c r="V359" s="295"/>
      <c r="W359" s="295"/>
      <c r="X359" s="294"/>
      <c r="Y359" s="294"/>
      <c r="Z359" s="294"/>
      <c r="AA359" s="294"/>
      <c r="AB359" s="294"/>
      <c r="AC359" s="294"/>
      <c r="AD359" s="294"/>
      <c r="AE359" s="294"/>
      <c r="AF359" s="294"/>
      <c r="AG359" s="294"/>
      <c r="AH359" s="294"/>
      <c r="AI359" s="294"/>
      <c r="AJ359" s="294"/>
      <c r="AK359" s="294"/>
      <c r="AL359" s="294"/>
      <c r="AM359" s="294"/>
      <c r="AN359" s="294"/>
      <c r="AO359" s="294"/>
      <c r="AP359" s="294"/>
      <c r="AQ359" s="294"/>
      <c r="AR359" s="294"/>
      <c r="AS359" s="294"/>
      <c r="AT359" s="294"/>
    </row>
    <row r="360" ht="19.5" customHeight="1">
      <c r="A360" s="293"/>
      <c r="B360" s="294"/>
      <c r="C360" s="294"/>
      <c r="D360" s="294"/>
      <c r="E360" s="294"/>
      <c r="F360" s="294"/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294"/>
      <c r="R360" s="294"/>
      <c r="S360" s="294"/>
      <c r="T360" s="294"/>
      <c r="U360" s="295"/>
      <c r="V360" s="295"/>
      <c r="W360" s="295"/>
      <c r="X360" s="294"/>
      <c r="Y360" s="294"/>
      <c r="Z360" s="294"/>
      <c r="AA360" s="294"/>
      <c r="AB360" s="294"/>
      <c r="AC360" s="294"/>
      <c r="AD360" s="294"/>
      <c r="AE360" s="294"/>
      <c r="AF360" s="294"/>
      <c r="AG360" s="294"/>
      <c r="AH360" s="294"/>
      <c r="AI360" s="294"/>
      <c r="AJ360" s="294"/>
      <c r="AK360" s="294"/>
      <c r="AL360" s="294"/>
      <c r="AM360" s="294"/>
      <c r="AN360" s="294"/>
      <c r="AO360" s="294"/>
      <c r="AP360" s="294"/>
      <c r="AQ360" s="294"/>
      <c r="AR360" s="294"/>
      <c r="AS360" s="294"/>
      <c r="AT360" s="294"/>
    </row>
    <row r="361" ht="19.5" customHeight="1">
      <c r="A361" s="293"/>
      <c r="B361" s="294"/>
      <c r="C361" s="294"/>
      <c r="D361" s="294"/>
      <c r="E361" s="294"/>
      <c r="F361" s="294"/>
      <c r="G361" s="294"/>
      <c r="H361" s="294"/>
      <c r="I361" s="294"/>
      <c r="J361" s="294"/>
      <c r="K361" s="294"/>
      <c r="L361" s="294"/>
      <c r="M361" s="294"/>
      <c r="N361" s="294"/>
      <c r="O361" s="294"/>
      <c r="P361" s="294"/>
      <c r="Q361" s="294"/>
      <c r="R361" s="294"/>
      <c r="S361" s="294"/>
      <c r="T361" s="294"/>
      <c r="U361" s="295"/>
      <c r="V361" s="295"/>
      <c r="W361" s="295"/>
      <c r="X361" s="294"/>
      <c r="Y361" s="294"/>
      <c r="Z361" s="294"/>
      <c r="AA361" s="294"/>
      <c r="AB361" s="294"/>
      <c r="AC361" s="294"/>
      <c r="AD361" s="294"/>
      <c r="AE361" s="294"/>
      <c r="AF361" s="294"/>
      <c r="AG361" s="294"/>
      <c r="AH361" s="294"/>
      <c r="AI361" s="294"/>
      <c r="AJ361" s="294"/>
      <c r="AK361" s="294"/>
      <c r="AL361" s="294"/>
      <c r="AM361" s="294"/>
      <c r="AN361" s="294"/>
      <c r="AO361" s="294"/>
      <c r="AP361" s="294"/>
      <c r="AQ361" s="294"/>
      <c r="AR361" s="294"/>
      <c r="AS361" s="294"/>
      <c r="AT361" s="294"/>
    </row>
    <row r="362" ht="19.5" customHeight="1">
      <c r="A362" s="293"/>
      <c r="B362" s="294"/>
      <c r="C362" s="294"/>
      <c r="D362" s="294"/>
      <c r="E362" s="294"/>
      <c r="F362" s="294"/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294"/>
      <c r="R362" s="294"/>
      <c r="S362" s="294"/>
      <c r="T362" s="294"/>
      <c r="U362" s="295"/>
      <c r="V362" s="295"/>
      <c r="W362" s="295"/>
      <c r="X362" s="294"/>
      <c r="Y362" s="294"/>
      <c r="Z362" s="294"/>
      <c r="AA362" s="294"/>
      <c r="AB362" s="294"/>
      <c r="AC362" s="294"/>
      <c r="AD362" s="294"/>
      <c r="AE362" s="294"/>
      <c r="AF362" s="294"/>
      <c r="AG362" s="294"/>
      <c r="AH362" s="294"/>
      <c r="AI362" s="294"/>
      <c r="AJ362" s="294"/>
      <c r="AK362" s="294"/>
      <c r="AL362" s="294"/>
      <c r="AM362" s="294"/>
      <c r="AN362" s="294"/>
      <c r="AO362" s="294"/>
      <c r="AP362" s="294"/>
      <c r="AQ362" s="294"/>
      <c r="AR362" s="294"/>
      <c r="AS362" s="294"/>
      <c r="AT362" s="294"/>
    </row>
    <row r="363" ht="19.5" customHeight="1">
      <c r="A363" s="293"/>
      <c r="B363" s="294"/>
      <c r="C363" s="294"/>
      <c r="D363" s="294"/>
      <c r="E363" s="294"/>
      <c r="F363" s="294"/>
      <c r="G363" s="294"/>
      <c r="H363" s="294"/>
      <c r="I363" s="294"/>
      <c r="J363" s="294"/>
      <c r="K363" s="294"/>
      <c r="L363" s="294"/>
      <c r="M363" s="294"/>
      <c r="N363" s="294"/>
      <c r="O363" s="294"/>
      <c r="P363" s="294"/>
      <c r="Q363" s="294"/>
      <c r="R363" s="294"/>
      <c r="S363" s="294"/>
      <c r="T363" s="294"/>
      <c r="U363" s="295"/>
      <c r="V363" s="295"/>
      <c r="W363" s="295"/>
      <c r="X363" s="294"/>
      <c r="Y363" s="294"/>
      <c r="Z363" s="294"/>
      <c r="AA363" s="294"/>
      <c r="AB363" s="294"/>
      <c r="AC363" s="294"/>
      <c r="AD363" s="294"/>
      <c r="AE363" s="294"/>
      <c r="AF363" s="294"/>
      <c r="AG363" s="294"/>
      <c r="AH363" s="294"/>
      <c r="AI363" s="294"/>
      <c r="AJ363" s="294"/>
      <c r="AK363" s="294"/>
      <c r="AL363" s="294"/>
      <c r="AM363" s="294"/>
      <c r="AN363" s="294"/>
      <c r="AO363" s="294"/>
      <c r="AP363" s="294"/>
      <c r="AQ363" s="294"/>
      <c r="AR363" s="294"/>
      <c r="AS363" s="294"/>
      <c r="AT363" s="294"/>
    </row>
    <row r="364" ht="19.5" customHeight="1">
      <c r="A364" s="293"/>
      <c r="B364" s="294"/>
      <c r="C364" s="294"/>
      <c r="D364" s="294"/>
      <c r="E364" s="294"/>
      <c r="F364" s="294"/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294"/>
      <c r="R364" s="294"/>
      <c r="S364" s="294"/>
      <c r="T364" s="294"/>
      <c r="U364" s="295"/>
      <c r="V364" s="295"/>
      <c r="W364" s="295"/>
      <c r="X364" s="294"/>
      <c r="Y364" s="294"/>
      <c r="Z364" s="294"/>
      <c r="AA364" s="294"/>
      <c r="AB364" s="294"/>
      <c r="AC364" s="294"/>
      <c r="AD364" s="294"/>
      <c r="AE364" s="294"/>
      <c r="AF364" s="294"/>
      <c r="AG364" s="294"/>
      <c r="AH364" s="294"/>
      <c r="AI364" s="294"/>
      <c r="AJ364" s="294"/>
      <c r="AK364" s="294"/>
      <c r="AL364" s="294"/>
      <c r="AM364" s="294"/>
      <c r="AN364" s="294"/>
      <c r="AO364" s="294"/>
      <c r="AP364" s="294"/>
      <c r="AQ364" s="294"/>
      <c r="AR364" s="294"/>
      <c r="AS364" s="294"/>
      <c r="AT364" s="294"/>
    </row>
    <row r="365" ht="19.5" customHeight="1">
      <c r="A365" s="293"/>
      <c r="B365" s="294"/>
      <c r="C365" s="294"/>
      <c r="D365" s="294"/>
      <c r="E365" s="294"/>
      <c r="F365" s="294"/>
      <c r="G365" s="294"/>
      <c r="H365" s="294"/>
      <c r="I365" s="294"/>
      <c r="J365" s="294"/>
      <c r="K365" s="294"/>
      <c r="L365" s="294"/>
      <c r="M365" s="294"/>
      <c r="N365" s="294"/>
      <c r="O365" s="294"/>
      <c r="P365" s="294"/>
      <c r="Q365" s="294"/>
      <c r="R365" s="294"/>
      <c r="S365" s="294"/>
      <c r="T365" s="294"/>
      <c r="U365" s="295"/>
      <c r="V365" s="295"/>
      <c r="W365" s="295"/>
      <c r="X365" s="294"/>
      <c r="Y365" s="294"/>
      <c r="Z365" s="294"/>
      <c r="AA365" s="294"/>
      <c r="AB365" s="294"/>
      <c r="AC365" s="294"/>
      <c r="AD365" s="294"/>
      <c r="AE365" s="294"/>
      <c r="AF365" s="294"/>
      <c r="AG365" s="294"/>
      <c r="AH365" s="294"/>
      <c r="AI365" s="294"/>
      <c r="AJ365" s="294"/>
      <c r="AK365" s="294"/>
      <c r="AL365" s="294"/>
      <c r="AM365" s="294"/>
      <c r="AN365" s="294"/>
      <c r="AO365" s="294"/>
      <c r="AP365" s="294"/>
      <c r="AQ365" s="294"/>
      <c r="AR365" s="294"/>
      <c r="AS365" s="294"/>
      <c r="AT365" s="294"/>
    </row>
    <row r="366" ht="19.5" customHeight="1">
      <c r="A366" s="293"/>
      <c r="B366" s="294"/>
      <c r="C366" s="294"/>
      <c r="D366" s="294"/>
      <c r="E366" s="294"/>
      <c r="F366" s="294"/>
      <c r="G366" s="294"/>
      <c r="H366" s="294"/>
      <c r="I366" s="294"/>
      <c r="J366" s="294"/>
      <c r="K366" s="294"/>
      <c r="L366" s="294"/>
      <c r="M366" s="294"/>
      <c r="N366" s="294"/>
      <c r="O366" s="294"/>
      <c r="P366" s="294"/>
      <c r="Q366" s="294"/>
      <c r="R366" s="294"/>
      <c r="S366" s="294"/>
      <c r="T366" s="294"/>
      <c r="U366" s="295"/>
      <c r="V366" s="295"/>
      <c r="W366" s="295"/>
      <c r="X366" s="294"/>
      <c r="Y366" s="294"/>
      <c r="Z366" s="294"/>
      <c r="AA366" s="294"/>
      <c r="AB366" s="294"/>
      <c r="AC366" s="294"/>
      <c r="AD366" s="294"/>
      <c r="AE366" s="294"/>
      <c r="AF366" s="294"/>
      <c r="AG366" s="294"/>
      <c r="AH366" s="294"/>
      <c r="AI366" s="294"/>
      <c r="AJ366" s="294"/>
      <c r="AK366" s="294"/>
      <c r="AL366" s="294"/>
      <c r="AM366" s="294"/>
      <c r="AN366" s="294"/>
      <c r="AO366" s="294"/>
      <c r="AP366" s="294"/>
      <c r="AQ366" s="294"/>
      <c r="AR366" s="294"/>
      <c r="AS366" s="294"/>
      <c r="AT366" s="294"/>
    </row>
    <row r="367" ht="19.5" customHeight="1">
      <c r="A367" s="293"/>
      <c r="B367" s="294"/>
      <c r="C367" s="294"/>
      <c r="D367" s="294"/>
      <c r="E367" s="294"/>
      <c r="F367" s="294"/>
      <c r="G367" s="294"/>
      <c r="H367" s="294"/>
      <c r="I367" s="294"/>
      <c r="J367" s="294"/>
      <c r="K367" s="294"/>
      <c r="L367" s="294"/>
      <c r="M367" s="294"/>
      <c r="N367" s="294"/>
      <c r="O367" s="294"/>
      <c r="P367" s="294"/>
      <c r="Q367" s="294"/>
      <c r="R367" s="294"/>
      <c r="S367" s="294"/>
      <c r="T367" s="294"/>
      <c r="U367" s="295"/>
      <c r="V367" s="295"/>
      <c r="W367" s="295"/>
      <c r="X367" s="294"/>
      <c r="Y367" s="294"/>
      <c r="Z367" s="294"/>
      <c r="AA367" s="294"/>
      <c r="AB367" s="294"/>
      <c r="AC367" s="294"/>
      <c r="AD367" s="294"/>
      <c r="AE367" s="294"/>
      <c r="AF367" s="294"/>
      <c r="AG367" s="294"/>
      <c r="AH367" s="294"/>
      <c r="AI367" s="294"/>
      <c r="AJ367" s="294"/>
      <c r="AK367" s="294"/>
      <c r="AL367" s="294"/>
      <c r="AM367" s="294"/>
      <c r="AN367" s="294"/>
      <c r="AO367" s="294"/>
      <c r="AP367" s="294"/>
      <c r="AQ367" s="294"/>
      <c r="AR367" s="294"/>
      <c r="AS367" s="294"/>
      <c r="AT367" s="294"/>
    </row>
    <row r="368" ht="19.5" customHeight="1">
      <c r="A368" s="293"/>
      <c r="B368" s="294"/>
      <c r="C368" s="294"/>
      <c r="D368" s="294"/>
      <c r="E368" s="294"/>
      <c r="F368" s="294"/>
      <c r="G368" s="294"/>
      <c r="H368" s="294"/>
      <c r="I368" s="294"/>
      <c r="J368" s="294"/>
      <c r="K368" s="294"/>
      <c r="L368" s="294"/>
      <c r="M368" s="294"/>
      <c r="N368" s="294"/>
      <c r="O368" s="294"/>
      <c r="P368" s="294"/>
      <c r="Q368" s="294"/>
      <c r="R368" s="294"/>
      <c r="S368" s="294"/>
      <c r="T368" s="294"/>
      <c r="U368" s="295"/>
      <c r="V368" s="295"/>
      <c r="W368" s="295"/>
      <c r="X368" s="294"/>
      <c r="Y368" s="294"/>
      <c r="Z368" s="294"/>
      <c r="AA368" s="294"/>
      <c r="AB368" s="294"/>
      <c r="AC368" s="294"/>
      <c r="AD368" s="294"/>
      <c r="AE368" s="294"/>
      <c r="AF368" s="294"/>
      <c r="AG368" s="294"/>
      <c r="AH368" s="294"/>
      <c r="AI368" s="294"/>
      <c r="AJ368" s="294"/>
      <c r="AK368" s="294"/>
      <c r="AL368" s="294"/>
      <c r="AM368" s="294"/>
      <c r="AN368" s="294"/>
      <c r="AO368" s="294"/>
      <c r="AP368" s="294"/>
      <c r="AQ368" s="294"/>
      <c r="AR368" s="294"/>
      <c r="AS368" s="294"/>
      <c r="AT368" s="294"/>
    </row>
    <row r="369" ht="19.5" customHeight="1">
      <c r="A369" s="293"/>
      <c r="B369" s="294"/>
      <c r="C369" s="294"/>
      <c r="D369" s="294"/>
      <c r="E369" s="294"/>
      <c r="F369" s="294"/>
      <c r="G369" s="294"/>
      <c r="H369" s="294"/>
      <c r="I369" s="294"/>
      <c r="J369" s="294"/>
      <c r="K369" s="294"/>
      <c r="L369" s="294"/>
      <c r="M369" s="294"/>
      <c r="N369" s="294"/>
      <c r="O369" s="294"/>
      <c r="P369" s="294"/>
      <c r="Q369" s="294"/>
      <c r="R369" s="294"/>
      <c r="S369" s="294"/>
      <c r="T369" s="294"/>
      <c r="U369" s="295"/>
      <c r="V369" s="295"/>
      <c r="W369" s="295"/>
      <c r="X369" s="294"/>
      <c r="Y369" s="294"/>
      <c r="Z369" s="294"/>
      <c r="AA369" s="294"/>
      <c r="AB369" s="294"/>
      <c r="AC369" s="294"/>
      <c r="AD369" s="294"/>
      <c r="AE369" s="294"/>
      <c r="AF369" s="294"/>
      <c r="AG369" s="294"/>
      <c r="AH369" s="294"/>
      <c r="AI369" s="294"/>
      <c r="AJ369" s="294"/>
      <c r="AK369" s="294"/>
      <c r="AL369" s="294"/>
      <c r="AM369" s="294"/>
      <c r="AN369" s="294"/>
      <c r="AO369" s="294"/>
      <c r="AP369" s="294"/>
      <c r="AQ369" s="294"/>
      <c r="AR369" s="294"/>
      <c r="AS369" s="294"/>
      <c r="AT369" s="294"/>
    </row>
    <row r="370" ht="19.5" customHeight="1">
      <c r="A370" s="293"/>
      <c r="B370" s="294"/>
      <c r="C370" s="294"/>
      <c r="D370" s="294"/>
      <c r="E370" s="294"/>
      <c r="F370" s="294"/>
      <c r="G370" s="294"/>
      <c r="H370" s="294"/>
      <c r="I370" s="294"/>
      <c r="J370" s="294"/>
      <c r="K370" s="294"/>
      <c r="L370" s="294"/>
      <c r="M370" s="294"/>
      <c r="N370" s="294"/>
      <c r="O370" s="294"/>
      <c r="P370" s="294"/>
      <c r="Q370" s="294"/>
      <c r="R370" s="294"/>
      <c r="S370" s="294"/>
      <c r="T370" s="294"/>
      <c r="U370" s="295"/>
      <c r="V370" s="295"/>
      <c r="W370" s="295"/>
      <c r="X370" s="294"/>
      <c r="Y370" s="294"/>
      <c r="Z370" s="294"/>
      <c r="AA370" s="294"/>
      <c r="AB370" s="294"/>
      <c r="AC370" s="294"/>
      <c r="AD370" s="294"/>
      <c r="AE370" s="294"/>
      <c r="AF370" s="294"/>
      <c r="AG370" s="294"/>
      <c r="AH370" s="294"/>
      <c r="AI370" s="294"/>
      <c r="AJ370" s="294"/>
      <c r="AK370" s="294"/>
      <c r="AL370" s="294"/>
      <c r="AM370" s="294"/>
      <c r="AN370" s="294"/>
      <c r="AO370" s="294"/>
      <c r="AP370" s="294"/>
      <c r="AQ370" s="294"/>
      <c r="AR370" s="294"/>
      <c r="AS370" s="294"/>
      <c r="AT370" s="294"/>
    </row>
    <row r="371" ht="19.5" customHeight="1">
      <c r="A371" s="293"/>
      <c r="B371" s="294"/>
      <c r="C371" s="294"/>
      <c r="D371" s="294"/>
      <c r="E371" s="294"/>
      <c r="F371" s="294"/>
      <c r="G371" s="294"/>
      <c r="H371" s="294"/>
      <c r="I371" s="294"/>
      <c r="J371" s="294"/>
      <c r="K371" s="294"/>
      <c r="L371" s="294"/>
      <c r="M371" s="294"/>
      <c r="N371" s="294"/>
      <c r="O371" s="294"/>
      <c r="P371" s="294"/>
      <c r="Q371" s="294"/>
      <c r="R371" s="294"/>
      <c r="S371" s="294"/>
      <c r="T371" s="294"/>
      <c r="U371" s="295"/>
      <c r="V371" s="295"/>
      <c r="W371" s="295"/>
      <c r="X371" s="294"/>
      <c r="Y371" s="294"/>
      <c r="Z371" s="294"/>
      <c r="AA371" s="294"/>
      <c r="AB371" s="294"/>
      <c r="AC371" s="294"/>
      <c r="AD371" s="294"/>
      <c r="AE371" s="294"/>
      <c r="AF371" s="294"/>
      <c r="AG371" s="294"/>
      <c r="AH371" s="294"/>
      <c r="AI371" s="294"/>
      <c r="AJ371" s="294"/>
      <c r="AK371" s="294"/>
      <c r="AL371" s="294"/>
      <c r="AM371" s="294"/>
      <c r="AN371" s="294"/>
      <c r="AO371" s="294"/>
      <c r="AP371" s="294"/>
      <c r="AQ371" s="294"/>
      <c r="AR371" s="294"/>
      <c r="AS371" s="294"/>
      <c r="AT371" s="294"/>
    </row>
    <row r="372" ht="19.5" customHeight="1">
      <c r="A372" s="293"/>
      <c r="B372" s="294"/>
      <c r="C372" s="294"/>
      <c r="D372" s="294"/>
      <c r="E372" s="294"/>
      <c r="F372" s="294"/>
      <c r="G372" s="294"/>
      <c r="H372" s="294"/>
      <c r="I372" s="294"/>
      <c r="J372" s="294"/>
      <c r="K372" s="294"/>
      <c r="L372" s="294"/>
      <c r="M372" s="294"/>
      <c r="N372" s="294"/>
      <c r="O372" s="294"/>
      <c r="P372" s="294"/>
      <c r="Q372" s="294"/>
      <c r="R372" s="294"/>
      <c r="S372" s="294"/>
      <c r="T372" s="294"/>
      <c r="U372" s="295"/>
      <c r="V372" s="295"/>
      <c r="W372" s="295"/>
      <c r="X372" s="294"/>
      <c r="Y372" s="294"/>
      <c r="Z372" s="294"/>
      <c r="AA372" s="294"/>
      <c r="AB372" s="294"/>
      <c r="AC372" s="294"/>
      <c r="AD372" s="294"/>
      <c r="AE372" s="294"/>
      <c r="AF372" s="294"/>
      <c r="AG372" s="294"/>
      <c r="AH372" s="294"/>
      <c r="AI372" s="294"/>
      <c r="AJ372" s="294"/>
      <c r="AK372" s="294"/>
      <c r="AL372" s="294"/>
      <c r="AM372" s="294"/>
      <c r="AN372" s="294"/>
      <c r="AO372" s="294"/>
      <c r="AP372" s="294"/>
      <c r="AQ372" s="294"/>
      <c r="AR372" s="294"/>
      <c r="AS372" s="294"/>
      <c r="AT372" s="294"/>
    </row>
    <row r="373" ht="19.5" customHeight="1">
      <c r="A373" s="293"/>
      <c r="B373" s="294"/>
      <c r="C373" s="294"/>
      <c r="D373" s="294"/>
      <c r="E373" s="294"/>
      <c r="F373" s="294"/>
      <c r="G373" s="294"/>
      <c r="H373" s="294"/>
      <c r="I373" s="294"/>
      <c r="J373" s="294"/>
      <c r="K373" s="294"/>
      <c r="L373" s="294"/>
      <c r="M373" s="294"/>
      <c r="N373" s="294"/>
      <c r="O373" s="294"/>
      <c r="P373" s="294"/>
      <c r="Q373" s="294"/>
      <c r="R373" s="294"/>
      <c r="S373" s="294"/>
      <c r="T373" s="294"/>
      <c r="U373" s="295"/>
      <c r="V373" s="295"/>
      <c r="W373" s="295"/>
      <c r="X373" s="294"/>
      <c r="Y373" s="294"/>
      <c r="Z373" s="294"/>
      <c r="AA373" s="294"/>
      <c r="AB373" s="294"/>
      <c r="AC373" s="294"/>
      <c r="AD373" s="294"/>
      <c r="AE373" s="294"/>
      <c r="AF373" s="294"/>
      <c r="AG373" s="294"/>
      <c r="AH373" s="294"/>
      <c r="AI373" s="294"/>
      <c r="AJ373" s="294"/>
      <c r="AK373" s="294"/>
      <c r="AL373" s="294"/>
      <c r="AM373" s="294"/>
      <c r="AN373" s="294"/>
      <c r="AO373" s="294"/>
      <c r="AP373" s="294"/>
      <c r="AQ373" s="294"/>
      <c r="AR373" s="294"/>
      <c r="AS373" s="294"/>
      <c r="AT373" s="294"/>
    </row>
    <row r="374" ht="19.5" customHeight="1">
      <c r="A374" s="293"/>
      <c r="B374" s="294"/>
      <c r="C374" s="294"/>
      <c r="D374" s="294"/>
      <c r="E374" s="294"/>
      <c r="F374" s="294"/>
      <c r="G374" s="294"/>
      <c r="H374" s="294"/>
      <c r="I374" s="294"/>
      <c r="J374" s="294"/>
      <c r="K374" s="294"/>
      <c r="L374" s="294"/>
      <c r="M374" s="294"/>
      <c r="N374" s="294"/>
      <c r="O374" s="294"/>
      <c r="P374" s="294"/>
      <c r="Q374" s="294"/>
      <c r="R374" s="294"/>
      <c r="S374" s="294"/>
      <c r="T374" s="294"/>
      <c r="U374" s="295"/>
      <c r="V374" s="295"/>
      <c r="W374" s="295"/>
      <c r="X374" s="294"/>
      <c r="Y374" s="294"/>
      <c r="Z374" s="294"/>
      <c r="AA374" s="294"/>
      <c r="AB374" s="294"/>
      <c r="AC374" s="294"/>
      <c r="AD374" s="294"/>
      <c r="AE374" s="294"/>
      <c r="AF374" s="294"/>
      <c r="AG374" s="294"/>
      <c r="AH374" s="294"/>
      <c r="AI374" s="294"/>
      <c r="AJ374" s="294"/>
      <c r="AK374" s="294"/>
      <c r="AL374" s="294"/>
      <c r="AM374" s="294"/>
      <c r="AN374" s="294"/>
      <c r="AO374" s="294"/>
      <c r="AP374" s="294"/>
      <c r="AQ374" s="294"/>
      <c r="AR374" s="294"/>
      <c r="AS374" s="294"/>
      <c r="AT374" s="294"/>
    </row>
    <row r="375" ht="19.5" customHeight="1">
      <c r="A375" s="293"/>
      <c r="B375" s="294"/>
      <c r="C375" s="294"/>
      <c r="D375" s="294"/>
      <c r="E375" s="294"/>
      <c r="F375" s="294"/>
      <c r="G375" s="294"/>
      <c r="H375" s="294"/>
      <c r="I375" s="294"/>
      <c r="J375" s="294"/>
      <c r="K375" s="294"/>
      <c r="L375" s="294"/>
      <c r="M375" s="294"/>
      <c r="N375" s="294"/>
      <c r="O375" s="294"/>
      <c r="P375" s="294"/>
      <c r="Q375" s="294"/>
      <c r="R375" s="294"/>
      <c r="S375" s="294"/>
      <c r="T375" s="294"/>
      <c r="U375" s="295"/>
      <c r="V375" s="295"/>
      <c r="W375" s="295"/>
      <c r="X375" s="294"/>
      <c r="Y375" s="294"/>
      <c r="Z375" s="294"/>
      <c r="AA375" s="294"/>
      <c r="AB375" s="294"/>
      <c r="AC375" s="294"/>
      <c r="AD375" s="294"/>
      <c r="AE375" s="294"/>
      <c r="AF375" s="294"/>
      <c r="AG375" s="294"/>
      <c r="AH375" s="294"/>
      <c r="AI375" s="294"/>
      <c r="AJ375" s="294"/>
      <c r="AK375" s="294"/>
      <c r="AL375" s="294"/>
      <c r="AM375" s="294"/>
      <c r="AN375" s="294"/>
      <c r="AO375" s="294"/>
      <c r="AP375" s="294"/>
      <c r="AQ375" s="294"/>
      <c r="AR375" s="294"/>
      <c r="AS375" s="294"/>
      <c r="AT375" s="294"/>
    </row>
    <row r="376" ht="19.5" customHeight="1">
      <c r="A376" s="293"/>
      <c r="B376" s="294"/>
      <c r="C376" s="294"/>
      <c r="D376" s="294"/>
      <c r="E376" s="294"/>
      <c r="F376" s="294"/>
      <c r="G376" s="294"/>
      <c r="H376" s="294"/>
      <c r="I376" s="294"/>
      <c r="J376" s="294"/>
      <c r="K376" s="294"/>
      <c r="L376" s="294"/>
      <c r="M376" s="294"/>
      <c r="N376" s="294"/>
      <c r="O376" s="294"/>
      <c r="P376" s="294"/>
      <c r="Q376" s="294"/>
      <c r="R376" s="294"/>
      <c r="S376" s="294"/>
      <c r="T376" s="294"/>
      <c r="U376" s="295"/>
      <c r="V376" s="295"/>
      <c r="W376" s="295"/>
      <c r="X376" s="294"/>
      <c r="Y376" s="294"/>
      <c r="Z376" s="294"/>
      <c r="AA376" s="294"/>
      <c r="AB376" s="294"/>
      <c r="AC376" s="294"/>
      <c r="AD376" s="294"/>
      <c r="AE376" s="294"/>
      <c r="AF376" s="294"/>
      <c r="AG376" s="294"/>
      <c r="AH376" s="294"/>
      <c r="AI376" s="294"/>
      <c r="AJ376" s="294"/>
      <c r="AK376" s="294"/>
      <c r="AL376" s="294"/>
      <c r="AM376" s="294"/>
      <c r="AN376" s="294"/>
      <c r="AO376" s="294"/>
      <c r="AP376" s="294"/>
      <c r="AQ376" s="294"/>
      <c r="AR376" s="294"/>
      <c r="AS376" s="294"/>
      <c r="AT376" s="294"/>
    </row>
    <row r="377" ht="19.5" customHeight="1">
      <c r="A377" s="293"/>
      <c r="B377" s="294"/>
      <c r="C377" s="294"/>
      <c r="D377" s="294"/>
      <c r="E377" s="294"/>
      <c r="F377" s="294"/>
      <c r="G377" s="294"/>
      <c r="H377" s="294"/>
      <c r="I377" s="294"/>
      <c r="J377" s="294"/>
      <c r="K377" s="294"/>
      <c r="L377" s="294"/>
      <c r="M377" s="294"/>
      <c r="N377" s="294"/>
      <c r="O377" s="294"/>
      <c r="P377" s="294"/>
      <c r="Q377" s="294"/>
      <c r="R377" s="294"/>
      <c r="S377" s="294"/>
      <c r="T377" s="294"/>
      <c r="U377" s="295"/>
      <c r="V377" s="295"/>
      <c r="W377" s="295"/>
      <c r="X377" s="294"/>
      <c r="Y377" s="294"/>
      <c r="Z377" s="294"/>
      <c r="AA377" s="294"/>
      <c r="AB377" s="294"/>
      <c r="AC377" s="294"/>
      <c r="AD377" s="294"/>
      <c r="AE377" s="294"/>
      <c r="AF377" s="294"/>
      <c r="AG377" s="294"/>
      <c r="AH377" s="294"/>
      <c r="AI377" s="294"/>
      <c r="AJ377" s="294"/>
      <c r="AK377" s="294"/>
      <c r="AL377" s="294"/>
      <c r="AM377" s="294"/>
      <c r="AN377" s="294"/>
      <c r="AO377" s="294"/>
      <c r="AP377" s="294"/>
      <c r="AQ377" s="294"/>
      <c r="AR377" s="294"/>
      <c r="AS377" s="294"/>
      <c r="AT377" s="294"/>
    </row>
    <row r="378" ht="19.5" customHeight="1">
      <c r="A378" s="293"/>
      <c r="B378" s="294"/>
      <c r="C378" s="294"/>
      <c r="D378" s="294"/>
      <c r="E378" s="294"/>
      <c r="F378" s="294"/>
      <c r="G378" s="294"/>
      <c r="H378" s="294"/>
      <c r="I378" s="294"/>
      <c r="J378" s="294"/>
      <c r="K378" s="294"/>
      <c r="L378" s="294"/>
      <c r="M378" s="294"/>
      <c r="N378" s="294"/>
      <c r="O378" s="294"/>
      <c r="P378" s="294"/>
      <c r="Q378" s="294"/>
      <c r="R378" s="294"/>
      <c r="S378" s="294"/>
      <c r="T378" s="294"/>
      <c r="U378" s="295"/>
      <c r="V378" s="295"/>
      <c r="W378" s="295"/>
      <c r="X378" s="294"/>
      <c r="Y378" s="294"/>
      <c r="Z378" s="294"/>
      <c r="AA378" s="294"/>
      <c r="AB378" s="294"/>
      <c r="AC378" s="294"/>
      <c r="AD378" s="294"/>
      <c r="AE378" s="294"/>
      <c r="AF378" s="294"/>
      <c r="AG378" s="294"/>
      <c r="AH378" s="294"/>
      <c r="AI378" s="294"/>
      <c r="AJ378" s="294"/>
      <c r="AK378" s="294"/>
      <c r="AL378" s="294"/>
      <c r="AM378" s="294"/>
      <c r="AN378" s="294"/>
      <c r="AO378" s="294"/>
      <c r="AP378" s="294"/>
      <c r="AQ378" s="294"/>
      <c r="AR378" s="294"/>
      <c r="AS378" s="294"/>
      <c r="AT378" s="294"/>
    </row>
    <row r="379" ht="19.5" customHeight="1">
      <c r="A379" s="293"/>
      <c r="B379" s="294"/>
      <c r="C379" s="294"/>
      <c r="D379" s="294"/>
      <c r="E379" s="294"/>
      <c r="F379" s="294"/>
      <c r="G379" s="294"/>
      <c r="H379" s="294"/>
      <c r="I379" s="294"/>
      <c r="J379" s="294"/>
      <c r="K379" s="294"/>
      <c r="L379" s="294"/>
      <c r="M379" s="294"/>
      <c r="N379" s="294"/>
      <c r="O379" s="294"/>
      <c r="P379" s="294"/>
      <c r="Q379" s="294"/>
      <c r="R379" s="294"/>
      <c r="S379" s="294"/>
      <c r="T379" s="294"/>
      <c r="U379" s="295"/>
      <c r="V379" s="295"/>
      <c r="W379" s="295"/>
      <c r="X379" s="294"/>
      <c r="Y379" s="294"/>
      <c r="Z379" s="294"/>
      <c r="AA379" s="294"/>
      <c r="AB379" s="294"/>
      <c r="AC379" s="294"/>
      <c r="AD379" s="294"/>
      <c r="AE379" s="294"/>
      <c r="AF379" s="294"/>
      <c r="AG379" s="294"/>
      <c r="AH379" s="294"/>
      <c r="AI379" s="294"/>
      <c r="AJ379" s="294"/>
      <c r="AK379" s="294"/>
      <c r="AL379" s="294"/>
      <c r="AM379" s="294"/>
      <c r="AN379" s="294"/>
      <c r="AO379" s="294"/>
      <c r="AP379" s="294"/>
      <c r="AQ379" s="294"/>
      <c r="AR379" s="294"/>
      <c r="AS379" s="294"/>
      <c r="AT379" s="294"/>
    </row>
    <row r="380" ht="19.5" customHeight="1">
      <c r="A380" s="293"/>
      <c r="B380" s="294"/>
      <c r="C380" s="294"/>
      <c r="D380" s="294"/>
      <c r="E380" s="294"/>
      <c r="F380" s="294"/>
      <c r="G380" s="294"/>
      <c r="H380" s="294"/>
      <c r="I380" s="294"/>
      <c r="J380" s="294"/>
      <c r="K380" s="294"/>
      <c r="L380" s="294"/>
      <c r="M380" s="294"/>
      <c r="N380" s="294"/>
      <c r="O380" s="294"/>
      <c r="P380" s="294"/>
      <c r="Q380" s="294"/>
      <c r="R380" s="294"/>
      <c r="S380" s="294"/>
      <c r="T380" s="294"/>
      <c r="U380" s="295"/>
      <c r="V380" s="295"/>
      <c r="W380" s="295"/>
      <c r="X380" s="294"/>
      <c r="Y380" s="294"/>
      <c r="Z380" s="294"/>
      <c r="AA380" s="294"/>
      <c r="AB380" s="294"/>
      <c r="AC380" s="294"/>
      <c r="AD380" s="294"/>
      <c r="AE380" s="294"/>
      <c r="AF380" s="294"/>
      <c r="AG380" s="294"/>
      <c r="AH380" s="294"/>
      <c r="AI380" s="294"/>
      <c r="AJ380" s="294"/>
      <c r="AK380" s="294"/>
      <c r="AL380" s="294"/>
      <c r="AM380" s="294"/>
      <c r="AN380" s="294"/>
      <c r="AO380" s="294"/>
      <c r="AP380" s="294"/>
      <c r="AQ380" s="294"/>
      <c r="AR380" s="294"/>
      <c r="AS380" s="294"/>
      <c r="AT380" s="294"/>
    </row>
    <row r="381" ht="19.5" customHeight="1">
      <c r="A381" s="293"/>
      <c r="B381" s="294"/>
      <c r="C381" s="294"/>
      <c r="D381" s="294"/>
      <c r="E381" s="294"/>
      <c r="F381" s="294"/>
      <c r="G381" s="294"/>
      <c r="H381" s="294"/>
      <c r="I381" s="294"/>
      <c r="J381" s="294"/>
      <c r="K381" s="294"/>
      <c r="L381" s="294"/>
      <c r="M381" s="294"/>
      <c r="N381" s="294"/>
      <c r="O381" s="294"/>
      <c r="P381" s="294"/>
      <c r="Q381" s="294"/>
      <c r="R381" s="294"/>
      <c r="S381" s="294"/>
      <c r="T381" s="294"/>
      <c r="U381" s="295"/>
      <c r="V381" s="295"/>
      <c r="W381" s="295"/>
      <c r="X381" s="294"/>
      <c r="Y381" s="294"/>
      <c r="Z381" s="294"/>
      <c r="AA381" s="294"/>
      <c r="AB381" s="294"/>
      <c r="AC381" s="294"/>
      <c r="AD381" s="294"/>
      <c r="AE381" s="294"/>
      <c r="AF381" s="294"/>
      <c r="AG381" s="294"/>
      <c r="AH381" s="294"/>
      <c r="AI381" s="294"/>
      <c r="AJ381" s="294"/>
      <c r="AK381" s="294"/>
      <c r="AL381" s="294"/>
      <c r="AM381" s="294"/>
      <c r="AN381" s="294"/>
      <c r="AO381" s="294"/>
      <c r="AP381" s="294"/>
      <c r="AQ381" s="294"/>
      <c r="AR381" s="294"/>
      <c r="AS381" s="294"/>
      <c r="AT381" s="294"/>
    </row>
    <row r="382" ht="19.5" customHeight="1">
      <c r="A382" s="293"/>
      <c r="B382" s="294"/>
      <c r="C382" s="294"/>
      <c r="D382" s="294"/>
      <c r="E382" s="294"/>
      <c r="F382" s="294"/>
      <c r="G382" s="294"/>
      <c r="H382" s="294"/>
      <c r="I382" s="294"/>
      <c r="J382" s="294"/>
      <c r="K382" s="294"/>
      <c r="L382" s="294"/>
      <c r="M382" s="294"/>
      <c r="N382" s="294"/>
      <c r="O382" s="294"/>
      <c r="P382" s="294"/>
      <c r="Q382" s="294"/>
      <c r="R382" s="294"/>
      <c r="S382" s="294"/>
      <c r="T382" s="294"/>
      <c r="U382" s="295"/>
      <c r="V382" s="295"/>
      <c r="W382" s="295"/>
      <c r="X382" s="294"/>
      <c r="Y382" s="294"/>
      <c r="Z382" s="294"/>
      <c r="AA382" s="294"/>
      <c r="AB382" s="294"/>
      <c r="AC382" s="294"/>
      <c r="AD382" s="294"/>
      <c r="AE382" s="294"/>
      <c r="AF382" s="294"/>
      <c r="AG382" s="294"/>
      <c r="AH382" s="294"/>
      <c r="AI382" s="294"/>
      <c r="AJ382" s="294"/>
      <c r="AK382" s="294"/>
      <c r="AL382" s="294"/>
      <c r="AM382" s="294"/>
      <c r="AN382" s="294"/>
      <c r="AO382" s="294"/>
      <c r="AP382" s="294"/>
      <c r="AQ382" s="294"/>
      <c r="AR382" s="294"/>
      <c r="AS382" s="294"/>
      <c r="AT382" s="294"/>
    </row>
    <row r="383" ht="19.5" customHeight="1">
      <c r="A383" s="293"/>
      <c r="B383" s="294"/>
      <c r="C383" s="294"/>
      <c r="D383" s="294"/>
      <c r="E383" s="294"/>
      <c r="F383" s="294"/>
      <c r="G383" s="294"/>
      <c r="H383" s="294"/>
      <c r="I383" s="294"/>
      <c r="J383" s="294"/>
      <c r="K383" s="294"/>
      <c r="L383" s="294"/>
      <c r="M383" s="294"/>
      <c r="N383" s="294"/>
      <c r="O383" s="294"/>
      <c r="P383" s="294"/>
      <c r="Q383" s="294"/>
      <c r="R383" s="294"/>
      <c r="S383" s="294"/>
      <c r="T383" s="294"/>
      <c r="U383" s="295"/>
      <c r="V383" s="295"/>
      <c r="W383" s="295"/>
      <c r="X383" s="294"/>
      <c r="Y383" s="294"/>
      <c r="Z383" s="294"/>
      <c r="AA383" s="294"/>
      <c r="AB383" s="294"/>
      <c r="AC383" s="294"/>
      <c r="AD383" s="294"/>
      <c r="AE383" s="294"/>
      <c r="AF383" s="294"/>
      <c r="AG383" s="294"/>
      <c r="AH383" s="294"/>
      <c r="AI383" s="294"/>
      <c r="AJ383" s="294"/>
      <c r="AK383" s="294"/>
      <c r="AL383" s="294"/>
      <c r="AM383" s="294"/>
      <c r="AN383" s="294"/>
      <c r="AO383" s="294"/>
      <c r="AP383" s="294"/>
      <c r="AQ383" s="294"/>
      <c r="AR383" s="294"/>
      <c r="AS383" s="294"/>
      <c r="AT383" s="294"/>
    </row>
    <row r="384" ht="19.5" customHeight="1">
      <c r="A384" s="293"/>
      <c r="B384" s="294"/>
      <c r="C384" s="294"/>
      <c r="D384" s="294"/>
      <c r="E384" s="294"/>
      <c r="F384" s="294"/>
      <c r="G384" s="294"/>
      <c r="H384" s="294"/>
      <c r="I384" s="294"/>
      <c r="J384" s="294"/>
      <c r="K384" s="294"/>
      <c r="L384" s="294"/>
      <c r="M384" s="294"/>
      <c r="N384" s="294"/>
      <c r="O384" s="294"/>
      <c r="P384" s="294"/>
      <c r="Q384" s="294"/>
      <c r="R384" s="294"/>
      <c r="S384" s="294"/>
      <c r="T384" s="294"/>
      <c r="U384" s="295"/>
      <c r="V384" s="295"/>
      <c r="W384" s="295"/>
      <c r="X384" s="294"/>
      <c r="Y384" s="294"/>
      <c r="Z384" s="294"/>
      <c r="AA384" s="294"/>
      <c r="AB384" s="294"/>
      <c r="AC384" s="294"/>
      <c r="AD384" s="294"/>
      <c r="AE384" s="294"/>
      <c r="AF384" s="294"/>
      <c r="AG384" s="294"/>
      <c r="AH384" s="294"/>
      <c r="AI384" s="294"/>
      <c r="AJ384" s="294"/>
      <c r="AK384" s="294"/>
      <c r="AL384" s="294"/>
      <c r="AM384" s="294"/>
      <c r="AN384" s="294"/>
      <c r="AO384" s="294"/>
      <c r="AP384" s="294"/>
      <c r="AQ384" s="294"/>
      <c r="AR384" s="294"/>
      <c r="AS384" s="294"/>
      <c r="AT384" s="294"/>
    </row>
    <row r="385" ht="19.5" customHeight="1">
      <c r="A385" s="293"/>
      <c r="B385" s="294"/>
      <c r="C385" s="294"/>
      <c r="D385" s="294"/>
      <c r="E385" s="294"/>
      <c r="F385" s="294"/>
      <c r="G385" s="294"/>
      <c r="H385" s="294"/>
      <c r="I385" s="294"/>
      <c r="J385" s="294"/>
      <c r="K385" s="294"/>
      <c r="L385" s="294"/>
      <c r="M385" s="294"/>
      <c r="N385" s="294"/>
      <c r="O385" s="294"/>
      <c r="P385" s="294"/>
      <c r="Q385" s="294"/>
      <c r="R385" s="294"/>
      <c r="S385" s="294"/>
      <c r="T385" s="294"/>
      <c r="U385" s="295"/>
      <c r="V385" s="295"/>
      <c r="W385" s="295"/>
      <c r="X385" s="294"/>
      <c r="Y385" s="294"/>
      <c r="Z385" s="294"/>
      <c r="AA385" s="294"/>
      <c r="AB385" s="294"/>
      <c r="AC385" s="294"/>
      <c r="AD385" s="294"/>
      <c r="AE385" s="294"/>
      <c r="AF385" s="294"/>
      <c r="AG385" s="294"/>
      <c r="AH385" s="294"/>
      <c r="AI385" s="294"/>
      <c r="AJ385" s="294"/>
      <c r="AK385" s="294"/>
      <c r="AL385" s="294"/>
      <c r="AM385" s="294"/>
      <c r="AN385" s="294"/>
      <c r="AO385" s="294"/>
      <c r="AP385" s="294"/>
      <c r="AQ385" s="294"/>
      <c r="AR385" s="294"/>
      <c r="AS385" s="294"/>
      <c r="AT385" s="294"/>
    </row>
    <row r="386" ht="19.5" customHeight="1">
      <c r="A386" s="293"/>
      <c r="B386" s="294"/>
      <c r="C386" s="294"/>
      <c r="D386" s="294"/>
      <c r="E386" s="294"/>
      <c r="F386" s="294"/>
      <c r="G386" s="294"/>
      <c r="H386" s="294"/>
      <c r="I386" s="294"/>
      <c r="J386" s="294"/>
      <c r="K386" s="294"/>
      <c r="L386" s="294"/>
      <c r="M386" s="294"/>
      <c r="N386" s="294"/>
      <c r="O386" s="294"/>
      <c r="P386" s="294"/>
      <c r="Q386" s="294"/>
      <c r="R386" s="294"/>
      <c r="S386" s="294"/>
      <c r="T386" s="294"/>
      <c r="U386" s="295"/>
      <c r="V386" s="295"/>
      <c r="W386" s="295"/>
      <c r="X386" s="294"/>
      <c r="Y386" s="294"/>
      <c r="Z386" s="294"/>
      <c r="AA386" s="294"/>
      <c r="AB386" s="294"/>
      <c r="AC386" s="294"/>
      <c r="AD386" s="294"/>
      <c r="AE386" s="294"/>
      <c r="AF386" s="294"/>
      <c r="AG386" s="294"/>
      <c r="AH386" s="294"/>
      <c r="AI386" s="294"/>
      <c r="AJ386" s="294"/>
      <c r="AK386" s="294"/>
      <c r="AL386" s="294"/>
      <c r="AM386" s="294"/>
      <c r="AN386" s="294"/>
      <c r="AO386" s="294"/>
      <c r="AP386" s="294"/>
      <c r="AQ386" s="294"/>
      <c r="AR386" s="294"/>
      <c r="AS386" s="294"/>
      <c r="AT386" s="294"/>
    </row>
    <row r="387" ht="19.5" customHeight="1">
      <c r="A387" s="293"/>
      <c r="B387" s="294"/>
      <c r="C387" s="294"/>
      <c r="D387" s="294"/>
      <c r="E387" s="294"/>
      <c r="F387" s="294"/>
      <c r="G387" s="294"/>
      <c r="H387" s="294"/>
      <c r="I387" s="294"/>
      <c r="J387" s="294"/>
      <c r="K387" s="294"/>
      <c r="L387" s="294"/>
      <c r="M387" s="294"/>
      <c r="N387" s="294"/>
      <c r="O387" s="294"/>
      <c r="P387" s="294"/>
      <c r="Q387" s="294"/>
      <c r="R387" s="294"/>
      <c r="S387" s="294"/>
      <c r="T387" s="294"/>
      <c r="U387" s="295"/>
      <c r="V387" s="295"/>
      <c r="W387" s="295"/>
      <c r="X387" s="294"/>
      <c r="Y387" s="294"/>
      <c r="Z387" s="294"/>
      <c r="AA387" s="294"/>
      <c r="AB387" s="294"/>
      <c r="AC387" s="294"/>
      <c r="AD387" s="294"/>
      <c r="AE387" s="294"/>
      <c r="AF387" s="294"/>
      <c r="AG387" s="294"/>
      <c r="AH387" s="294"/>
      <c r="AI387" s="294"/>
      <c r="AJ387" s="294"/>
      <c r="AK387" s="294"/>
      <c r="AL387" s="294"/>
      <c r="AM387" s="294"/>
      <c r="AN387" s="294"/>
      <c r="AO387" s="294"/>
      <c r="AP387" s="294"/>
      <c r="AQ387" s="294"/>
      <c r="AR387" s="294"/>
      <c r="AS387" s="294"/>
      <c r="AT387" s="294"/>
    </row>
    <row r="388" ht="19.5" customHeight="1">
      <c r="A388" s="293"/>
      <c r="B388" s="294"/>
      <c r="C388" s="294"/>
      <c r="D388" s="294"/>
      <c r="E388" s="294"/>
      <c r="F388" s="294"/>
      <c r="G388" s="294"/>
      <c r="H388" s="294"/>
      <c r="I388" s="294"/>
      <c r="J388" s="294"/>
      <c r="K388" s="294"/>
      <c r="L388" s="294"/>
      <c r="M388" s="294"/>
      <c r="N388" s="294"/>
      <c r="O388" s="294"/>
      <c r="P388" s="294"/>
      <c r="Q388" s="294"/>
      <c r="R388" s="294"/>
      <c r="S388" s="294"/>
      <c r="T388" s="294"/>
      <c r="U388" s="295"/>
      <c r="V388" s="295"/>
      <c r="W388" s="295"/>
      <c r="X388" s="294"/>
      <c r="Y388" s="294"/>
      <c r="Z388" s="294"/>
      <c r="AA388" s="294"/>
      <c r="AB388" s="294"/>
      <c r="AC388" s="294"/>
      <c r="AD388" s="294"/>
      <c r="AE388" s="294"/>
      <c r="AF388" s="294"/>
      <c r="AG388" s="294"/>
      <c r="AH388" s="294"/>
      <c r="AI388" s="294"/>
      <c r="AJ388" s="294"/>
      <c r="AK388" s="294"/>
      <c r="AL388" s="294"/>
      <c r="AM388" s="294"/>
      <c r="AN388" s="294"/>
      <c r="AO388" s="294"/>
      <c r="AP388" s="294"/>
      <c r="AQ388" s="294"/>
      <c r="AR388" s="294"/>
      <c r="AS388" s="294"/>
      <c r="AT388" s="294"/>
    </row>
    <row r="389" ht="19.5" customHeight="1">
      <c r="A389" s="293"/>
      <c r="B389" s="294"/>
      <c r="C389" s="294"/>
      <c r="D389" s="294"/>
      <c r="E389" s="294"/>
      <c r="F389" s="294"/>
      <c r="G389" s="294"/>
      <c r="H389" s="294"/>
      <c r="I389" s="294"/>
      <c r="J389" s="294"/>
      <c r="K389" s="294"/>
      <c r="L389" s="294"/>
      <c r="M389" s="294"/>
      <c r="N389" s="294"/>
      <c r="O389" s="294"/>
      <c r="P389" s="294"/>
      <c r="Q389" s="294"/>
      <c r="R389" s="294"/>
      <c r="S389" s="294"/>
      <c r="T389" s="294"/>
      <c r="U389" s="295"/>
      <c r="V389" s="295"/>
      <c r="W389" s="295"/>
      <c r="X389" s="294"/>
      <c r="Y389" s="294"/>
      <c r="Z389" s="294"/>
      <c r="AA389" s="294"/>
      <c r="AB389" s="294"/>
      <c r="AC389" s="294"/>
      <c r="AD389" s="294"/>
      <c r="AE389" s="294"/>
      <c r="AF389" s="294"/>
      <c r="AG389" s="294"/>
      <c r="AH389" s="294"/>
      <c r="AI389" s="294"/>
      <c r="AJ389" s="294"/>
      <c r="AK389" s="294"/>
      <c r="AL389" s="294"/>
      <c r="AM389" s="294"/>
      <c r="AN389" s="294"/>
      <c r="AO389" s="294"/>
      <c r="AP389" s="294"/>
      <c r="AQ389" s="294"/>
      <c r="AR389" s="294"/>
      <c r="AS389" s="294"/>
      <c r="AT389" s="294"/>
    </row>
    <row r="390" ht="19.5" customHeight="1">
      <c r="A390" s="293"/>
      <c r="B390" s="294"/>
      <c r="C390" s="294"/>
      <c r="D390" s="294"/>
      <c r="E390" s="294"/>
      <c r="F390" s="294"/>
      <c r="G390" s="294"/>
      <c r="H390" s="294"/>
      <c r="I390" s="294"/>
      <c r="J390" s="294"/>
      <c r="K390" s="294"/>
      <c r="L390" s="294"/>
      <c r="M390" s="294"/>
      <c r="N390" s="294"/>
      <c r="O390" s="294"/>
      <c r="P390" s="294"/>
      <c r="Q390" s="294"/>
      <c r="R390" s="294"/>
      <c r="S390" s="294"/>
      <c r="T390" s="294"/>
      <c r="U390" s="295"/>
      <c r="V390" s="295"/>
      <c r="W390" s="295"/>
      <c r="X390" s="294"/>
      <c r="Y390" s="294"/>
      <c r="Z390" s="294"/>
      <c r="AA390" s="294"/>
      <c r="AB390" s="294"/>
      <c r="AC390" s="294"/>
      <c r="AD390" s="294"/>
      <c r="AE390" s="294"/>
      <c r="AF390" s="294"/>
      <c r="AG390" s="294"/>
      <c r="AH390" s="294"/>
      <c r="AI390" s="294"/>
      <c r="AJ390" s="294"/>
      <c r="AK390" s="294"/>
      <c r="AL390" s="294"/>
      <c r="AM390" s="294"/>
      <c r="AN390" s="294"/>
      <c r="AO390" s="294"/>
      <c r="AP390" s="294"/>
      <c r="AQ390" s="294"/>
      <c r="AR390" s="294"/>
      <c r="AS390" s="294"/>
      <c r="AT390" s="294"/>
    </row>
    <row r="391" ht="19.5" customHeight="1">
      <c r="A391" s="293"/>
      <c r="B391" s="294"/>
      <c r="C391" s="294"/>
      <c r="D391" s="294"/>
      <c r="E391" s="294"/>
      <c r="F391" s="294"/>
      <c r="G391" s="294"/>
      <c r="H391" s="294"/>
      <c r="I391" s="294"/>
      <c r="J391" s="294"/>
      <c r="K391" s="294"/>
      <c r="L391" s="294"/>
      <c r="M391" s="294"/>
      <c r="N391" s="294"/>
      <c r="O391" s="294"/>
      <c r="P391" s="294"/>
      <c r="Q391" s="294"/>
      <c r="R391" s="294"/>
      <c r="S391" s="294"/>
      <c r="T391" s="294"/>
      <c r="U391" s="295"/>
      <c r="V391" s="295"/>
      <c r="W391" s="295"/>
      <c r="X391" s="294"/>
      <c r="Y391" s="294"/>
      <c r="Z391" s="294"/>
      <c r="AA391" s="294"/>
      <c r="AB391" s="294"/>
      <c r="AC391" s="294"/>
      <c r="AD391" s="294"/>
      <c r="AE391" s="294"/>
      <c r="AF391" s="294"/>
      <c r="AG391" s="294"/>
      <c r="AH391" s="294"/>
      <c r="AI391" s="294"/>
      <c r="AJ391" s="294"/>
      <c r="AK391" s="294"/>
      <c r="AL391" s="294"/>
      <c r="AM391" s="294"/>
      <c r="AN391" s="294"/>
      <c r="AO391" s="294"/>
      <c r="AP391" s="294"/>
      <c r="AQ391" s="294"/>
      <c r="AR391" s="294"/>
      <c r="AS391" s="294"/>
      <c r="AT391" s="294"/>
    </row>
    <row r="392" ht="19.5" customHeight="1">
      <c r="A392" s="293"/>
      <c r="B392" s="294"/>
      <c r="C392" s="294"/>
      <c r="D392" s="294"/>
      <c r="E392" s="294"/>
      <c r="F392" s="294"/>
      <c r="G392" s="294"/>
      <c r="H392" s="294"/>
      <c r="I392" s="294"/>
      <c r="J392" s="294"/>
      <c r="K392" s="294"/>
      <c r="L392" s="294"/>
      <c r="M392" s="294"/>
      <c r="N392" s="294"/>
      <c r="O392" s="294"/>
      <c r="P392" s="294"/>
      <c r="Q392" s="294"/>
      <c r="R392" s="294"/>
      <c r="S392" s="294"/>
      <c r="T392" s="294"/>
      <c r="U392" s="295"/>
      <c r="V392" s="295"/>
      <c r="W392" s="295"/>
      <c r="X392" s="294"/>
      <c r="Y392" s="294"/>
      <c r="Z392" s="294"/>
      <c r="AA392" s="294"/>
      <c r="AB392" s="294"/>
      <c r="AC392" s="294"/>
      <c r="AD392" s="294"/>
      <c r="AE392" s="294"/>
      <c r="AF392" s="294"/>
      <c r="AG392" s="294"/>
      <c r="AH392" s="294"/>
      <c r="AI392" s="294"/>
      <c r="AJ392" s="294"/>
      <c r="AK392" s="294"/>
      <c r="AL392" s="294"/>
      <c r="AM392" s="294"/>
      <c r="AN392" s="294"/>
      <c r="AO392" s="294"/>
      <c r="AP392" s="294"/>
      <c r="AQ392" s="294"/>
      <c r="AR392" s="294"/>
      <c r="AS392" s="294"/>
      <c r="AT392" s="294"/>
    </row>
    <row r="393" ht="19.5" customHeight="1">
      <c r="A393" s="293"/>
      <c r="B393" s="294"/>
      <c r="C393" s="294"/>
      <c r="D393" s="294"/>
      <c r="E393" s="294"/>
      <c r="F393" s="294"/>
      <c r="G393" s="294"/>
      <c r="H393" s="294"/>
      <c r="I393" s="294"/>
      <c r="J393" s="294"/>
      <c r="K393" s="294"/>
      <c r="L393" s="294"/>
      <c r="M393" s="294"/>
      <c r="N393" s="294"/>
      <c r="O393" s="294"/>
      <c r="P393" s="294"/>
      <c r="Q393" s="294"/>
      <c r="R393" s="294"/>
      <c r="S393" s="294"/>
      <c r="T393" s="294"/>
      <c r="U393" s="295"/>
      <c r="V393" s="295"/>
      <c r="W393" s="295"/>
      <c r="X393" s="294"/>
      <c r="Y393" s="294"/>
      <c r="Z393" s="294"/>
      <c r="AA393" s="294"/>
      <c r="AB393" s="294"/>
      <c r="AC393" s="294"/>
      <c r="AD393" s="294"/>
      <c r="AE393" s="294"/>
      <c r="AF393" s="294"/>
      <c r="AG393" s="294"/>
      <c r="AH393" s="294"/>
      <c r="AI393" s="294"/>
      <c r="AJ393" s="294"/>
      <c r="AK393" s="294"/>
      <c r="AL393" s="294"/>
      <c r="AM393" s="294"/>
      <c r="AN393" s="294"/>
      <c r="AO393" s="294"/>
      <c r="AP393" s="294"/>
      <c r="AQ393" s="294"/>
      <c r="AR393" s="294"/>
      <c r="AS393" s="294"/>
      <c r="AT393" s="294"/>
    </row>
    <row r="394" ht="19.5" customHeight="1">
      <c r="A394" s="293"/>
      <c r="B394" s="294"/>
      <c r="C394" s="294"/>
      <c r="D394" s="294"/>
      <c r="E394" s="294"/>
      <c r="F394" s="294"/>
      <c r="G394" s="294"/>
      <c r="H394" s="294"/>
      <c r="I394" s="294"/>
      <c r="J394" s="294"/>
      <c r="K394" s="294"/>
      <c r="L394" s="294"/>
      <c r="M394" s="294"/>
      <c r="N394" s="294"/>
      <c r="O394" s="294"/>
      <c r="P394" s="294"/>
      <c r="Q394" s="294"/>
      <c r="R394" s="294"/>
      <c r="S394" s="294"/>
      <c r="T394" s="294"/>
      <c r="U394" s="295"/>
      <c r="V394" s="295"/>
      <c r="W394" s="295"/>
      <c r="X394" s="294"/>
      <c r="Y394" s="294"/>
      <c r="Z394" s="294"/>
      <c r="AA394" s="294"/>
      <c r="AB394" s="294"/>
      <c r="AC394" s="294"/>
      <c r="AD394" s="294"/>
      <c r="AE394" s="294"/>
      <c r="AF394" s="294"/>
      <c r="AG394" s="294"/>
      <c r="AH394" s="294"/>
      <c r="AI394" s="294"/>
      <c r="AJ394" s="294"/>
      <c r="AK394" s="294"/>
      <c r="AL394" s="294"/>
      <c r="AM394" s="294"/>
      <c r="AN394" s="294"/>
      <c r="AO394" s="294"/>
      <c r="AP394" s="294"/>
      <c r="AQ394" s="294"/>
      <c r="AR394" s="294"/>
      <c r="AS394" s="294"/>
      <c r="AT394" s="294"/>
    </row>
    <row r="395" ht="19.5" customHeight="1">
      <c r="A395" s="293"/>
      <c r="B395" s="294"/>
      <c r="C395" s="294"/>
      <c r="D395" s="294"/>
      <c r="E395" s="294"/>
      <c r="F395" s="294"/>
      <c r="G395" s="294"/>
      <c r="H395" s="294"/>
      <c r="I395" s="294"/>
      <c r="J395" s="294"/>
      <c r="K395" s="294"/>
      <c r="L395" s="294"/>
      <c r="M395" s="294"/>
      <c r="N395" s="294"/>
      <c r="O395" s="294"/>
      <c r="P395" s="294"/>
      <c r="Q395" s="294"/>
      <c r="R395" s="294"/>
      <c r="S395" s="294"/>
      <c r="T395" s="294"/>
      <c r="U395" s="295"/>
      <c r="V395" s="295"/>
      <c r="W395" s="295"/>
      <c r="X395" s="294"/>
      <c r="Y395" s="294"/>
      <c r="Z395" s="294"/>
      <c r="AA395" s="294"/>
      <c r="AB395" s="294"/>
      <c r="AC395" s="294"/>
      <c r="AD395" s="294"/>
      <c r="AE395" s="294"/>
      <c r="AF395" s="294"/>
      <c r="AG395" s="294"/>
      <c r="AH395" s="294"/>
      <c r="AI395" s="294"/>
      <c r="AJ395" s="294"/>
      <c r="AK395" s="294"/>
      <c r="AL395" s="294"/>
      <c r="AM395" s="294"/>
      <c r="AN395" s="294"/>
      <c r="AO395" s="294"/>
      <c r="AP395" s="294"/>
      <c r="AQ395" s="294"/>
      <c r="AR395" s="294"/>
      <c r="AS395" s="294"/>
      <c r="AT395" s="294"/>
    </row>
    <row r="396" ht="19.5" customHeight="1">
      <c r="A396" s="293"/>
      <c r="B396" s="294"/>
      <c r="C396" s="294"/>
      <c r="D396" s="294"/>
      <c r="E396" s="294"/>
      <c r="F396" s="294"/>
      <c r="G396" s="294"/>
      <c r="H396" s="294"/>
      <c r="I396" s="294"/>
      <c r="J396" s="294"/>
      <c r="K396" s="294"/>
      <c r="L396" s="294"/>
      <c r="M396" s="294"/>
      <c r="N396" s="294"/>
      <c r="O396" s="294"/>
      <c r="P396" s="294"/>
      <c r="Q396" s="294"/>
      <c r="R396" s="294"/>
      <c r="S396" s="294"/>
      <c r="T396" s="294"/>
      <c r="U396" s="295"/>
      <c r="V396" s="295"/>
      <c r="W396" s="295"/>
      <c r="X396" s="294"/>
      <c r="Y396" s="294"/>
      <c r="Z396" s="294"/>
      <c r="AA396" s="294"/>
      <c r="AB396" s="294"/>
      <c r="AC396" s="294"/>
      <c r="AD396" s="294"/>
      <c r="AE396" s="294"/>
      <c r="AF396" s="294"/>
      <c r="AG396" s="294"/>
      <c r="AH396" s="294"/>
      <c r="AI396" s="294"/>
      <c r="AJ396" s="294"/>
      <c r="AK396" s="294"/>
      <c r="AL396" s="294"/>
      <c r="AM396" s="294"/>
      <c r="AN396" s="294"/>
      <c r="AO396" s="294"/>
      <c r="AP396" s="294"/>
      <c r="AQ396" s="294"/>
      <c r="AR396" s="294"/>
      <c r="AS396" s="294"/>
      <c r="AT396" s="294"/>
    </row>
    <row r="397" ht="19.5" customHeight="1">
      <c r="A397" s="293"/>
      <c r="B397" s="294"/>
      <c r="C397" s="294"/>
      <c r="D397" s="294"/>
      <c r="E397" s="294"/>
      <c r="F397" s="294"/>
      <c r="G397" s="294"/>
      <c r="H397" s="294"/>
      <c r="I397" s="294"/>
      <c r="J397" s="294"/>
      <c r="K397" s="294"/>
      <c r="L397" s="294"/>
      <c r="M397" s="294"/>
      <c r="N397" s="294"/>
      <c r="O397" s="294"/>
      <c r="P397" s="294"/>
      <c r="Q397" s="294"/>
      <c r="R397" s="294"/>
      <c r="S397" s="294"/>
      <c r="T397" s="294"/>
      <c r="U397" s="295"/>
      <c r="V397" s="295"/>
      <c r="W397" s="295"/>
      <c r="X397" s="294"/>
      <c r="Y397" s="294"/>
      <c r="Z397" s="294"/>
      <c r="AA397" s="294"/>
      <c r="AB397" s="294"/>
      <c r="AC397" s="294"/>
      <c r="AD397" s="294"/>
      <c r="AE397" s="294"/>
      <c r="AF397" s="294"/>
      <c r="AG397" s="294"/>
      <c r="AH397" s="294"/>
      <c r="AI397" s="294"/>
      <c r="AJ397" s="294"/>
      <c r="AK397" s="294"/>
      <c r="AL397" s="294"/>
      <c r="AM397" s="294"/>
      <c r="AN397" s="294"/>
      <c r="AO397" s="294"/>
      <c r="AP397" s="294"/>
      <c r="AQ397" s="294"/>
      <c r="AR397" s="294"/>
      <c r="AS397" s="294"/>
      <c r="AT397" s="294"/>
    </row>
    <row r="398" ht="19.5" customHeight="1">
      <c r="A398" s="293"/>
      <c r="B398" s="294"/>
      <c r="C398" s="294"/>
      <c r="D398" s="294"/>
      <c r="E398" s="294"/>
      <c r="F398" s="294"/>
      <c r="G398" s="294"/>
      <c r="H398" s="294"/>
      <c r="I398" s="294"/>
      <c r="J398" s="294"/>
      <c r="K398" s="294"/>
      <c r="L398" s="294"/>
      <c r="M398" s="294"/>
      <c r="N398" s="294"/>
      <c r="O398" s="294"/>
      <c r="P398" s="294"/>
      <c r="Q398" s="294"/>
      <c r="R398" s="294"/>
      <c r="S398" s="294"/>
      <c r="T398" s="294"/>
      <c r="U398" s="295"/>
      <c r="V398" s="295"/>
      <c r="W398" s="295"/>
      <c r="X398" s="294"/>
      <c r="Y398" s="294"/>
      <c r="Z398" s="294"/>
      <c r="AA398" s="294"/>
      <c r="AB398" s="294"/>
      <c r="AC398" s="294"/>
      <c r="AD398" s="294"/>
      <c r="AE398" s="294"/>
      <c r="AF398" s="294"/>
      <c r="AG398" s="294"/>
      <c r="AH398" s="294"/>
      <c r="AI398" s="294"/>
      <c r="AJ398" s="294"/>
      <c r="AK398" s="294"/>
      <c r="AL398" s="294"/>
      <c r="AM398" s="294"/>
      <c r="AN398" s="294"/>
      <c r="AO398" s="294"/>
      <c r="AP398" s="294"/>
      <c r="AQ398" s="294"/>
      <c r="AR398" s="294"/>
      <c r="AS398" s="294"/>
      <c r="AT398" s="294"/>
    </row>
    <row r="399" ht="19.5" customHeight="1">
      <c r="A399" s="293"/>
      <c r="B399" s="294"/>
      <c r="C399" s="294"/>
      <c r="D399" s="294"/>
      <c r="E399" s="294"/>
      <c r="F399" s="294"/>
      <c r="G399" s="294"/>
      <c r="H399" s="294"/>
      <c r="I399" s="294"/>
      <c r="J399" s="294"/>
      <c r="K399" s="294"/>
      <c r="L399" s="294"/>
      <c r="M399" s="294"/>
      <c r="N399" s="294"/>
      <c r="O399" s="294"/>
      <c r="P399" s="294"/>
      <c r="Q399" s="294"/>
      <c r="R399" s="294"/>
      <c r="S399" s="294"/>
      <c r="T399" s="294"/>
      <c r="U399" s="295"/>
      <c r="V399" s="295"/>
      <c r="W399" s="295"/>
      <c r="X399" s="294"/>
      <c r="Y399" s="294"/>
      <c r="Z399" s="294"/>
      <c r="AA399" s="294"/>
      <c r="AB399" s="294"/>
      <c r="AC399" s="294"/>
      <c r="AD399" s="294"/>
      <c r="AE399" s="294"/>
      <c r="AF399" s="294"/>
      <c r="AG399" s="294"/>
      <c r="AH399" s="294"/>
      <c r="AI399" s="294"/>
      <c r="AJ399" s="294"/>
      <c r="AK399" s="294"/>
      <c r="AL399" s="294"/>
      <c r="AM399" s="294"/>
      <c r="AN399" s="294"/>
      <c r="AO399" s="294"/>
      <c r="AP399" s="294"/>
      <c r="AQ399" s="294"/>
      <c r="AR399" s="294"/>
      <c r="AS399" s="294"/>
      <c r="AT399" s="294"/>
    </row>
    <row r="400" ht="19.5" customHeight="1">
      <c r="A400" s="293"/>
      <c r="B400" s="294"/>
      <c r="C400" s="294"/>
      <c r="D400" s="294"/>
      <c r="E400" s="294"/>
      <c r="F400" s="294"/>
      <c r="G400" s="294"/>
      <c r="H400" s="294"/>
      <c r="I400" s="294"/>
      <c r="J400" s="294"/>
      <c r="K400" s="294"/>
      <c r="L400" s="294"/>
      <c r="M400" s="294"/>
      <c r="N400" s="294"/>
      <c r="O400" s="294"/>
      <c r="P400" s="294"/>
      <c r="Q400" s="294"/>
      <c r="R400" s="294"/>
      <c r="S400" s="294"/>
      <c r="T400" s="294"/>
      <c r="U400" s="295"/>
      <c r="V400" s="295"/>
      <c r="W400" s="295"/>
      <c r="X400" s="294"/>
      <c r="Y400" s="294"/>
      <c r="Z400" s="294"/>
      <c r="AA400" s="294"/>
      <c r="AB400" s="294"/>
      <c r="AC400" s="294"/>
      <c r="AD400" s="294"/>
      <c r="AE400" s="294"/>
      <c r="AF400" s="294"/>
      <c r="AG400" s="294"/>
      <c r="AH400" s="294"/>
      <c r="AI400" s="294"/>
      <c r="AJ400" s="294"/>
      <c r="AK400" s="294"/>
      <c r="AL400" s="294"/>
      <c r="AM400" s="294"/>
      <c r="AN400" s="294"/>
      <c r="AO400" s="294"/>
      <c r="AP400" s="294"/>
      <c r="AQ400" s="294"/>
      <c r="AR400" s="294"/>
      <c r="AS400" s="294"/>
      <c r="AT400" s="294"/>
    </row>
    <row r="401" ht="19.5" customHeight="1">
      <c r="A401" s="293"/>
      <c r="B401" s="294"/>
      <c r="C401" s="294"/>
      <c r="D401" s="294"/>
      <c r="E401" s="294"/>
      <c r="F401" s="294"/>
      <c r="G401" s="294"/>
      <c r="H401" s="294"/>
      <c r="I401" s="294"/>
      <c r="J401" s="294"/>
      <c r="K401" s="294"/>
      <c r="L401" s="294"/>
      <c r="M401" s="294"/>
      <c r="N401" s="294"/>
      <c r="O401" s="294"/>
      <c r="P401" s="294"/>
      <c r="Q401" s="294"/>
      <c r="R401" s="294"/>
      <c r="S401" s="294"/>
      <c r="T401" s="294"/>
      <c r="U401" s="295"/>
      <c r="V401" s="295"/>
      <c r="W401" s="295"/>
      <c r="X401" s="294"/>
      <c r="Y401" s="294"/>
      <c r="Z401" s="294"/>
      <c r="AA401" s="294"/>
      <c r="AB401" s="294"/>
      <c r="AC401" s="294"/>
      <c r="AD401" s="294"/>
      <c r="AE401" s="294"/>
      <c r="AF401" s="294"/>
      <c r="AG401" s="294"/>
      <c r="AH401" s="294"/>
      <c r="AI401" s="294"/>
      <c r="AJ401" s="294"/>
      <c r="AK401" s="294"/>
      <c r="AL401" s="294"/>
      <c r="AM401" s="294"/>
      <c r="AN401" s="294"/>
      <c r="AO401" s="294"/>
      <c r="AP401" s="294"/>
      <c r="AQ401" s="294"/>
      <c r="AR401" s="294"/>
      <c r="AS401" s="294"/>
      <c r="AT401" s="294"/>
    </row>
    <row r="402" ht="19.5" customHeight="1">
      <c r="A402" s="293"/>
      <c r="B402" s="294"/>
      <c r="C402" s="294"/>
      <c r="D402" s="294"/>
      <c r="E402" s="294"/>
      <c r="F402" s="294"/>
      <c r="G402" s="294"/>
      <c r="H402" s="294"/>
      <c r="I402" s="294"/>
      <c r="J402" s="294"/>
      <c r="K402" s="294"/>
      <c r="L402" s="294"/>
      <c r="M402" s="294"/>
      <c r="N402" s="294"/>
      <c r="O402" s="294"/>
      <c r="P402" s="294"/>
      <c r="Q402" s="294"/>
      <c r="R402" s="294"/>
      <c r="S402" s="294"/>
      <c r="T402" s="294"/>
      <c r="U402" s="295"/>
      <c r="V402" s="295"/>
      <c r="W402" s="295"/>
      <c r="X402" s="294"/>
      <c r="Y402" s="294"/>
      <c r="Z402" s="294"/>
      <c r="AA402" s="294"/>
      <c r="AB402" s="294"/>
      <c r="AC402" s="294"/>
      <c r="AD402" s="294"/>
      <c r="AE402" s="294"/>
      <c r="AF402" s="294"/>
      <c r="AG402" s="294"/>
      <c r="AH402" s="294"/>
      <c r="AI402" s="294"/>
      <c r="AJ402" s="294"/>
      <c r="AK402" s="294"/>
      <c r="AL402" s="294"/>
      <c r="AM402" s="294"/>
      <c r="AN402" s="294"/>
      <c r="AO402" s="294"/>
      <c r="AP402" s="294"/>
      <c r="AQ402" s="294"/>
      <c r="AR402" s="294"/>
      <c r="AS402" s="294"/>
      <c r="AT402" s="294"/>
    </row>
    <row r="403" ht="19.5" customHeight="1">
      <c r="A403" s="293"/>
      <c r="B403" s="294"/>
      <c r="C403" s="294"/>
      <c r="D403" s="294"/>
      <c r="E403" s="294"/>
      <c r="F403" s="294"/>
      <c r="G403" s="294"/>
      <c r="H403" s="294"/>
      <c r="I403" s="294"/>
      <c r="J403" s="294"/>
      <c r="K403" s="294"/>
      <c r="L403" s="294"/>
      <c r="M403" s="294"/>
      <c r="N403" s="294"/>
      <c r="O403" s="294"/>
      <c r="P403" s="294"/>
      <c r="Q403" s="294"/>
      <c r="R403" s="294"/>
      <c r="S403" s="294"/>
      <c r="T403" s="294"/>
      <c r="U403" s="295"/>
      <c r="V403" s="295"/>
      <c r="W403" s="295"/>
      <c r="X403" s="294"/>
      <c r="Y403" s="294"/>
      <c r="Z403" s="294"/>
      <c r="AA403" s="294"/>
      <c r="AB403" s="294"/>
      <c r="AC403" s="294"/>
      <c r="AD403" s="294"/>
      <c r="AE403" s="294"/>
      <c r="AF403" s="294"/>
      <c r="AG403" s="294"/>
      <c r="AH403" s="294"/>
      <c r="AI403" s="294"/>
      <c r="AJ403" s="294"/>
      <c r="AK403" s="294"/>
      <c r="AL403" s="294"/>
      <c r="AM403" s="294"/>
      <c r="AN403" s="294"/>
      <c r="AO403" s="294"/>
      <c r="AP403" s="294"/>
      <c r="AQ403" s="294"/>
      <c r="AR403" s="294"/>
      <c r="AS403" s="294"/>
      <c r="AT403" s="294"/>
    </row>
    <row r="404" ht="19.5" customHeight="1">
      <c r="A404" s="293"/>
      <c r="B404" s="294"/>
      <c r="C404" s="294"/>
      <c r="D404" s="294"/>
      <c r="E404" s="294"/>
      <c r="F404" s="294"/>
      <c r="G404" s="294"/>
      <c r="H404" s="294"/>
      <c r="I404" s="294"/>
      <c r="J404" s="294"/>
      <c r="K404" s="294"/>
      <c r="L404" s="294"/>
      <c r="M404" s="294"/>
      <c r="N404" s="294"/>
      <c r="O404" s="294"/>
      <c r="P404" s="294"/>
      <c r="Q404" s="294"/>
      <c r="R404" s="294"/>
      <c r="S404" s="294"/>
      <c r="T404" s="294"/>
      <c r="U404" s="295"/>
      <c r="V404" s="295"/>
      <c r="W404" s="295"/>
      <c r="X404" s="294"/>
      <c r="Y404" s="294"/>
      <c r="Z404" s="294"/>
      <c r="AA404" s="294"/>
      <c r="AB404" s="294"/>
      <c r="AC404" s="294"/>
      <c r="AD404" s="294"/>
      <c r="AE404" s="294"/>
      <c r="AF404" s="294"/>
      <c r="AG404" s="294"/>
      <c r="AH404" s="294"/>
      <c r="AI404" s="294"/>
      <c r="AJ404" s="294"/>
      <c r="AK404" s="294"/>
      <c r="AL404" s="294"/>
      <c r="AM404" s="294"/>
      <c r="AN404" s="294"/>
      <c r="AO404" s="294"/>
      <c r="AP404" s="294"/>
      <c r="AQ404" s="294"/>
      <c r="AR404" s="294"/>
      <c r="AS404" s="294"/>
      <c r="AT404" s="294"/>
    </row>
    <row r="405" ht="19.5" customHeight="1">
      <c r="A405" s="293"/>
      <c r="B405" s="294"/>
      <c r="C405" s="294"/>
      <c r="D405" s="294"/>
      <c r="E405" s="294"/>
      <c r="F405" s="294"/>
      <c r="G405" s="294"/>
      <c r="H405" s="294"/>
      <c r="I405" s="294"/>
      <c r="J405" s="294"/>
      <c r="K405" s="294"/>
      <c r="L405" s="294"/>
      <c r="M405" s="294"/>
      <c r="N405" s="294"/>
      <c r="O405" s="294"/>
      <c r="P405" s="294"/>
      <c r="Q405" s="294"/>
      <c r="R405" s="294"/>
      <c r="S405" s="294"/>
      <c r="T405" s="294"/>
      <c r="U405" s="295"/>
      <c r="V405" s="295"/>
      <c r="W405" s="295"/>
      <c r="X405" s="294"/>
      <c r="Y405" s="294"/>
      <c r="Z405" s="294"/>
      <c r="AA405" s="294"/>
      <c r="AB405" s="294"/>
      <c r="AC405" s="294"/>
      <c r="AD405" s="294"/>
      <c r="AE405" s="294"/>
      <c r="AF405" s="294"/>
      <c r="AG405" s="294"/>
      <c r="AH405" s="294"/>
      <c r="AI405" s="294"/>
      <c r="AJ405" s="294"/>
      <c r="AK405" s="294"/>
      <c r="AL405" s="294"/>
      <c r="AM405" s="294"/>
      <c r="AN405" s="294"/>
      <c r="AO405" s="294"/>
      <c r="AP405" s="294"/>
      <c r="AQ405" s="294"/>
      <c r="AR405" s="294"/>
      <c r="AS405" s="294"/>
      <c r="AT405" s="294"/>
    </row>
    <row r="406" ht="19.5" customHeight="1">
      <c r="A406" s="293"/>
      <c r="B406" s="294"/>
      <c r="C406" s="294"/>
      <c r="D406" s="294"/>
      <c r="E406" s="294"/>
      <c r="F406" s="294"/>
      <c r="G406" s="294"/>
      <c r="H406" s="294"/>
      <c r="I406" s="294"/>
      <c r="J406" s="294"/>
      <c r="K406" s="294"/>
      <c r="L406" s="294"/>
      <c r="M406" s="294"/>
      <c r="N406" s="294"/>
      <c r="O406" s="294"/>
      <c r="P406" s="294"/>
      <c r="Q406" s="294"/>
      <c r="R406" s="294"/>
      <c r="S406" s="294"/>
      <c r="T406" s="294"/>
      <c r="U406" s="295"/>
      <c r="V406" s="295"/>
      <c r="W406" s="295"/>
      <c r="X406" s="294"/>
      <c r="Y406" s="294"/>
      <c r="Z406" s="294"/>
      <c r="AA406" s="294"/>
      <c r="AB406" s="294"/>
      <c r="AC406" s="294"/>
      <c r="AD406" s="294"/>
      <c r="AE406" s="294"/>
      <c r="AF406" s="294"/>
      <c r="AG406" s="294"/>
      <c r="AH406" s="294"/>
      <c r="AI406" s="294"/>
      <c r="AJ406" s="294"/>
      <c r="AK406" s="294"/>
      <c r="AL406" s="294"/>
      <c r="AM406" s="294"/>
      <c r="AN406" s="294"/>
      <c r="AO406" s="294"/>
      <c r="AP406" s="294"/>
      <c r="AQ406" s="294"/>
      <c r="AR406" s="294"/>
      <c r="AS406" s="294"/>
      <c r="AT406" s="294"/>
    </row>
    <row r="407" ht="19.5" customHeight="1">
      <c r="A407" s="293"/>
      <c r="B407" s="294"/>
      <c r="C407" s="294"/>
      <c r="D407" s="294"/>
      <c r="E407" s="294"/>
      <c r="F407" s="294"/>
      <c r="G407" s="294"/>
      <c r="H407" s="294"/>
      <c r="I407" s="294"/>
      <c r="J407" s="294"/>
      <c r="K407" s="294"/>
      <c r="L407" s="294"/>
      <c r="M407" s="294"/>
      <c r="N407" s="294"/>
      <c r="O407" s="294"/>
      <c r="P407" s="294"/>
      <c r="Q407" s="294"/>
      <c r="R407" s="294"/>
      <c r="S407" s="294"/>
      <c r="T407" s="294"/>
      <c r="U407" s="295"/>
      <c r="V407" s="295"/>
      <c r="W407" s="295"/>
      <c r="X407" s="294"/>
      <c r="Y407" s="294"/>
      <c r="Z407" s="294"/>
      <c r="AA407" s="294"/>
      <c r="AB407" s="294"/>
      <c r="AC407" s="294"/>
      <c r="AD407" s="294"/>
      <c r="AE407" s="294"/>
      <c r="AF407" s="294"/>
      <c r="AG407" s="294"/>
      <c r="AH407" s="294"/>
      <c r="AI407" s="294"/>
      <c r="AJ407" s="294"/>
      <c r="AK407" s="294"/>
      <c r="AL407" s="294"/>
      <c r="AM407" s="294"/>
      <c r="AN407" s="294"/>
      <c r="AO407" s="294"/>
      <c r="AP407" s="294"/>
      <c r="AQ407" s="294"/>
      <c r="AR407" s="294"/>
      <c r="AS407" s="294"/>
      <c r="AT407" s="294"/>
    </row>
    <row r="408" ht="19.5" customHeight="1">
      <c r="A408" s="293"/>
      <c r="B408" s="294"/>
      <c r="C408" s="294"/>
      <c r="D408" s="294"/>
      <c r="E408" s="294"/>
      <c r="F408" s="294"/>
      <c r="G408" s="294"/>
      <c r="H408" s="294"/>
      <c r="I408" s="294"/>
      <c r="J408" s="294"/>
      <c r="K408" s="294"/>
      <c r="L408" s="294"/>
      <c r="M408" s="294"/>
      <c r="N408" s="294"/>
      <c r="O408" s="294"/>
      <c r="P408" s="294"/>
      <c r="Q408" s="294"/>
      <c r="R408" s="294"/>
      <c r="S408" s="294"/>
      <c r="T408" s="294"/>
      <c r="U408" s="295"/>
      <c r="V408" s="295"/>
      <c r="W408" s="295"/>
      <c r="X408" s="294"/>
      <c r="Y408" s="294"/>
      <c r="Z408" s="294"/>
      <c r="AA408" s="294"/>
      <c r="AB408" s="294"/>
      <c r="AC408" s="294"/>
      <c r="AD408" s="294"/>
      <c r="AE408" s="294"/>
      <c r="AF408" s="294"/>
      <c r="AG408" s="294"/>
      <c r="AH408" s="294"/>
      <c r="AI408" s="294"/>
      <c r="AJ408" s="294"/>
      <c r="AK408" s="294"/>
      <c r="AL408" s="294"/>
      <c r="AM408" s="294"/>
      <c r="AN408" s="294"/>
      <c r="AO408" s="294"/>
      <c r="AP408" s="294"/>
      <c r="AQ408" s="294"/>
      <c r="AR408" s="294"/>
      <c r="AS408" s="294"/>
      <c r="AT408" s="294"/>
    </row>
    <row r="409" ht="19.5" customHeight="1">
      <c r="A409" s="293"/>
      <c r="B409" s="294"/>
      <c r="C409" s="294"/>
      <c r="D409" s="294"/>
      <c r="E409" s="294"/>
      <c r="F409" s="294"/>
      <c r="G409" s="294"/>
      <c r="H409" s="294"/>
      <c r="I409" s="294"/>
      <c r="J409" s="294"/>
      <c r="K409" s="294"/>
      <c r="L409" s="294"/>
      <c r="M409" s="294"/>
      <c r="N409" s="294"/>
      <c r="O409" s="294"/>
      <c r="P409" s="294"/>
      <c r="Q409" s="294"/>
      <c r="R409" s="294"/>
      <c r="S409" s="294"/>
      <c r="T409" s="294"/>
      <c r="U409" s="295"/>
      <c r="V409" s="295"/>
      <c r="W409" s="295"/>
      <c r="X409" s="294"/>
      <c r="Y409" s="294"/>
      <c r="Z409" s="294"/>
      <c r="AA409" s="294"/>
      <c r="AB409" s="294"/>
      <c r="AC409" s="294"/>
      <c r="AD409" s="294"/>
      <c r="AE409" s="294"/>
      <c r="AF409" s="294"/>
      <c r="AG409" s="294"/>
      <c r="AH409" s="294"/>
      <c r="AI409" s="294"/>
      <c r="AJ409" s="294"/>
      <c r="AK409" s="294"/>
      <c r="AL409" s="294"/>
      <c r="AM409" s="294"/>
      <c r="AN409" s="294"/>
      <c r="AO409" s="294"/>
      <c r="AP409" s="294"/>
      <c r="AQ409" s="294"/>
      <c r="AR409" s="294"/>
      <c r="AS409" s="294"/>
      <c r="AT409" s="294"/>
    </row>
    <row r="410" ht="19.5" customHeight="1">
      <c r="A410" s="293"/>
      <c r="B410" s="294"/>
      <c r="C410" s="294"/>
      <c r="D410" s="294"/>
      <c r="E410" s="294"/>
      <c r="F410" s="294"/>
      <c r="G410" s="294"/>
      <c r="H410" s="294"/>
      <c r="I410" s="294"/>
      <c r="J410" s="294"/>
      <c r="K410" s="294"/>
      <c r="L410" s="294"/>
      <c r="M410" s="294"/>
      <c r="N410" s="294"/>
      <c r="O410" s="294"/>
      <c r="P410" s="294"/>
      <c r="Q410" s="294"/>
      <c r="R410" s="294"/>
      <c r="S410" s="294"/>
      <c r="T410" s="294"/>
      <c r="U410" s="295"/>
      <c r="V410" s="295"/>
      <c r="W410" s="295"/>
      <c r="X410" s="294"/>
      <c r="Y410" s="294"/>
      <c r="Z410" s="294"/>
      <c r="AA410" s="294"/>
      <c r="AB410" s="294"/>
      <c r="AC410" s="294"/>
      <c r="AD410" s="294"/>
      <c r="AE410" s="294"/>
      <c r="AF410" s="294"/>
      <c r="AG410" s="294"/>
      <c r="AH410" s="294"/>
      <c r="AI410" s="294"/>
      <c r="AJ410" s="294"/>
      <c r="AK410" s="294"/>
      <c r="AL410" s="294"/>
      <c r="AM410" s="294"/>
      <c r="AN410" s="294"/>
      <c r="AO410" s="294"/>
      <c r="AP410" s="294"/>
      <c r="AQ410" s="294"/>
      <c r="AR410" s="294"/>
      <c r="AS410" s="294"/>
      <c r="AT410" s="294"/>
    </row>
    <row r="411" ht="19.5" customHeight="1">
      <c r="A411" s="293"/>
      <c r="B411" s="294"/>
      <c r="C411" s="294"/>
      <c r="D411" s="294"/>
      <c r="E411" s="294"/>
      <c r="F411" s="294"/>
      <c r="G411" s="294"/>
      <c r="H411" s="294"/>
      <c r="I411" s="294"/>
      <c r="J411" s="294"/>
      <c r="K411" s="294"/>
      <c r="L411" s="294"/>
      <c r="M411" s="294"/>
      <c r="N411" s="294"/>
      <c r="O411" s="294"/>
      <c r="P411" s="294"/>
      <c r="Q411" s="294"/>
      <c r="R411" s="294"/>
      <c r="S411" s="294"/>
      <c r="T411" s="294"/>
      <c r="U411" s="295"/>
      <c r="V411" s="295"/>
      <c r="W411" s="295"/>
      <c r="X411" s="294"/>
      <c r="Y411" s="294"/>
      <c r="Z411" s="294"/>
      <c r="AA411" s="294"/>
      <c r="AB411" s="294"/>
      <c r="AC411" s="294"/>
      <c r="AD411" s="294"/>
      <c r="AE411" s="294"/>
      <c r="AF411" s="294"/>
      <c r="AG411" s="294"/>
      <c r="AH411" s="294"/>
      <c r="AI411" s="294"/>
      <c r="AJ411" s="294"/>
      <c r="AK411" s="294"/>
      <c r="AL411" s="294"/>
      <c r="AM411" s="294"/>
      <c r="AN411" s="294"/>
      <c r="AO411" s="294"/>
      <c r="AP411" s="294"/>
      <c r="AQ411" s="294"/>
      <c r="AR411" s="294"/>
      <c r="AS411" s="294"/>
      <c r="AT411" s="294"/>
    </row>
    <row r="412" ht="19.5" customHeight="1">
      <c r="A412" s="293"/>
      <c r="B412" s="294"/>
      <c r="C412" s="294"/>
      <c r="D412" s="294"/>
      <c r="E412" s="294"/>
      <c r="F412" s="294"/>
      <c r="G412" s="294"/>
      <c r="H412" s="294"/>
      <c r="I412" s="294"/>
      <c r="J412" s="294"/>
      <c r="K412" s="294"/>
      <c r="L412" s="294"/>
      <c r="M412" s="294"/>
      <c r="N412" s="294"/>
      <c r="O412" s="294"/>
      <c r="P412" s="294"/>
      <c r="Q412" s="294"/>
      <c r="R412" s="294"/>
      <c r="S412" s="294"/>
      <c r="T412" s="294"/>
      <c r="U412" s="295"/>
      <c r="V412" s="295"/>
      <c r="W412" s="295"/>
      <c r="X412" s="294"/>
      <c r="Y412" s="294"/>
      <c r="Z412" s="294"/>
      <c r="AA412" s="294"/>
      <c r="AB412" s="294"/>
      <c r="AC412" s="294"/>
      <c r="AD412" s="294"/>
      <c r="AE412" s="294"/>
      <c r="AF412" s="294"/>
      <c r="AG412" s="294"/>
      <c r="AH412" s="294"/>
      <c r="AI412" s="294"/>
      <c r="AJ412" s="294"/>
      <c r="AK412" s="294"/>
      <c r="AL412" s="294"/>
      <c r="AM412" s="294"/>
      <c r="AN412" s="294"/>
      <c r="AO412" s="294"/>
      <c r="AP412" s="294"/>
      <c r="AQ412" s="294"/>
      <c r="AR412" s="294"/>
      <c r="AS412" s="294"/>
      <c r="AT412" s="294"/>
    </row>
    <row r="413" ht="19.5" customHeight="1">
      <c r="A413" s="293"/>
      <c r="B413" s="294"/>
      <c r="C413" s="294"/>
      <c r="D413" s="294"/>
      <c r="E413" s="294"/>
      <c r="F413" s="294"/>
      <c r="G413" s="294"/>
      <c r="H413" s="294"/>
      <c r="I413" s="294"/>
      <c r="J413" s="294"/>
      <c r="K413" s="294"/>
      <c r="L413" s="294"/>
      <c r="M413" s="294"/>
      <c r="N413" s="294"/>
      <c r="O413" s="294"/>
      <c r="P413" s="294"/>
      <c r="Q413" s="294"/>
      <c r="R413" s="294"/>
      <c r="S413" s="294"/>
      <c r="T413" s="294"/>
      <c r="U413" s="295"/>
      <c r="V413" s="295"/>
      <c r="W413" s="295"/>
      <c r="X413" s="294"/>
      <c r="Y413" s="294"/>
      <c r="Z413" s="294"/>
      <c r="AA413" s="294"/>
      <c r="AB413" s="294"/>
      <c r="AC413" s="294"/>
      <c r="AD413" s="294"/>
      <c r="AE413" s="294"/>
      <c r="AF413" s="294"/>
      <c r="AG413" s="294"/>
      <c r="AH413" s="294"/>
      <c r="AI413" s="294"/>
      <c r="AJ413" s="294"/>
      <c r="AK413" s="294"/>
      <c r="AL413" s="294"/>
      <c r="AM413" s="294"/>
      <c r="AN413" s="294"/>
      <c r="AO413" s="294"/>
      <c r="AP413" s="294"/>
      <c r="AQ413" s="294"/>
      <c r="AR413" s="294"/>
      <c r="AS413" s="294"/>
      <c r="AT413" s="294"/>
    </row>
    <row r="414" ht="19.5" customHeight="1">
      <c r="A414" s="293"/>
      <c r="B414" s="294"/>
      <c r="C414" s="294"/>
      <c r="D414" s="294"/>
      <c r="E414" s="294"/>
      <c r="F414" s="294"/>
      <c r="G414" s="294"/>
      <c r="H414" s="294"/>
      <c r="I414" s="294"/>
      <c r="J414" s="294"/>
      <c r="K414" s="294"/>
      <c r="L414" s="294"/>
      <c r="M414" s="294"/>
      <c r="N414" s="294"/>
      <c r="O414" s="294"/>
      <c r="P414" s="294"/>
      <c r="Q414" s="294"/>
      <c r="R414" s="294"/>
      <c r="S414" s="294"/>
      <c r="T414" s="294"/>
      <c r="U414" s="295"/>
      <c r="V414" s="295"/>
      <c r="W414" s="295"/>
      <c r="X414" s="294"/>
      <c r="Y414" s="294"/>
      <c r="Z414" s="294"/>
      <c r="AA414" s="294"/>
      <c r="AB414" s="294"/>
      <c r="AC414" s="294"/>
      <c r="AD414" s="294"/>
      <c r="AE414" s="294"/>
      <c r="AF414" s="294"/>
      <c r="AG414" s="294"/>
      <c r="AH414" s="294"/>
      <c r="AI414" s="294"/>
      <c r="AJ414" s="294"/>
      <c r="AK414" s="294"/>
      <c r="AL414" s="294"/>
      <c r="AM414" s="294"/>
      <c r="AN414" s="294"/>
      <c r="AO414" s="294"/>
      <c r="AP414" s="294"/>
      <c r="AQ414" s="294"/>
      <c r="AR414" s="294"/>
      <c r="AS414" s="294"/>
      <c r="AT414" s="294"/>
    </row>
    <row r="415" ht="19.5" customHeight="1">
      <c r="A415" s="293"/>
      <c r="B415" s="294"/>
      <c r="C415" s="294"/>
      <c r="D415" s="294"/>
      <c r="E415" s="294"/>
      <c r="F415" s="294"/>
      <c r="G415" s="294"/>
      <c r="H415" s="294"/>
      <c r="I415" s="294"/>
      <c r="J415" s="294"/>
      <c r="K415" s="294"/>
      <c r="L415" s="294"/>
      <c r="M415" s="294"/>
      <c r="N415" s="294"/>
      <c r="O415" s="294"/>
      <c r="P415" s="294"/>
      <c r="Q415" s="294"/>
      <c r="R415" s="294"/>
      <c r="S415" s="294"/>
      <c r="T415" s="294"/>
      <c r="U415" s="295"/>
      <c r="V415" s="295"/>
      <c r="W415" s="295"/>
      <c r="X415" s="294"/>
      <c r="Y415" s="294"/>
      <c r="Z415" s="294"/>
      <c r="AA415" s="294"/>
      <c r="AB415" s="294"/>
      <c r="AC415" s="294"/>
      <c r="AD415" s="294"/>
      <c r="AE415" s="294"/>
      <c r="AF415" s="294"/>
      <c r="AG415" s="294"/>
      <c r="AH415" s="294"/>
      <c r="AI415" s="294"/>
      <c r="AJ415" s="294"/>
      <c r="AK415" s="294"/>
      <c r="AL415" s="294"/>
      <c r="AM415" s="294"/>
      <c r="AN415" s="294"/>
      <c r="AO415" s="294"/>
      <c r="AP415" s="294"/>
      <c r="AQ415" s="294"/>
      <c r="AR415" s="294"/>
      <c r="AS415" s="294"/>
      <c r="AT415" s="294"/>
    </row>
    <row r="416" ht="19.5" customHeight="1">
      <c r="A416" s="293"/>
      <c r="B416" s="294"/>
      <c r="C416" s="294"/>
      <c r="D416" s="294"/>
      <c r="E416" s="294"/>
      <c r="F416" s="294"/>
      <c r="G416" s="294"/>
      <c r="H416" s="294"/>
      <c r="I416" s="294"/>
      <c r="J416" s="294"/>
      <c r="K416" s="294"/>
      <c r="L416" s="294"/>
      <c r="M416" s="294"/>
      <c r="N416" s="294"/>
      <c r="O416" s="294"/>
      <c r="P416" s="294"/>
      <c r="Q416" s="294"/>
      <c r="R416" s="294"/>
      <c r="S416" s="294"/>
      <c r="T416" s="294"/>
      <c r="U416" s="295"/>
      <c r="V416" s="295"/>
      <c r="W416" s="295"/>
      <c r="X416" s="294"/>
      <c r="Y416" s="294"/>
      <c r="Z416" s="294"/>
      <c r="AA416" s="294"/>
      <c r="AB416" s="294"/>
      <c r="AC416" s="294"/>
      <c r="AD416" s="294"/>
      <c r="AE416" s="294"/>
      <c r="AF416" s="294"/>
      <c r="AG416" s="294"/>
      <c r="AH416" s="294"/>
      <c r="AI416" s="294"/>
      <c r="AJ416" s="294"/>
      <c r="AK416" s="294"/>
      <c r="AL416" s="294"/>
      <c r="AM416" s="294"/>
      <c r="AN416" s="294"/>
      <c r="AO416" s="294"/>
      <c r="AP416" s="294"/>
      <c r="AQ416" s="294"/>
      <c r="AR416" s="294"/>
      <c r="AS416" s="294"/>
      <c r="AT416" s="294"/>
    </row>
    <row r="417" ht="19.5" customHeight="1">
      <c r="A417" s="293"/>
      <c r="B417" s="294"/>
      <c r="C417" s="294"/>
      <c r="D417" s="294"/>
      <c r="E417" s="294"/>
      <c r="F417" s="294"/>
      <c r="G417" s="294"/>
      <c r="H417" s="294"/>
      <c r="I417" s="294"/>
      <c r="J417" s="294"/>
      <c r="K417" s="294"/>
      <c r="L417" s="294"/>
      <c r="M417" s="294"/>
      <c r="N417" s="294"/>
      <c r="O417" s="294"/>
      <c r="P417" s="294"/>
      <c r="Q417" s="294"/>
      <c r="R417" s="294"/>
      <c r="S417" s="294"/>
      <c r="T417" s="294"/>
      <c r="U417" s="295"/>
      <c r="V417" s="295"/>
      <c r="W417" s="295"/>
      <c r="X417" s="294"/>
      <c r="Y417" s="294"/>
      <c r="Z417" s="294"/>
      <c r="AA417" s="294"/>
      <c r="AB417" s="294"/>
      <c r="AC417" s="294"/>
      <c r="AD417" s="294"/>
      <c r="AE417" s="294"/>
      <c r="AF417" s="294"/>
      <c r="AG417" s="294"/>
      <c r="AH417" s="294"/>
      <c r="AI417" s="294"/>
      <c r="AJ417" s="294"/>
      <c r="AK417" s="294"/>
      <c r="AL417" s="294"/>
      <c r="AM417" s="294"/>
      <c r="AN417" s="294"/>
      <c r="AO417" s="294"/>
      <c r="AP417" s="294"/>
      <c r="AQ417" s="294"/>
      <c r="AR417" s="294"/>
      <c r="AS417" s="294"/>
      <c r="AT417" s="294"/>
    </row>
    <row r="418" ht="19.5" customHeight="1">
      <c r="A418" s="293"/>
      <c r="B418" s="294"/>
      <c r="C418" s="294"/>
      <c r="D418" s="294"/>
      <c r="E418" s="294"/>
      <c r="F418" s="294"/>
      <c r="G418" s="294"/>
      <c r="H418" s="294"/>
      <c r="I418" s="294"/>
      <c r="J418" s="294"/>
      <c r="K418" s="294"/>
      <c r="L418" s="294"/>
      <c r="M418" s="294"/>
      <c r="N418" s="294"/>
      <c r="O418" s="294"/>
      <c r="P418" s="294"/>
      <c r="Q418" s="294"/>
      <c r="R418" s="294"/>
      <c r="S418" s="294"/>
      <c r="T418" s="294"/>
      <c r="U418" s="295"/>
      <c r="V418" s="295"/>
      <c r="W418" s="295"/>
      <c r="X418" s="294"/>
      <c r="Y418" s="294"/>
      <c r="Z418" s="294"/>
      <c r="AA418" s="294"/>
      <c r="AB418" s="294"/>
      <c r="AC418" s="294"/>
      <c r="AD418" s="294"/>
      <c r="AE418" s="294"/>
      <c r="AF418" s="294"/>
      <c r="AG418" s="294"/>
      <c r="AH418" s="294"/>
      <c r="AI418" s="294"/>
      <c r="AJ418" s="294"/>
      <c r="AK418" s="294"/>
      <c r="AL418" s="294"/>
      <c r="AM418" s="294"/>
      <c r="AN418" s="294"/>
      <c r="AO418" s="294"/>
      <c r="AP418" s="294"/>
      <c r="AQ418" s="294"/>
      <c r="AR418" s="294"/>
      <c r="AS418" s="294"/>
      <c r="AT418" s="294"/>
    </row>
    <row r="419" ht="19.5" customHeight="1">
      <c r="A419" s="293"/>
      <c r="B419" s="294"/>
      <c r="C419" s="294"/>
      <c r="D419" s="294"/>
      <c r="E419" s="294"/>
      <c r="F419" s="294"/>
      <c r="G419" s="294"/>
      <c r="H419" s="294"/>
      <c r="I419" s="294"/>
      <c r="J419" s="294"/>
      <c r="K419" s="294"/>
      <c r="L419" s="294"/>
      <c r="M419" s="294"/>
      <c r="N419" s="294"/>
      <c r="O419" s="294"/>
      <c r="P419" s="294"/>
      <c r="Q419" s="294"/>
      <c r="R419" s="294"/>
      <c r="S419" s="294"/>
      <c r="T419" s="294"/>
      <c r="U419" s="295"/>
      <c r="V419" s="295"/>
      <c r="W419" s="295"/>
      <c r="X419" s="294"/>
      <c r="Y419" s="294"/>
      <c r="Z419" s="294"/>
      <c r="AA419" s="294"/>
      <c r="AB419" s="294"/>
      <c r="AC419" s="294"/>
      <c r="AD419" s="294"/>
      <c r="AE419" s="294"/>
      <c r="AF419" s="294"/>
      <c r="AG419" s="294"/>
      <c r="AH419" s="294"/>
      <c r="AI419" s="294"/>
      <c r="AJ419" s="294"/>
      <c r="AK419" s="294"/>
      <c r="AL419" s="294"/>
      <c r="AM419" s="294"/>
      <c r="AN419" s="294"/>
      <c r="AO419" s="294"/>
      <c r="AP419" s="294"/>
      <c r="AQ419" s="294"/>
      <c r="AR419" s="294"/>
      <c r="AS419" s="294"/>
      <c r="AT419" s="294"/>
    </row>
    <row r="420" ht="19.5" customHeight="1">
      <c r="A420" s="293"/>
      <c r="B420" s="294"/>
      <c r="C420" s="294"/>
      <c r="D420" s="294"/>
      <c r="E420" s="294"/>
      <c r="F420" s="294"/>
      <c r="G420" s="294"/>
      <c r="H420" s="294"/>
      <c r="I420" s="294"/>
      <c r="J420" s="294"/>
      <c r="K420" s="294"/>
      <c r="L420" s="294"/>
      <c r="M420" s="294"/>
      <c r="N420" s="294"/>
      <c r="O420" s="294"/>
      <c r="P420" s="294"/>
      <c r="Q420" s="294"/>
      <c r="R420" s="294"/>
      <c r="S420" s="294"/>
      <c r="T420" s="294"/>
      <c r="U420" s="295"/>
      <c r="V420" s="295"/>
      <c r="W420" s="295"/>
      <c r="X420" s="294"/>
      <c r="Y420" s="294"/>
      <c r="Z420" s="294"/>
      <c r="AA420" s="294"/>
      <c r="AB420" s="294"/>
      <c r="AC420" s="294"/>
      <c r="AD420" s="294"/>
      <c r="AE420" s="294"/>
      <c r="AF420" s="294"/>
      <c r="AG420" s="294"/>
      <c r="AH420" s="294"/>
      <c r="AI420" s="294"/>
      <c r="AJ420" s="294"/>
      <c r="AK420" s="294"/>
      <c r="AL420" s="294"/>
      <c r="AM420" s="294"/>
      <c r="AN420" s="294"/>
      <c r="AO420" s="294"/>
      <c r="AP420" s="294"/>
      <c r="AQ420" s="294"/>
      <c r="AR420" s="294"/>
      <c r="AS420" s="294"/>
      <c r="AT420" s="294"/>
    </row>
    <row r="421" ht="19.5" customHeight="1">
      <c r="A421" s="293"/>
      <c r="B421" s="294"/>
      <c r="C421" s="294"/>
      <c r="D421" s="294"/>
      <c r="E421" s="294"/>
      <c r="F421" s="294"/>
      <c r="G421" s="294"/>
      <c r="H421" s="294"/>
      <c r="I421" s="294"/>
      <c r="J421" s="294"/>
      <c r="K421" s="294"/>
      <c r="L421" s="294"/>
      <c r="M421" s="294"/>
      <c r="N421" s="294"/>
      <c r="O421" s="294"/>
      <c r="P421" s="294"/>
      <c r="Q421" s="294"/>
      <c r="R421" s="294"/>
      <c r="S421" s="294"/>
      <c r="T421" s="294"/>
      <c r="U421" s="295"/>
      <c r="V421" s="295"/>
      <c r="W421" s="295"/>
      <c r="X421" s="294"/>
      <c r="Y421" s="294"/>
      <c r="Z421" s="294"/>
      <c r="AA421" s="294"/>
      <c r="AB421" s="294"/>
      <c r="AC421" s="294"/>
      <c r="AD421" s="294"/>
      <c r="AE421" s="294"/>
      <c r="AF421" s="294"/>
      <c r="AG421" s="294"/>
      <c r="AH421" s="294"/>
      <c r="AI421" s="294"/>
      <c r="AJ421" s="294"/>
      <c r="AK421" s="294"/>
      <c r="AL421" s="294"/>
      <c r="AM421" s="294"/>
      <c r="AN421" s="294"/>
      <c r="AO421" s="294"/>
      <c r="AP421" s="294"/>
      <c r="AQ421" s="294"/>
      <c r="AR421" s="294"/>
      <c r="AS421" s="294"/>
      <c r="AT421" s="294"/>
    </row>
    <row r="422" ht="19.5" customHeight="1">
      <c r="A422" s="293"/>
      <c r="B422" s="294"/>
      <c r="C422" s="294"/>
      <c r="D422" s="294"/>
      <c r="E422" s="294"/>
      <c r="F422" s="294"/>
      <c r="G422" s="294"/>
      <c r="H422" s="294"/>
      <c r="I422" s="294"/>
      <c r="J422" s="294"/>
      <c r="K422" s="294"/>
      <c r="L422" s="294"/>
      <c r="M422" s="294"/>
      <c r="N422" s="294"/>
      <c r="O422" s="294"/>
      <c r="P422" s="294"/>
      <c r="Q422" s="294"/>
      <c r="R422" s="294"/>
      <c r="S422" s="294"/>
      <c r="T422" s="294"/>
      <c r="U422" s="295"/>
      <c r="V422" s="295"/>
      <c r="W422" s="295"/>
      <c r="X422" s="294"/>
      <c r="Y422" s="294"/>
      <c r="Z422" s="294"/>
      <c r="AA422" s="294"/>
      <c r="AB422" s="294"/>
      <c r="AC422" s="294"/>
      <c r="AD422" s="294"/>
      <c r="AE422" s="294"/>
      <c r="AF422" s="294"/>
      <c r="AG422" s="294"/>
      <c r="AH422" s="294"/>
      <c r="AI422" s="294"/>
      <c r="AJ422" s="294"/>
      <c r="AK422" s="294"/>
      <c r="AL422" s="294"/>
      <c r="AM422" s="294"/>
      <c r="AN422" s="294"/>
      <c r="AO422" s="294"/>
      <c r="AP422" s="294"/>
      <c r="AQ422" s="294"/>
      <c r="AR422" s="294"/>
      <c r="AS422" s="294"/>
      <c r="AT422" s="294"/>
    </row>
    <row r="423" ht="19.5" customHeight="1">
      <c r="A423" s="293"/>
      <c r="B423" s="294"/>
      <c r="C423" s="294"/>
      <c r="D423" s="294"/>
      <c r="E423" s="294"/>
      <c r="F423" s="294"/>
      <c r="G423" s="294"/>
      <c r="H423" s="294"/>
      <c r="I423" s="294"/>
      <c r="J423" s="294"/>
      <c r="K423" s="294"/>
      <c r="L423" s="294"/>
      <c r="M423" s="294"/>
      <c r="N423" s="294"/>
      <c r="O423" s="294"/>
      <c r="P423" s="294"/>
      <c r="Q423" s="294"/>
      <c r="R423" s="294"/>
      <c r="S423" s="294"/>
      <c r="T423" s="294"/>
      <c r="U423" s="295"/>
      <c r="V423" s="295"/>
      <c r="W423" s="295"/>
      <c r="X423" s="294"/>
      <c r="Y423" s="294"/>
      <c r="Z423" s="294"/>
      <c r="AA423" s="294"/>
      <c r="AB423" s="294"/>
      <c r="AC423" s="294"/>
      <c r="AD423" s="294"/>
      <c r="AE423" s="294"/>
      <c r="AF423" s="294"/>
      <c r="AG423" s="294"/>
      <c r="AH423" s="294"/>
      <c r="AI423" s="294"/>
      <c r="AJ423" s="294"/>
      <c r="AK423" s="294"/>
      <c r="AL423" s="294"/>
      <c r="AM423" s="294"/>
      <c r="AN423" s="294"/>
      <c r="AO423" s="294"/>
      <c r="AP423" s="294"/>
      <c r="AQ423" s="294"/>
      <c r="AR423" s="294"/>
      <c r="AS423" s="294"/>
      <c r="AT423" s="294"/>
    </row>
    <row r="424" ht="19.5" customHeight="1">
      <c r="A424" s="293"/>
      <c r="B424" s="294"/>
      <c r="C424" s="294"/>
      <c r="D424" s="294"/>
      <c r="E424" s="294"/>
      <c r="F424" s="294"/>
      <c r="G424" s="294"/>
      <c r="H424" s="294"/>
      <c r="I424" s="294"/>
      <c r="J424" s="294"/>
      <c r="K424" s="294"/>
      <c r="L424" s="294"/>
      <c r="M424" s="294"/>
      <c r="N424" s="294"/>
      <c r="O424" s="294"/>
      <c r="P424" s="294"/>
      <c r="Q424" s="294"/>
      <c r="R424" s="294"/>
      <c r="S424" s="294"/>
      <c r="T424" s="294"/>
      <c r="U424" s="295"/>
      <c r="V424" s="295"/>
      <c r="W424" s="295"/>
      <c r="X424" s="294"/>
      <c r="Y424" s="294"/>
      <c r="Z424" s="294"/>
      <c r="AA424" s="294"/>
      <c r="AB424" s="294"/>
      <c r="AC424" s="294"/>
      <c r="AD424" s="294"/>
      <c r="AE424" s="294"/>
      <c r="AF424" s="294"/>
      <c r="AG424" s="294"/>
      <c r="AH424" s="294"/>
      <c r="AI424" s="294"/>
      <c r="AJ424" s="294"/>
      <c r="AK424" s="294"/>
      <c r="AL424" s="294"/>
      <c r="AM424" s="294"/>
      <c r="AN424" s="294"/>
      <c r="AO424" s="294"/>
      <c r="AP424" s="294"/>
      <c r="AQ424" s="294"/>
      <c r="AR424" s="294"/>
      <c r="AS424" s="294"/>
      <c r="AT424" s="294"/>
    </row>
    <row r="425" ht="19.5" customHeight="1">
      <c r="A425" s="293"/>
      <c r="B425" s="294"/>
      <c r="C425" s="294"/>
      <c r="D425" s="294"/>
      <c r="E425" s="294"/>
      <c r="F425" s="294"/>
      <c r="G425" s="294"/>
      <c r="H425" s="294"/>
      <c r="I425" s="294"/>
      <c r="J425" s="294"/>
      <c r="K425" s="294"/>
      <c r="L425" s="294"/>
      <c r="M425" s="294"/>
      <c r="N425" s="294"/>
      <c r="O425" s="294"/>
      <c r="P425" s="294"/>
      <c r="Q425" s="294"/>
      <c r="R425" s="294"/>
      <c r="S425" s="294"/>
      <c r="T425" s="294"/>
      <c r="U425" s="295"/>
      <c r="V425" s="295"/>
      <c r="W425" s="295"/>
      <c r="X425" s="294"/>
      <c r="Y425" s="294"/>
      <c r="Z425" s="294"/>
      <c r="AA425" s="294"/>
      <c r="AB425" s="294"/>
      <c r="AC425" s="294"/>
      <c r="AD425" s="294"/>
      <c r="AE425" s="294"/>
      <c r="AF425" s="294"/>
      <c r="AG425" s="294"/>
      <c r="AH425" s="294"/>
      <c r="AI425" s="294"/>
      <c r="AJ425" s="294"/>
      <c r="AK425" s="294"/>
      <c r="AL425" s="294"/>
      <c r="AM425" s="294"/>
      <c r="AN425" s="294"/>
      <c r="AO425" s="294"/>
      <c r="AP425" s="294"/>
      <c r="AQ425" s="294"/>
      <c r="AR425" s="294"/>
      <c r="AS425" s="294"/>
      <c r="AT425" s="294"/>
    </row>
    <row r="426" ht="19.5" customHeight="1">
      <c r="A426" s="293"/>
      <c r="B426" s="294"/>
      <c r="C426" s="294"/>
      <c r="D426" s="294"/>
      <c r="E426" s="294"/>
      <c r="F426" s="294"/>
      <c r="G426" s="294"/>
      <c r="H426" s="294"/>
      <c r="I426" s="294"/>
      <c r="J426" s="294"/>
      <c r="K426" s="294"/>
      <c r="L426" s="294"/>
      <c r="M426" s="294"/>
      <c r="N426" s="294"/>
      <c r="O426" s="294"/>
      <c r="P426" s="294"/>
      <c r="Q426" s="294"/>
      <c r="R426" s="294"/>
      <c r="S426" s="294"/>
      <c r="T426" s="294"/>
      <c r="U426" s="295"/>
      <c r="V426" s="295"/>
      <c r="W426" s="295"/>
      <c r="X426" s="294"/>
      <c r="Y426" s="294"/>
      <c r="Z426" s="294"/>
      <c r="AA426" s="294"/>
      <c r="AB426" s="294"/>
      <c r="AC426" s="294"/>
      <c r="AD426" s="294"/>
      <c r="AE426" s="294"/>
      <c r="AF426" s="294"/>
      <c r="AG426" s="294"/>
      <c r="AH426" s="294"/>
      <c r="AI426" s="294"/>
      <c r="AJ426" s="294"/>
      <c r="AK426" s="294"/>
      <c r="AL426" s="294"/>
      <c r="AM426" s="294"/>
      <c r="AN426" s="294"/>
      <c r="AO426" s="294"/>
      <c r="AP426" s="294"/>
      <c r="AQ426" s="294"/>
      <c r="AR426" s="294"/>
      <c r="AS426" s="294"/>
      <c r="AT426" s="294"/>
    </row>
    <row r="427" ht="19.5" customHeight="1">
      <c r="A427" s="293"/>
      <c r="B427" s="294"/>
      <c r="C427" s="294"/>
      <c r="D427" s="294"/>
      <c r="E427" s="294"/>
      <c r="F427" s="294"/>
      <c r="G427" s="294"/>
      <c r="H427" s="294"/>
      <c r="I427" s="294"/>
      <c r="J427" s="294"/>
      <c r="K427" s="294"/>
      <c r="L427" s="294"/>
      <c r="M427" s="294"/>
      <c r="N427" s="294"/>
      <c r="O427" s="294"/>
      <c r="P427" s="294"/>
      <c r="Q427" s="294"/>
      <c r="R427" s="294"/>
      <c r="S427" s="294"/>
      <c r="T427" s="294"/>
      <c r="U427" s="295"/>
      <c r="V427" s="295"/>
      <c r="W427" s="295"/>
      <c r="X427" s="294"/>
      <c r="Y427" s="294"/>
      <c r="Z427" s="294"/>
      <c r="AA427" s="294"/>
      <c r="AB427" s="294"/>
      <c r="AC427" s="294"/>
      <c r="AD427" s="294"/>
      <c r="AE427" s="294"/>
      <c r="AF427" s="294"/>
      <c r="AG427" s="294"/>
      <c r="AH427" s="294"/>
      <c r="AI427" s="294"/>
      <c r="AJ427" s="294"/>
      <c r="AK427" s="294"/>
      <c r="AL427" s="294"/>
      <c r="AM427" s="294"/>
      <c r="AN427" s="294"/>
      <c r="AO427" s="294"/>
      <c r="AP427" s="294"/>
      <c r="AQ427" s="294"/>
      <c r="AR427" s="294"/>
      <c r="AS427" s="294"/>
      <c r="AT427" s="294"/>
    </row>
    <row r="428" ht="19.5" customHeight="1">
      <c r="A428" s="293"/>
      <c r="B428" s="294"/>
      <c r="C428" s="294"/>
      <c r="D428" s="294"/>
      <c r="E428" s="294"/>
      <c r="F428" s="294"/>
      <c r="G428" s="294"/>
      <c r="H428" s="294"/>
      <c r="I428" s="294"/>
      <c r="J428" s="294"/>
      <c r="K428" s="294"/>
      <c r="L428" s="294"/>
      <c r="M428" s="294"/>
      <c r="N428" s="294"/>
      <c r="O428" s="294"/>
      <c r="P428" s="294"/>
      <c r="Q428" s="294"/>
      <c r="R428" s="294"/>
      <c r="S428" s="294"/>
      <c r="T428" s="294"/>
      <c r="U428" s="295"/>
      <c r="V428" s="295"/>
      <c r="W428" s="295"/>
      <c r="X428" s="294"/>
      <c r="Y428" s="294"/>
      <c r="Z428" s="294"/>
      <c r="AA428" s="294"/>
      <c r="AB428" s="294"/>
      <c r="AC428" s="294"/>
      <c r="AD428" s="294"/>
      <c r="AE428" s="294"/>
      <c r="AF428" s="294"/>
      <c r="AG428" s="294"/>
      <c r="AH428" s="294"/>
      <c r="AI428" s="294"/>
      <c r="AJ428" s="294"/>
      <c r="AK428" s="294"/>
      <c r="AL428" s="294"/>
      <c r="AM428" s="294"/>
      <c r="AN428" s="294"/>
      <c r="AO428" s="294"/>
      <c r="AP428" s="294"/>
      <c r="AQ428" s="294"/>
      <c r="AR428" s="294"/>
      <c r="AS428" s="294"/>
      <c r="AT428" s="294"/>
    </row>
    <row r="429" ht="19.5" customHeight="1">
      <c r="A429" s="293"/>
      <c r="B429" s="294"/>
      <c r="C429" s="294"/>
      <c r="D429" s="294"/>
      <c r="E429" s="294"/>
      <c r="F429" s="294"/>
      <c r="G429" s="294"/>
      <c r="H429" s="294"/>
      <c r="I429" s="294"/>
      <c r="J429" s="294"/>
      <c r="K429" s="294"/>
      <c r="L429" s="294"/>
      <c r="M429" s="294"/>
      <c r="N429" s="294"/>
      <c r="O429" s="294"/>
      <c r="P429" s="294"/>
      <c r="Q429" s="294"/>
      <c r="R429" s="294"/>
      <c r="S429" s="294"/>
      <c r="T429" s="294"/>
      <c r="U429" s="295"/>
      <c r="V429" s="295"/>
      <c r="W429" s="295"/>
      <c r="X429" s="294"/>
      <c r="Y429" s="294"/>
      <c r="Z429" s="294"/>
      <c r="AA429" s="294"/>
      <c r="AB429" s="294"/>
      <c r="AC429" s="294"/>
      <c r="AD429" s="294"/>
      <c r="AE429" s="294"/>
      <c r="AF429" s="294"/>
      <c r="AG429" s="294"/>
      <c r="AH429" s="294"/>
      <c r="AI429" s="294"/>
      <c r="AJ429" s="294"/>
      <c r="AK429" s="294"/>
      <c r="AL429" s="294"/>
      <c r="AM429" s="294"/>
      <c r="AN429" s="294"/>
      <c r="AO429" s="294"/>
      <c r="AP429" s="294"/>
      <c r="AQ429" s="294"/>
      <c r="AR429" s="294"/>
      <c r="AS429" s="294"/>
      <c r="AT429" s="294"/>
    </row>
    <row r="430" ht="19.5" customHeight="1">
      <c r="A430" s="293"/>
      <c r="B430" s="294"/>
      <c r="C430" s="294"/>
      <c r="D430" s="294"/>
      <c r="E430" s="294"/>
      <c r="F430" s="294"/>
      <c r="G430" s="294"/>
      <c r="H430" s="294"/>
      <c r="I430" s="294"/>
      <c r="J430" s="294"/>
      <c r="K430" s="294"/>
      <c r="L430" s="294"/>
      <c r="M430" s="294"/>
      <c r="N430" s="294"/>
      <c r="O430" s="294"/>
      <c r="P430" s="294"/>
      <c r="Q430" s="294"/>
      <c r="R430" s="294"/>
      <c r="S430" s="294"/>
      <c r="T430" s="294"/>
      <c r="U430" s="295"/>
      <c r="V430" s="295"/>
      <c r="W430" s="295"/>
      <c r="X430" s="294"/>
      <c r="Y430" s="294"/>
      <c r="Z430" s="294"/>
      <c r="AA430" s="294"/>
      <c r="AB430" s="294"/>
      <c r="AC430" s="294"/>
      <c r="AD430" s="294"/>
      <c r="AE430" s="294"/>
      <c r="AF430" s="294"/>
      <c r="AG430" s="294"/>
      <c r="AH430" s="294"/>
      <c r="AI430" s="294"/>
      <c r="AJ430" s="294"/>
      <c r="AK430" s="294"/>
      <c r="AL430" s="294"/>
      <c r="AM430" s="294"/>
      <c r="AN430" s="294"/>
      <c r="AO430" s="294"/>
      <c r="AP430" s="294"/>
      <c r="AQ430" s="294"/>
      <c r="AR430" s="294"/>
      <c r="AS430" s="294"/>
      <c r="AT430" s="294"/>
    </row>
    <row r="431" ht="19.5" customHeight="1">
      <c r="A431" s="293"/>
      <c r="B431" s="294"/>
      <c r="C431" s="294"/>
      <c r="D431" s="294"/>
      <c r="E431" s="294"/>
      <c r="F431" s="294"/>
      <c r="G431" s="294"/>
      <c r="H431" s="294"/>
      <c r="I431" s="294"/>
      <c r="J431" s="294"/>
      <c r="K431" s="294"/>
      <c r="L431" s="294"/>
      <c r="M431" s="294"/>
      <c r="N431" s="294"/>
      <c r="O431" s="294"/>
      <c r="P431" s="294"/>
      <c r="Q431" s="294"/>
      <c r="R431" s="294"/>
      <c r="S431" s="294"/>
      <c r="T431" s="294"/>
      <c r="U431" s="295"/>
      <c r="V431" s="295"/>
      <c r="W431" s="295"/>
      <c r="X431" s="294"/>
      <c r="Y431" s="294"/>
      <c r="Z431" s="294"/>
      <c r="AA431" s="294"/>
      <c r="AB431" s="294"/>
      <c r="AC431" s="294"/>
      <c r="AD431" s="294"/>
      <c r="AE431" s="294"/>
      <c r="AF431" s="294"/>
      <c r="AG431" s="294"/>
      <c r="AH431" s="294"/>
      <c r="AI431" s="294"/>
      <c r="AJ431" s="294"/>
      <c r="AK431" s="294"/>
      <c r="AL431" s="294"/>
      <c r="AM431" s="294"/>
      <c r="AN431" s="294"/>
      <c r="AO431" s="294"/>
      <c r="AP431" s="294"/>
      <c r="AQ431" s="294"/>
      <c r="AR431" s="294"/>
      <c r="AS431" s="294"/>
      <c r="AT431" s="294"/>
    </row>
    <row r="432" ht="19.5" customHeight="1">
      <c r="A432" s="293"/>
      <c r="B432" s="294"/>
      <c r="C432" s="294"/>
      <c r="D432" s="294"/>
      <c r="E432" s="294"/>
      <c r="F432" s="294"/>
      <c r="G432" s="294"/>
      <c r="H432" s="294"/>
      <c r="I432" s="294"/>
      <c r="J432" s="294"/>
      <c r="K432" s="294"/>
      <c r="L432" s="294"/>
      <c r="M432" s="294"/>
      <c r="N432" s="294"/>
      <c r="O432" s="294"/>
      <c r="P432" s="294"/>
      <c r="Q432" s="294"/>
      <c r="R432" s="294"/>
      <c r="S432" s="294"/>
      <c r="T432" s="294"/>
      <c r="U432" s="295"/>
      <c r="V432" s="295"/>
      <c r="W432" s="295"/>
      <c r="X432" s="294"/>
      <c r="Y432" s="294"/>
      <c r="Z432" s="294"/>
      <c r="AA432" s="294"/>
      <c r="AB432" s="294"/>
      <c r="AC432" s="294"/>
      <c r="AD432" s="294"/>
      <c r="AE432" s="294"/>
      <c r="AF432" s="294"/>
      <c r="AG432" s="294"/>
      <c r="AH432" s="294"/>
      <c r="AI432" s="294"/>
      <c r="AJ432" s="294"/>
      <c r="AK432" s="294"/>
      <c r="AL432" s="294"/>
      <c r="AM432" s="294"/>
      <c r="AN432" s="294"/>
      <c r="AO432" s="294"/>
      <c r="AP432" s="294"/>
      <c r="AQ432" s="294"/>
      <c r="AR432" s="294"/>
      <c r="AS432" s="294"/>
      <c r="AT432" s="294"/>
    </row>
    <row r="433" ht="19.5" customHeight="1">
      <c r="A433" s="293"/>
      <c r="B433" s="294"/>
      <c r="C433" s="294"/>
      <c r="D433" s="294"/>
      <c r="E433" s="294"/>
      <c r="F433" s="294"/>
      <c r="G433" s="294"/>
      <c r="H433" s="294"/>
      <c r="I433" s="294"/>
      <c r="J433" s="294"/>
      <c r="K433" s="294"/>
      <c r="L433" s="294"/>
      <c r="M433" s="294"/>
      <c r="N433" s="294"/>
      <c r="O433" s="294"/>
      <c r="P433" s="294"/>
      <c r="Q433" s="294"/>
      <c r="R433" s="294"/>
      <c r="S433" s="294"/>
      <c r="T433" s="294"/>
      <c r="U433" s="295"/>
      <c r="V433" s="295"/>
      <c r="W433" s="295"/>
      <c r="X433" s="294"/>
      <c r="Y433" s="294"/>
      <c r="Z433" s="294"/>
      <c r="AA433" s="294"/>
      <c r="AB433" s="294"/>
      <c r="AC433" s="294"/>
      <c r="AD433" s="294"/>
      <c r="AE433" s="294"/>
      <c r="AF433" s="294"/>
      <c r="AG433" s="294"/>
      <c r="AH433" s="294"/>
      <c r="AI433" s="294"/>
      <c r="AJ433" s="294"/>
      <c r="AK433" s="294"/>
      <c r="AL433" s="294"/>
      <c r="AM433" s="294"/>
      <c r="AN433" s="294"/>
      <c r="AO433" s="294"/>
      <c r="AP433" s="294"/>
      <c r="AQ433" s="294"/>
      <c r="AR433" s="294"/>
      <c r="AS433" s="294"/>
      <c r="AT433" s="294"/>
    </row>
    <row r="434" ht="19.5" customHeight="1">
      <c r="A434" s="293"/>
      <c r="B434" s="294"/>
      <c r="C434" s="294"/>
      <c r="D434" s="294"/>
      <c r="E434" s="294"/>
      <c r="F434" s="294"/>
      <c r="G434" s="294"/>
      <c r="H434" s="294"/>
      <c r="I434" s="294"/>
      <c r="J434" s="294"/>
      <c r="K434" s="294"/>
      <c r="L434" s="294"/>
      <c r="M434" s="294"/>
      <c r="N434" s="294"/>
      <c r="O434" s="294"/>
      <c r="P434" s="294"/>
      <c r="Q434" s="294"/>
      <c r="R434" s="294"/>
      <c r="S434" s="294"/>
      <c r="T434" s="294"/>
      <c r="U434" s="295"/>
      <c r="V434" s="295"/>
      <c r="W434" s="295"/>
      <c r="X434" s="294"/>
      <c r="Y434" s="294"/>
      <c r="Z434" s="294"/>
      <c r="AA434" s="294"/>
      <c r="AB434" s="294"/>
      <c r="AC434" s="294"/>
      <c r="AD434" s="294"/>
      <c r="AE434" s="294"/>
      <c r="AF434" s="294"/>
      <c r="AG434" s="294"/>
      <c r="AH434" s="294"/>
      <c r="AI434" s="294"/>
      <c r="AJ434" s="294"/>
      <c r="AK434" s="294"/>
      <c r="AL434" s="294"/>
      <c r="AM434" s="294"/>
      <c r="AN434" s="294"/>
      <c r="AO434" s="294"/>
      <c r="AP434" s="294"/>
      <c r="AQ434" s="294"/>
      <c r="AR434" s="294"/>
      <c r="AS434" s="294"/>
      <c r="AT434" s="294"/>
    </row>
    <row r="435" ht="19.5" customHeight="1">
      <c r="A435" s="293"/>
      <c r="B435" s="294"/>
      <c r="C435" s="294"/>
      <c r="D435" s="294"/>
      <c r="E435" s="294"/>
      <c r="F435" s="294"/>
      <c r="G435" s="294"/>
      <c r="H435" s="294"/>
      <c r="I435" s="294"/>
      <c r="J435" s="294"/>
      <c r="K435" s="294"/>
      <c r="L435" s="294"/>
      <c r="M435" s="294"/>
      <c r="N435" s="294"/>
      <c r="O435" s="294"/>
      <c r="P435" s="294"/>
      <c r="Q435" s="294"/>
      <c r="R435" s="294"/>
      <c r="S435" s="294"/>
      <c r="T435" s="294"/>
      <c r="U435" s="295"/>
      <c r="V435" s="295"/>
      <c r="W435" s="295"/>
      <c r="X435" s="294"/>
      <c r="Y435" s="294"/>
      <c r="Z435" s="294"/>
      <c r="AA435" s="294"/>
      <c r="AB435" s="294"/>
      <c r="AC435" s="294"/>
      <c r="AD435" s="294"/>
      <c r="AE435" s="294"/>
      <c r="AF435" s="294"/>
      <c r="AG435" s="294"/>
      <c r="AH435" s="294"/>
      <c r="AI435" s="294"/>
      <c r="AJ435" s="294"/>
      <c r="AK435" s="294"/>
      <c r="AL435" s="294"/>
      <c r="AM435" s="294"/>
      <c r="AN435" s="294"/>
      <c r="AO435" s="294"/>
      <c r="AP435" s="294"/>
      <c r="AQ435" s="294"/>
      <c r="AR435" s="294"/>
      <c r="AS435" s="294"/>
      <c r="AT435" s="294"/>
    </row>
    <row r="436" ht="19.5" customHeight="1">
      <c r="A436" s="293"/>
      <c r="B436" s="294"/>
      <c r="C436" s="294"/>
      <c r="D436" s="294"/>
      <c r="E436" s="294"/>
      <c r="F436" s="294"/>
      <c r="G436" s="294"/>
      <c r="H436" s="294"/>
      <c r="I436" s="294"/>
      <c r="J436" s="294"/>
      <c r="K436" s="294"/>
      <c r="L436" s="294"/>
      <c r="M436" s="294"/>
      <c r="N436" s="294"/>
      <c r="O436" s="294"/>
      <c r="P436" s="294"/>
      <c r="Q436" s="294"/>
      <c r="R436" s="294"/>
      <c r="S436" s="294"/>
      <c r="T436" s="294"/>
      <c r="U436" s="295"/>
      <c r="V436" s="295"/>
      <c r="W436" s="295"/>
      <c r="X436" s="294"/>
      <c r="Y436" s="294"/>
      <c r="Z436" s="294"/>
      <c r="AA436" s="294"/>
      <c r="AB436" s="294"/>
      <c r="AC436" s="294"/>
      <c r="AD436" s="294"/>
      <c r="AE436" s="294"/>
      <c r="AF436" s="294"/>
      <c r="AG436" s="294"/>
      <c r="AH436" s="294"/>
      <c r="AI436" s="294"/>
      <c r="AJ436" s="294"/>
      <c r="AK436" s="294"/>
      <c r="AL436" s="294"/>
      <c r="AM436" s="294"/>
      <c r="AN436" s="294"/>
      <c r="AO436" s="294"/>
      <c r="AP436" s="294"/>
      <c r="AQ436" s="294"/>
      <c r="AR436" s="294"/>
      <c r="AS436" s="294"/>
      <c r="AT436" s="294"/>
    </row>
    <row r="437" ht="19.5" customHeight="1">
      <c r="A437" s="293"/>
      <c r="B437" s="294"/>
      <c r="C437" s="294"/>
      <c r="D437" s="294"/>
      <c r="E437" s="294"/>
      <c r="F437" s="294"/>
      <c r="G437" s="294"/>
      <c r="H437" s="294"/>
      <c r="I437" s="294"/>
      <c r="J437" s="294"/>
      <c r="K437" s="294"/>
      <c r="L437" s="294"/>
      <c r="M437" s="294"/>
      <c r="N437" s="294"/>
      <c r="O437" s="294"/>
      <c r="P437" s="294"/>
      <c r="Q437" s="294"/>
      <c r="R437" s="294"/>
      <c r="S437" s="294"/>
      <c r="T437" s="294"/>
      <c r="U437" s="295"/>
      <c r="V437" s="295"/>
      <c r="W437" s="295"/>
      <c r="X437" s="294"/>
      <c r="Y437" s="294"/>
      <c r="Z437" s="294"/>
      <c r="AA437" s="294"/>
      <c r="AB437" s="294"/>
      <c r="AC437" s="294"/>
      <c r="AD437" s="294"/>
      <c r="AE437" s="294"/>
      <c r="AF437" s="294"/>
      <c r="AG437" s="294"/>
      <c r="AH437" s="294"/>
      <c r="AI437" s="294"/>
      <c r="AJ437" s="294"/>
      <c r="AK437" s="294"/>
      <c r="AL437" s="294"/>
      <c r="AM437" s="294"/>
      <c r="AN437" s="294"/>
      <c r="AO437" s="294"/>
      <c r="AP437" s="294"/>
      <c r="AQ437" s="294"/>
      <c r="AR437" s="294"/>
      <c r="AS437" s="294"/>
      <c r="AT437" s="294"/>
    </row>
    <row r="438" ht="19.5" customHeight="1">
      <c r="A438" s="293"/>
      <c r="B438" s="294"/>
      <c r="C438" s="294"/>
      <c r="D438" s="294"/>
      <c r="E438" s="294"/>
      <c r="F438" s="294"/>
      <c r="G438" s="294"/>
      <c r="H438" s="294"/>
      <c r="I438" s="294"/>
      <c r="J438" s="294"/>
      <c r="K438" s="294"/>
      <c r="L438" s="294"/>
      <c r="M438" s="294"/>
      <c r="N438" s="294"/>
      <c r="O438" s="294"/>
      <c r="P438" s="294"/>
      <c r="Q438" s="294"/>
      <c r="R438" s="294"/>
      <c r="S438" s="294"/>
      <c r="T438" s="294"/>
      <c r="U438" s="295"/>
      <c r="V438" s="295"/>
      <c r="W438" s="295"/>
      <c r="X438" s="294"/>
      <c r="Y438" s="294"/>
      <c r="Z438" s="294"/>
      <c r="AA438" s="294"/>
      <c r="AB438" s="294"/>
      <c r="AC438" s="294"/>
      <c r="AD438" s="294"/>
      <c r="AE438" s="294"/>
      <c r="AF438" s="294"/>
      <c r="AG438" s="294"/>
      <c r="AH438" s="294"/>
      <c r="AI438" s="294"/>
      <c r="AJ438" s="294"/>
      <c r="AK438" s="294"/>
      <c r="AL438" s="294"/>
      <c r="AM438" s="294"/>
      <c r="AN438" s="294"/>
      <c r="AO438" s="294"/>
      <c r="AP438" s="294"/>
      <c r="AQ438" s="294"/>
      <c r="AR438" s="294"/>
      <c r="AS438" s="294"/>
      <c r="AT438" s="294"/>
    </row>
    <row r="439" ht="19.5" customHeight="1">
      <c r="A439" s="293"/>
      <c r="B439" s="294"/>
      <c r="C439" s="294"/>
      <c r="D439" s="294"/>
      <c r="E439" s="294"/>
      <c r="F439" s="294"/>
      <c r="G439" s="294"/>
      <c r="H439" s="294"/>
      <c r="I439" s="294"/>
      <c r="J439" s="294"/>
      <c r="K439" s="294"/>
      <c r="L439" s="294"/>
      <c r="M439" s="294"/>
      <c r="N439" s="294"/>
      <c r="O439" s="294"/>
      <c r="P439" s="294"/>
      <c r="Q439" s="294"/>
      <c r="R439" s="294"/>
      <c r="S439" s="294"/>
      <c r="T439" s="294"/>
      <c r="U439" s="295"/>
      <c r="V439" s="295"/>
      <c r="W439" s="295"/>
      <c r="X439" s="294"/>
      <c r="Y439" s="294"/>
      <c r="Z439" s="294"/>
      <c r="AA439" s="294"/>
      <c r="AB439" s="294"/>
      <c r="AC439" s="294"/>
      <c r="AD439" s="294"/>
      <c r="AE439" s="294"/>
      <c r="AF439" s="294"/>
      <c r="AG439" s="294"/>
      <c r="AH439" s="294"/>
      <c r="AI439" s="294"/>
      <c r="AJ439" s="294"/>
      <c r="AK439" s="294"/>
      <c r="AL439" s="294"/>
      <c r="AM439" s="294"/>
      <c r="AN439" s="294"/>
      <c r="AO439" s="294"/>
      <c r="AP439" s="294"/>
      <c r="AQ439" s="294"/>
      <c r="AR439" s="294"/>
      <c r="AS439" s="294"/>
      <c r="AT439" s="294"/>
    </row>
    <row r="440" ht="19.5" customHeight="1">
      <c r="A440" s="293"/>
      <c r="B440" s="294"/>
      <c r="C440" s="294"/>
      <c r="D440" s="294"/>
      <c r="E440" s="294"/>
      <c r="F440" s="294"/>
      <c r="G440" s="294"/>
      <c r="H440" s="294"/>
      <c r="I440" s="294"/>
      <c r="J440" s="294"/>
      <c r="K440" s="294"/>
      <c r="L440" s="294"/>
      <c r="M440" s="294"/>
      <c r="N440" s="294"/>
      <c r="O440" s="294"/>
      <c r="P440" s="294"/>
      <c r="Q440" s="294"/>
      <c r="R440" s="294"/>
      <c r="S440" s="294"/>
      <c r="T440" s="294"/>
      <c r="U440" s="295"/>
      <c r="V440" s="295"/>
      <c r="W440" s="295"/>
      <c r="X440" s="294"/>
      <c r="Y440" s="294"/>
      <c r="Z440" s="294"/>
      <c r="AA440" s="294"/>
      <c r="AB440" s="294"/>
      <c r="AC440" s="294"/>
      <c r="AD440" s="294"/>
      <c r="AE440" s="294"/>
      <c r="AF440" s="294"/>
      <c r="AG440" s="294"/>
      <c r="AH440" s="294"/>
      <c r="AI440" s="294"/>
      <c r="AJ440" s="294"/>
      <c r="AK440" s="294"/>
      <c r="AL440" s="294"/>
      <c r="AM440" s="294"/>
      <c r="AN440" s="294"/>
      <c r="AO440" s="294"/>
      <c r="AP440" s="294"/>
      <c r="AQ440" s="294"/>
      <c r="AR440" s="294"/>
      <c r="AS440" s="294"/>
      <c r="AT440" s="294"/>
    </row>
    <row r="441" ht="19.5" customHeight="1">
      <c r="A441" s="293"/>
      <c r="B441" s="294"/>
      <c r="C441" s="294"/>
      <c r="D441" s="294"/>
      <c r="E441" s="294"/>
      <c r="F441" s="294"/>
      <c r="G441" s="294"/>
      <c r="H441" s="294"/>
      <c r="I441" s="294"/>
      <c r="J441" s="294"/>
      <c r="K441" s="294"/>
      <c r="L441" s="294"/>
      <c r="M441" s="294"/>
      <c r="N441" s="294"/>
      <c r="O441" s="294"/>
      <c r="P441" s="294"/>
      <c r="Q441" s="294"/>
      <c r="R441" s="294"/>
      <c r="S441" s="294"/>
      <c r="T441" s="294"/>
      <c r="U441" s="295"/>
      <c r="V441" s="295"/>
      <c r="W441" s="295"/>
      <c r="X441" s="294"/>
      <c r="Y441" s="294"/>
      <c r="Z441" s="294"/>
      <c r="AA441" s="294"/>
      <c r="AB441" s="294"/>
      <c r="AC441" s="294"/>
      <c r="AD441" s="294"/>
      <c r="AE441" s="294"/>
      <c r="AF441" s="294"/>
      <c r="AG441" s="294"/>
      <c r="AH441" s="294"/>
      <c r="AI441" s="294"/>
      <c r="AJ441" s="294"/>
      <c r="AK441" s="294"/>
      <c r="AL441" s="294"/>
      <c r="AM441" s="294"/>
      <c r="AN441" s="294"/>
      <c r="AO441" s="294"/>
      <c r="AP441" s="294"/>
      <c r="AQ441" s="294"/>
      <c r="AR441" s="294"/>
      <c r="AS441" s="294"/>
      <c r="AT441" s="294"/>
    </row>
    <row r="442" ht="19.5" customHeight="1">
      <c r="A442" s="293"/>
      <c r="B442" s="294"/>
      <c r="C442" s="294"/>
      <c r="D442" s="294"/>
      <c r="E442" s="294"/>
      <c r="F442" s="294"/>
      <c r="G442" s="294"/>
      <c r="H442" s="294"/>
      <c r="I442" s="294"/>
      <c r="J442" s="294"/>
      <c r="K442" s="294"/>
      <c r="L442" s="294"/>
      <c r="M442" s="294"/>
      <c r="N442" s="294"/>
      <c r="O442" s="294"/>
      <c r="P442" s="294"/>
      <c r="Q442" s="294"/>
      <c r="R442" s="294"/>
      <c r="S442" s="294"/>
      <c r="T442" s="294"/>
      <c r="U442" s="295"/>
      <c r="V442" s="295"/>
      <c r="W442" s="295"/>
      <c r="X442" s="294"/>
      <c r="Y442" s="294"/>
      <c r="Z442" s="294"/>
      <c r="AA442" s="294"/>
      <c r="AB442" s="294"/>
      <c r="AC442" s="294"/>
      <c r="AD442" s="294"/>
      <c r="AE442" s="294"/>
      <c r="AF442" s="294"/>
      <c r="AG442" s="294"/>
      <c r="AH442" s="294"/>
      <c r="AI442" s="294"/>
      <c r="AJ442" s="294"/>
      <c r="AK442" s="294"/>
      <c r="AL442" s="294"/>
      <c r="AM442" s="294"/>
      <c r="AN442" s="294"/>
      <c r="AO442" s="294"/>
      <c r="AP442" s="294"/>
      <c r="AQ442" s="294"/>
      <c r="AR442" s="294"/>
      <c r="AS442" s="294"/>
      <c r="AT442" s="294"/>
    </row>
    <row r="443" ht="19.5" customHeight="1">
      <c r="A443" s="293"/>
      <c r="B443" s="294"/>
      <c r="C443" s="294"/>
      <c r="D443" s="294"/>
      <c r="E443" s="294"/>
      <c r="F443" s="294"/>
      <c r="G443" s="294"/>
      <c r="H443" s="294"/>
      <c r="I443" s="294"/>
      <c r="J443" s="294"/>
      <c r="K443" s="294"/>
      <c r="L443" s="294"/>
      <c r="M443" s="294"/>
      <c r="N443" s="294"/>
      <c r="O443" s="294"/>
      <c r="P443" s="294"/>
      <c r="Q443" s="294"/>
      <c r="R443" s="294"/>
      <c r="S443" s="294"/>
      <c r="T443" s="294"/>
      <c r="U443" s="295"/>
      <c r="V443" s="295"/>
      <c r="W443" s="295"/>
      <c r="X443" s="294"/>
      <c r="Y443" s="294"/>
      <c r="Z443" s="294"/>
      <c r="AA443" s="294"/>
      <c r="AB443" s="294"/>
      <c r="AC443" s="294"/>
      <c r="AD443" s="294"/>
      <c r="AE443" s="294"/>
      <c r="AF443" s="294"/>
      <c r="AG443" s="294"/>
      <c r="AH443" s="294"/>
      <c r="AI443" s="294"/>
      <c r="AJ443" s="294"/>
      <c r="AK443" s="294"/>
      <c r="AL443" s="294"/>
      <c r="AM443" s="294"/>
      <c r="AN443" s="294"/>
      <c r="AO443" s="294"/>
      <c r="AP443" s="294"/>
      <c r="AQ443" s="294"/>
      <c r="AR443" s="294"/>
      <c r="AS443" s="294"/>
      <c r="AT443" s="294"/>
    </row>
    <row r="444" ht="19.5" customHeight="1">
      <c r="A444" s="293"/>
      <c r="B444" s="294"/>
      <c r="C444" s="294"/>
      <c r="D444" s="294"/>
      <c r="E444" s="294"/>
      <c r="F444" s="294"/>
      <c r="G444" s="294"/>
      <c r="H444" s="294"/>
      <c r="I444" s="294"/>
      <c r="J444" s="294"/>
      <c r="K444" s="294"/>
      <c r="L444" s="294"/>
      <c r="M444" s="294"/>
      <c r="N444" s="294"/>
      <c r="O444" s="294"/>
      <c r="P444" s="294"/>
      <c r="Q444" s="294"/>
      <c r="R444" s="294"/>
      <c r="S444" s="294"/>
      <c r="T444" s="294"/>
      <c r="U444" s="295"/>
      <c r="V444" s="295"/>
      <c r="W444" s="295"/>
      <c r="X444" s="294"/>
      <c r="Y444" s="294"/>
      <c r="Z444" s="294"/>
      <c r="AA444" s="294"/>
      <c r="AB444" s="294"/>
      <c r="AC444" s="294"/>
      <c r="AD444" s="294"/>
      <c r="AE444" s="294"/>
      <c r="AF444" s="294"/>
      <c r="AG444" s="294"/>
      <c r="AH444" s="294"/>
      <c r="AI444" s="294"/>
      <c r="AJ444" s="294"/>
      <c r="AK444" s="294"/>
      <c r="AL444" s="294"/>
      <c r="AM444" s="294"/>
      <c r="AN444" s="294"/>
      <c r="AO444" s="294"/>
      <c r="AP444" s="294"/>
      <c r="AQ444" s="294"/>
      <c r="AR444" s="294"/>
      <c r="AS444" s="294"/>
      <c r="AT444" s="294"/>
    </row>
    <row r="445" ht="19.5" customHeight="1">
      <c r="A445" s="293"/>
      <c r="B445" s="294"/>
      <c r="C445" s="294"/>
      <c r="D445" s="294"/>
      <c r="E445" s="294"/>
      <c r="F445" s="294"/>
      <c r="G445" s="294"/>
      <c r="H445" s="294"/>
      <c r="I445" s="294"/>
      <c r="J445" s="294"/>
      <c r="K445" s="294"/>
      <c r="L445" s="294"/>
      <c r="M445" s="294"/>
      <c r="N445" s="294"/>
      <c r="O445" s="294"/>
      <c r="P445" s="294"/>
      <c r="Q445" s="294"/>
      <c r="R445" s="294"/>
      <c r="S445" s="294"/>
      <c r="T445" s="294"/>
      <c r="U445" s="295"/>
      <c r="V445" s="295"/>
      <c r="W445" s="295"/>
      <c r="X445" s="294"/>
      <c r="Y445" s="294"/>
      <c r="Z445" s="294"/>
      <c r="AA445" s="294"/>
      <c r="AB445" s="294"/>
      <c r="AC445" s="294"/>
      <c r="AD445" s="294"/>
      <c r="AE445" s="294"/>
      <c r="AF445" s="294"/>
      <c r="AG445" s="294"/>
      <c r="AH445" s="294"/>
      <c r="AI445" s="294"/>
      <c r="AJ445" s="294"/>
      <c r="AK445" s="294"/>
      <c r="AL445" s="294"/>
      <c r="AM445" s="294"/>
      <c r="AN445" s="294"/>
      <c r="AO445" s="294"/>
      <c r="AP445" s="294"/>
      <c r="AQ445" s="294"/>
      <c r="AR445" s="294"/>
      <c r="AS445" s="294"/>
      <c r="AT445" s="294"/>
    </row>
    <row r="446" ht="19.5" customHeight="1">
      <c r="A446" s="293"/>
      <c r="B446" s="294"/>
      <c r="C446" s="294"/>
      <c r="D446" s="294"/>
      <c r="E446" s="294"/>
      <c r="F446" s="294"/>
      <c r="G446" s="294"/>
      <c r="H446" s="294"/>
      <c r="I446" s="294"/>
      <c r="J446" s="294"/>
      <c r="K446" s="294"/>
      <c r="L446" s="294"/>
      <c r="M446" s="294"/>
      <c r="N446" s="294"/>
      <c r="O446" s="294"/>
      <c r="P446" s="294"/>
      <c r="Q446" s="294"/>
      <c r="R446" s="294"/>
      <c r="S446" s="294"/>
      <c r="T446" s="294"/>
      <c r="U446" s="295"/>
      <c r="V446" s="295"/>
      <c r="W446" s="295"/>
      <c r="X446" s="294"/>
      <c r="Y446" s="294"/>
      <c r="Z446" s="294"/>
      <c r="AA446" s="294"/>
      <c r="AB446" s="294"/>
      <c r="AC446" s="294"/>
      <c r="AD446" s="294"/>
      <c r="AE446" s="294"/>
      <c r="AF446" s="294"/>
      <c r="AG446" s="294"/>
      <c r="AH446" s="294"/>
      <c r="AI446" s="294"/>
      <c r="AJ446" s="294"/>
      <c r="AK446" s="294"/>
      <c r="AL446" s="294"/>
      <c r="AM446" s="294"/>
      <c r="AN446" s="294"/>
      <c r="AO446" s="294"/>
      <c r="AP446" s="294"/>
      <c r="AQ446" s="294"/>
      <c r="AR446" s="294"/>
      <c r="AS446" s="294"/>
      <c r="AT446" s="294"/>
    </row>
    <row r="447" ht="19.5" customHeight="1">
      <c r="A447" s="293"/>
      <c r="B447" s="294"/>
      <c r="C447" s="294"/>
      <c r="D447" s="294"/>
      <c r="E447" s="294"/>
      <c r="F447" s="294"/>
      <c r="G447" s="294"/>
      <c r="H447" s="294"/>
      <c r="I447" s="294"/>
      <c r="J447" s="294"/>
      <c r="K447" s="294"/>
      <c r="L447" s="294"/>
      <c r="M447" s="294"/>
      <c r="N447" s="294"/>
      <c r="O447" s="294"/>
      <c r="P447" s="294"/>
      <c r="Q447" s="294"/>
      <c r="R447" s="294"/>
      <c r="S447" s="294"/>
      <c r="T447" s="294"/>
      <c r="U447" s="295"/>
      <c r="V447" s="295"/>
      <c r="W447" s="295"/>
      <c r="X447" s="294"/>
      <c r="Y447" s="294"/>
      <c r="Z447" s="294"/>
      <c r="AA447" s="294"/>
      <c r="AB447" s="294"/>
      <c r="AC447" s="294"/>
      <c r="AD447" s="294"/>
      <c r="AE447" s="294"/>
      <c r="AF447" s="294"/>
      <c r="AG447" s="294"/>
      <c r="AH447" s="294"/>
      <c r="AI447" s="294"/>
      <c r="AJ447" s="294"/>
      <c r="AK447" s="294"/>
      <c r="AL447" s="294"/>
      <c r="AM447" s="294"/>
      <c r="AN447" s="294"/>
      <c r="AO447" s="294"/>
      <c r="AP447" s="294"/>
      <c r="AQ447" s="294"/>
      <c r="AR447" s="294"/>
      <c r="AS447" s="294"/>
      <c r="AT447" s="294"/>
    </row>
    <row r="448" ht="19.5" customHeight="1">
      <c r="A448" s="293"/>
      <c r="B448" s="294"/>
      <c r="C448" s="294"/>
      <c r="D448" s="294"/>
      <c r="E448" s="294"/>
      <c r="F448" s="294"/>
      <c r="G448" s="294"/>
      <c r="H448" s="294"/>
      <c r="I448" s="294"/>
      <c r="J448" s="294"/>
      <c r="K448" s="294"/>
      <c r="L448" s="294"/>
      <c r="M448" s="294"/>
      <c r="N448" s="294"/>
      <c r="O448" s="294"/>
      <c r="P448" s="294"/>
      <c r="Q448" s="294"/>
      <c r="R448" s="294"/>
      <c r="S448" s="294"/>
      <c r="T448" s="294"/>
      <c r="U448" s="295"/>
      <c r="V448" s="295"/>
      <c r="W448" s="295"/>
      <c r="X448" s="294"/>
      <c r="Y448" s="294"/>
      <c r="Z448" s="294"/>
      <c r="AA448" s="294"/>
      <c r="AB448" s="294"/>
      <c r="AC448" s="294"/>
      <c r="AD448" s="294"/>
      <c r="AE448" s="294"/>
      <c r="AF448" s="294"/>
      <c r="AG448" s="294"/>
      <c r="AH448" s="294"/>
      <c r="AI448" s="294"/>
      <c r="AJ448" s="294"/>
      <c r="AK448" s="294"/>
      <c r="AL448" s="294"/>
      <c r="AM448" s="294"/>
      <c r="AN448" s="294"/>
      <c r="AO448" s="294"/>
      <c r="AP448" s="294"/>
      <c r="AQ448" s="294"/>
      <c r="AR448" s="294"/>
      <c r="AS448" s="294"/>
      <c r="AT448" s="294"/>
    </row>
    <row r="449" ht="19.5" customHeight="1">
      <c r="A449" s="293"/>
      <c r="B449" s="294"/>
      <c r="C449" s="294"/>
      <c r="D449" s="294"/>
      <c r="E449" s="294"/>
      <c r="F449" s="294"/>
      <c r="G449" s="294"/>
      <c r="H449" s="294"/>
      <c r="I449" s="294"/>
      <c r="J449" s="294"/>
      <c r="K449" s="294"/>
      <c r="L449" s="294"/>
      <c r="M449" s="294"/>
      <c r="N449" s="294"/>
      <c r="O449" s="294"/>
      <c r="P449" s="294"/>
      <c r="Q449" s="294"/>
      <c r="R449" s="294"/>
      <c r="S449" s="294"/>
      <c r="T449" s="294"/>
      <c r="U449" s="295"/>
      <c r="V449" s="295"/>
      <c r="W449" s="295"/>
      <c r="X449" s="294"/>
      <c r="Y449" s="294"/>
      <c r="Z449" s="294"/>
      <c r="AA449" s="294"/>
      <c r="AB449" s="294"/>
      <c r="AC449" s="294"/>
      <c r="AD449" s="294"/>
      <c r="AE449" s="294"/>
      <c r="AF449" s="294"/>
      <c r="AG449" s="294"/>
      <c r="AH449" s="294"/>
      <c r="AI449" s="294"/>
      <c r="AJ449" s="294"/>
      <c r="AK449" s="294"/>
      <c r="AL449" s="294"/>
      <c r="AM449" s="294"/>
      <c r="AN449" s="294"/>
      <c r="AO449" s="294"/>
      <c r="AP449" s="294"/>
      <c r="AQ449" s="294"/>
      <c r="AR449" s="294"/>
      <c r="AS449" s="294"/>
      <c r="AT449" s="294"/>
    </row>
    <row r="450" ht="19.5" customHeight="1">
      <c r="A450" s="293"/>
      <c r="B450" s="294"/>
      <c r="C450" s="294"/>
      <c r="D450" s="294"/>
      <c r="E450" s="294"/>
      <c r="F450" s="294"/>
      <c r="G450" s="294"/>
      <c r="H450" s="294"/>
      <c r="I450" s="294"/>
      <c r="J450" s="294"/>
      <c r="K450" s="294"/>
      <c r="L450" s="294"/>
      <c r="M450" s="294"/>
      <c r="N450" s="294"/>
      <c r="O450" s="294"/>
      <c r="P450" s="294"/>
      <c r="Q450" s="294"/>
      <c r="R450" s="294"/>
      <c r="S450" s="294"/>
      <c r="T450" s="294"/>
      <c r="U450" s="295"/>
      <c r="V450" s="295"/>
      <c r="W450" s="295"/>
      <c r="X450" s="294"/>
      <c r="Y450" s="294"/>
      <c r="Z450" s="294"/>
      <c r="AA450" s="294"/>
      <c r="AB450" s="294"/>
      <c r="AC450" s="294"/>
      <c r="AD450" s="294"/>
      <c r="AE450" s="294"/>
      <c r="AF450" s="294"/>
      <c r="AG450" s="294"/>
      <c r="AH450" s="294"/>
      <c r="AI450" s="294"/>
      <c r="AJ450" s="294"/>
      <c r="AK450" s="294"/>
      <c r="AL450" s="294"/>
      <c r="AM450" s="294"/>
      <c r="AN450" s="294"/>
      <c r="AO450" s="294"/>
      <c r="AP450" s="294"/>
      <c r="AQ450" s="294"/>
      <c r="AR450" s="294"/>
      <c r="AS450" s="294"/>
      <c r="AT450" s="294"/>
    </row>
    <row r="451" ht="19.5" customHeight="1">
      <c r="A451" s="293"/>
      <c r="B451" s="294"/>
      <c r="C451" s="294"/>
      <c r="D451" s="294"/>
      <c r="E451" s="294"/>
      <c r="F451" s="294"/>
      <c r="G451" s="294"/>
      <c r="H451" s="294"/>
      <c r="I451" s="294"/>
      <c r="J451" s="294"/>
      <c r="K451" s="294"/>
      <c r="L451" s="294"/>
      <c r="M451" s="294"/>
      <c r="N451" s="294"/>
      <c r="O451" s="294"/>
      <c r="P451" s="294"/>
      <c r="Q451" s="294"/>
      <c r="R451" s="294"/>
      <c r="S451" s="294"/>
      <c r="T451" s="294"/>
      <c r="U451" s="295"/>
      <c r="V451" s="295"/>
      <c r="W451" s="295"/>
      <c r="X451" s="294"/>
      <c r="Y451" s="294"/>
      <c r="Z451" s="294"/>
      <c r="AA451" s="294"/>
      <c r="AB451" s="294"/>
      <c r="AC451" s="294"/>
      <c r="AD451" s="294"/>
      <c r="AE451" s="294"/>
      <c r="AF451" s="294"/>
      <c r="AG451" s="294"/>
      <c r="AH451" s="294"/>
      <c r="AI451" s="294"/>
      <c r="AJ451" s="294"/>
      <c r="AK451" s="294"/>
      <c r="AL451" s="294"/>
      <c r="AM451" s="294"/>
      <c r="AN451" s="294"/>
      <c r="AO451" s="294"/>
      <c r="AP451" s="294"/>
      <c r="AQ451" s="294"/>
      <c r="AR451" s="294"/>
      <c r="AS451" s="294"/>
      <c r="AT451" s="294"/>
    </row>
    <row r="452" ht="19.5" customHeight="1">
      <c r="A452" s="293"/>
      <c r="B452" s="294"/>
      <c r="C452" s="294"/>
      <c r="D452" s="294"/>
      <c r="E452" s="294"/>
      <c r="F452" s="294"/>
      <c r="G452" s="294"/>
      <c r="H452" s="294"/>
      <c r="I452" s="294"/>
      <c r="J452" s="294"/>
      <c r="K452" s="294"/>
      <c r="L452" s="294"/>
      <c r="M452" s="294"/>
      <c r="N452" s="294"/>
      <c r="O452" s="294"/>
      <c r="P452" s="294"/>
      <c r="Q452" s="294"/>
      <c r="R452" s="294"/>
      <c r="S452" s="294"/>
      <c r="T452" s="294"/>
      <c r="U452" s="295"/>
      <c r="V452" s="295"/>
      <c r="W452" s="295"/>
      <c r="X452" s="294"/>
      <c r="Y452" s="294"/>
      <c r="Z452" s="294"/>
      <c r="AA452" s="294"/>
      <c r="AB452" s="294"/>
      <c r="AC452" s="294"/>
      <c r="AD452" s="294"/>
      <c r="AE452" s="294"/>
      <c r="AF452" s="294"/>
      <c r="AG452" s="294"/>
      <c r="AH452" s="294"/>
      <c r="AI452" s="294"/>
      <c r="AJ452" s="294"/>
      <c r="AK452" s="294"/>
      <c r="AL452" s="294"/>
      <c r="AM452" s="294"/>
      <c r="AN452" s="294"/>
      <c r="AO452" s="294"/>
      <c r="AP452" s="294"/>
      <c r="AQ452" s="294"/>
      <c r="AR452" s="294"/>
      <c r="AS452" s="294"/>
      <c r="AT452" s="294"/>
    </row>
    <row r="453" ht="19.5" customHeight="1">
      <c r="A453" s="293"/>
      <c r="B453" s="294"/>
      <c r="C453" s="294"/>
      <c r="D453" s="294"/>
      <c r="E453" s="294"/>
      <c r="F453" s="294"/>
      <c r="G453" s="294"/>
      <c r="H453" s="294"/>
      <c r="I453" s="294"/>
      <c r="J453" s="294"/>
      <c r="K453" s="294"/>
      <c r="L453" s="294"/>
      <c r="M453" s="294"/>
      <c r="N453" s="294"/>
      <c r="O453" s="294"/>
      <c r="P453" s="294"/>
      <c r="Q453" s="294"/>
      <c r="R453" s="294"/>
      <c r="S453" s="294"/>
      <c r="T453" s="294"/>
      <c r="U453" s="295"/>
      <c r="V453" s="295"/>
      <c r="W453" s="295"/>
      <c r="X453" s="294"/>
      <c r="Y453" s="294"/>
      <c r="Z453" s="294"/>
      <c r="AA453" s="294"/>
      <c r="AB453" s="294"/>
      <c r="AC453" s="294"/>
      <c r="AD453" s="294"/>
      <c r="AE453" s="294"/>
      <c r="AF453" s="294"/>
      <c r="AG453" s="294"/>
      <c r="AH453" s="294"/>
      <c r="AI453" s="294"/>
      <c r="AJ453" s="294"/>
      <c r="AK453" s="294"/>
      <c r="AL453" s="294"/>
      <c r="AM453" s="294"/>
      <c r="AN453" s="294"/>
      <c r="AO453" s="294"/>
      <c r="AP453" s="294"/>
      <c r="AQ453" s="294"/>
      <c r="AR453" s="294"/>
      <c r="AS453" s="294"/>
      <c r="AT453" s="294"/>
    </row>
    <row r="454" ht="19.5" customHeight="1">
      <c r="A454" s="293"/>
      <c r="B454" s="294"/>
      <c r="C454" s="294"/>
      <c r="D454" s="294"/>
      <c r="E454" s="294"/>
      <c r="F454" s="294"/>
      <c r="G454" s="294"/>
      <c r="H454" s="294"/>
      <c r="I454" s="294"/>
      <c r="J454" s="294"/>
      <c r="K454" s="294"/>
      <c r="L454" s="294"/>
      <c r="M454" s="294"/>
      <c r="N454" s="294"/>
      <c r="O454" s="294"/>
      <c r="P454" s="294"/>
      <c r="Q454" s="294"/>
      <c r="R454" s="294"/>
      <c r="S454" s="294"/>
      <c r="T454" s="294"/>
      <c r="U454" s="295"/>
      <c r="V454" s="295"/>
      <c r="W454" s="295"/>
      <c r="X454" s="294"/>
      <c r="Y454" s="294"/>
      <c r="Z454" s="294"/>
      <c r="AA454" s="294"/>
      <c r="AB454" s="294"/>
      <c r="AC454" s="294"/>
      <c r="AD454" s="294"/>
      <c r="AE454" s="294"/>
      <c r="AF454" s="294"/>
      <c r="AG454" s="294"/>
      <c r="AH454" s="294"/>
      <c r="AI454" s="294"/>
      <c r="AJ454" s="294"/>
      <c r="AK454" s="294"/>
      <c r="AL454" s="294"/>
      <c r="AM454" s="294"/>
      <c r="AN454" s="294"/>
      <c r="AO454" s="294"/>
      <c r="AP454" s="294"/>
      <c r="AQ454" s="294"/>
      <c r="AR454" s="294"/>
      <c r="AS454" s="294"/>
      <c r="AT454" s="294"/>
    </row>
    <row r="455" ht="19.5" customHeight="1">
      <c r="A455" s="293"/>
      <c r="B455" s="294"/>
      <c r="C455" s="294"/>
      <c r="D455" s="294"/>
      <c r="E455" s="294"/>
      <c r="F455" s="294"/>
      <c r="G455" s="294"/>
      <c r="H455" s="294"/>
      <c r="I455" s="294"/>
      <c r="J455" s="294"/>
      <c r="K455" s="294"/>
      <c r="L455" s="294"/>
      <c r="M455" s="294"/>
      <c r="N455" s="294"/>
      <c r="O455" s="294"/>
      <c r="P455" s="294"/>
      <c r="Q455" s="294"/>
      <c r="R455" s="294"/>
      <c r="S455" s="294"/>
      <c r="T455" s="294"/>
      <c r="U455" s="295"/>
      <c r="V455" s="295"/>
      <c r="W455" s="295"/>
      <c r="X455" s="294"/>
      <c r="Y455" s="294"/>
      <c r="Z455" s="294"/>
      <c r="AA455" s="294"/>
      <c r="AB455" s="294"/>
      <c r="AC455" s="294"/>
      <c r="AD455" s="294"/>
      <c r="AE455" s="294"/>
      <c r="AF455" s="294"/>
      <c r="AG455" s="294"/>
      <c r="AH455" s="294"/>
      <c r="AI455" s="294"/>
      <c r="AJ455" s="294"/>
      <c r="AK455" s="294"/>
      <c r="AL455" s="294"/>
      <c r="AM455" s="294"/>
      <c r="AN455" s="294"/>
      <c r="AO455" s="294"/>
      <c r="AP455" s="294"/>
      <c r="AQ455" s="294"/>
      <c r="AR455" s="294"/>
      <c r="AS455" s="294"/>
      <c r="AT455" s="294"/>
    </row>
    <row r="456" ht="19.5" customHeight="1">
      <c r="A456" s="293"/>
      <c r="B456" s="294"/>
      <c r="C456" s="294"/>
      <c r="D456" s="294"/>
      <c r="E456" s="294"/>
      <c r="F456" s="294"/>
      <c r="G456" s="294"/>
      <c r="H456" s="294"/>
      <c r="I456" s="294"/>
      <c r="J456" s="294"/>
      <c r="K456" s="294"/>
      <c r="L456" s="294"/>
      <c r="M456" s="294"/>
      <c r="N456" s="294"/>
      <c r="O456" s="294"/>
      <c r="P456" s="294"/>
      <c r="Q456" s="294"/>
      <c r="R456" s="294"/>
      <c r="S456" s="294"/>
      <c r="T456" s="294"/>
      <c r="U456" s="295"/>
      <c r="V456" s="295"/>
      <c r="W456" s="295"/>
      <c r="X456" s="294"/>
      <c r="Y456" s="294"/>
      <c r="Z456" s="294"/>
      <c r="AA456" s="294"/>
      <c r="AB456" s="294"/>
      <c r="AC456" s="294"/>
      <c r="AD456" s="294"/>
      <c r="AE456" s="294"/>
      <c r="AF456" s="294"/>
      <c r="AG456" s="294"/>
      <c r="AH456" s="294"/>
      <c r="AI456" s="294"/>
      <c r="AJ456" s="294"/>
      <c r="AK456" s="294"/>
      <c r="AL456" s="294"/>
      <c r="AM456" s="294"/>
      <c r="AN456" s="294"/>
      <c r="AO456" s="294"/>
      <c r="AP456" s="294"/>
      <c r="AQ456" s="294"/>
      <c r="AR456" s="294"/>
      <c r="AS456" s="294"/>
      <c r="AT456" s="294"/>
    </row>
    <row r="457" ht="19.5" customHeight="1">
      <c r="A457" s="293"/>
      <c r="B457" s="294"/>
      <c r="C457" s="294"/>
      <c r="D457" s="294"/>
      <c r="E457" s="294"/>
      <c r="F457" s="294"/>
      <c r="G457" s="294"/>
      <c r="H457" s="294"/>
      <c r="I457" s="294"/>
      <c r="J457" s="294"/>
      <c r="K457" s="294"/>
      <c r="L457" s="294"/>
      <c r="M457" s="294"/>
      <c r="N457" s="294"/>
      <c r="O457" s="294"/>
      <c r="P457" s="294"/>
      <c r="Q457" s="294"/>
      <c r="R457" s="294"/>
      <c r="S457" s="294"/>
      <c r="T457" s="294"/>
      <c r="U457" s="295"/>
      <c r="V457" s="295"/>
      <c r="W457" s="295"/>
      <c r="X457" s="294"/>
      <c r="Y457" s="294"/>
      <c r="Z457" s="294"/>
      <c r="AA457" s="294"/>
      <c r="AB457" s="294"/>
      <c r="AC457" s="294"/>
      <c r="AD457" s="294"/>
      <c r="AE457" s="294"/>
      <c r="AF457" s="294"/>
      <c r="AG457" s="294"/>
      <c r="AH457" s="294"/>
      <c r="AI457" s="294"/>
      <c r="AJ457" s="294"/>
      <c r="AK457" s="294"/>
      <c r="AL457" s="294"/>
      <c r="AM457" s="294"/>
      <c r="AN457" s="294"/>
      <c r="AO457" s="294"/>
      <c r="AP457" s="294"/>
      <c r="AQ457" s="294"/>
      <c r="AR457" s="294"/>
      <c r="AS457" s="294"/>
      <c r="AT457" s="294"/>
    </row>
    <row r="458" ht="19.5" customHeight="1">
      <c r="A458" s="293"/>
      <c r="B458" s="294"/>
      <c r="C458" s="294"/>
      <c r="D458" s="294"/>
      <c r="E458" s="294"/>
      <c r="F458" s="294"/>
      <c r="G458" s="294"/>
      <c r="H458" s="294"/>
      <c r="I458" s="294"/>
      <c r="J458" s="294"/>
      <c r="K458" s="294"/>
      <c r="L458" s="294"/>
      <c r="M458" s="294"/>
      <c r="N458" s="294"/>
      <c r="O458" s="294"/>
      <c r="P458" s="294"/>
      <c r="Q458" s="294"/>
      <c r="R458" s="294"/>
      <c r="S458" s="294"/>
      <c r="T458" s="294"/>
      <c r="U458" s="295"/>
      <c r="V458" s="295"/>
      <c r="W458" s="295"/>
      <c r="X458" s="294"/>
      <c r="Y458" s="294"/>
      <c r="Z458" s="294"/>
      <c r="AA458" s="294"/>
      <c r="AB458" s="294"/>
      <c r="AC458" s="294"/>
      <c r="AD458" s="294"/>
      <c r="AE458" s="294"/>
      <c r="AF458" s="294"/>
      <c r="AG458" s="294"/>
      <c r="AH458" s="294"/>
      <c r="AI458" s="294"/>
      <c r="AJ458" s="294"/>
      <c r="AK458" s="294"/>
      <c r="AL458" s="294"/>
      <c r="AM458" s="294"/>
      <c r="AN458" s="294"/>
      <c r="AO458" s="294"/>
      <c r="AP458" s="294"/>
      <c r="AQ458" s="294"/>
      <c r="AR458" s="294"/>
      <c r="AS458" s="294"/>
      <c r="AT458" s="294"/>
    </row>
    <row r="459" ht="19.5" customHeight="1">
      <c r="A459" s="293"/>
      <c r="B459" s="294"/>
      <c r="C459" s="294"/>
      <c r="D459" s="294"/>
      <c r="E459" s="294"/>
      <c r="F459" s="294"/>
      <c r="G459" s="294"/>
      <c r="H459" s="294"/>
      <c r="I459" s="294"/>
      <c r="J459" s="294"/>
      <c r="K459" s="294"/>
      <c r="L459" s="294"/>
      <c r="M459" s="294"/>
      <c r="N459" s="294"/>
      <c r="O459" s="294"/>
      <c r="P459" s="294"/>
      <c r="Q459" s="294"/>
      <c r="R459" s="294"/>
      <c r="S459" s="294"/>
      <c r="T459" s="294"/>
      <c r="U459" s="295"/>
      <c r="V459" s="295"/>
      <c r="W459" s="295"/>
      <c r="X459" s="294"/>
      <c r="Y459" s="294"/>
      <c r="Z459" s="294"/>
      <c r="AA459" s="294"/>
      <c r="AB459" s="294"/>
      <c r="AC459" s="294"/>
      <c r="AD459" s="294"/>
      <c r="AE459" s="294"/>
      <c r="AF459" s="294"/>
      <c r="AG459" s="294"/>
      <c r="AH459" s="294"/>
      <c r="AI459" s="294"/>
      <c r="AJ459" s="294"/>
      <c r="AK459" s="294"/>
      <c r="AL459" s="294"/>
      <c r="AM459" s="294"/>
      <c r="AN459" s="294"/>
      <c r="AO459" s="294"/>
      <c r="AP459" s="294"/>
      <c r="AQ459" s="294"/>
      <c r="AR459" s="294"/>
      <c r="AS459" s="294"/>
      <c r="AT459" s="294"/>
    </row>
    <row r="460" ht="19.5" customHeight="1">
      <c r="A460" s="293"/>
      <c r="B460" s="294"/>
      <c r="C460" s="294"/>
      <c r="D460" s="294"/>
      <c r="E460" s="294"/>
      <c r="F460" s="294"/>
      <c r="G460" s="294"/>
      <c r="H460" s="294"/>
      <c r="I460" s="294"/>
      <c r="J460" s="294"/>
      <c r="K460" s="294"/>
      <c r="L460" s="294"/>
      <c r="M460" s="294"/>
      <c r="N460" s="294"/>
      <c r="O460" s="294"/>
      <c r="P460" s="294"/>
      <c r="Q460" s="294"/>
      <c r="R460" s="294"/>
      <c r="S460" s="294"/>
      <c r="T460" s="294"/>
      <c r="U460" s="295"/>
      <c r="V460" s="295"/>
      <c r="W460" s="295"/>
      <c r="X460" s="294"/>
      <c r="Y460" s="294"/>
      <c r="Z460" s="294"/>
      <c r="AA460" s="294"/>
      <c r="AB460" s="294"/>
      <c r="AC460" s="294"/>
      <c r="AD460" s="294"/>
      <c r="AE460" s="294"/>
      <c r="AF460" s="294"/>
      <c r="AG460" s="294"/>
      <c r="AH460" s="294"/>
      <c r="AI460" s="294"/>
      <c r="AJ460" s="294"/>
      <c r="AK460" s="294"/>
      <c r="AL460" s="294"/>
      <c r="AM460" s="294"/>
      <c r="AN460" s="294"/>
      <c r="AO460" s="294"/>
      <c r="AP460" s="294"/>
      <c r="AQ460" s="294"/>
      <c r="AR460" s="294"/>
      <c r="AS460" s="294"/>
      <c r="AT460" s="294"/>
    </row>
    <row r="461" ht="19.5" customHeight="1">
      <c r="A461" s="293"/>
      <c r="B461" s="294"/>
      <c r="C461" s="294"/>
      <c r="D461" s="294"/>
      <c r="E461" s="294"/>
      <c r="F461" s="294"/>
      <c r="G461" s="294"/>
      <c r="H461" s="294"/>
      <c r="I461" s="294"/>
      <c r="J461" s="294"/>
      <c r="K461" s="294"/>
      <c r="L461" s="294"/>
      <c r="M461" s="294"/>
      <c r="N461" s="294"/>
      <c r="O461" s="294"/>
      <c r="P461" s="294"/>
      <c r="Q461" s="294"/>
      <c r="R461" s="294"/>
      <c r="S461" s="294"/>
      <c r="T461" s="294"/>
      <c r="U461" s="295"/>
      <c r="V461" s="295"/>
      <c r="W461" s="295"/>
      <c r="X461" s="294"/>
      <c r="Y461" s="294"/>
      <c r="Z461" s="294"/>
      <c r="AA461" s="294"/>
      <c r="AB461" s="294"/>
      <c r="AC461" s="294"/>
      <c r="AD461" s="294"/>
      <c r="AE461" s="294"/>
      <c r="AF461" s="294"/>
      <c r="AG461" s="294"/>
      <c r="AH461" s="294"/>
      <c r="AI461" s="294"/>
      <c r="AJ461" s="294"/>
      <c r="AK461" s="294"/>
      <c r="AL461" s="294"/>
      <c r="AM461" s="294"/>
      <c r="AN461" s="294"/>
      <c r="AO461" s="294"/>
      <c r="AP461" s="294"/>
      <c r="AQ461" s="294"/>
      <c r="AR461" s="294"/>
      <c r="AS461" s="294"/>
      <c r="AT461" s="294"/>
    </row>
    <row r="462" ht="19.5" customHeight="1">
      <c r="A462" s="293"/>
      <c r="B462" s="294"/>
      <c r="C462" s="294"/>
      <c r="D462" s="294"/>
      <c r="E462" s="294"/>
      <c r="F462" s="294"/>
      <c r="G462" s="294"/>
      <c r="H462" s="294"/>
      <c r="I462" s="294"/>
      <c r="J462" s="294"/>
      <c r="K462" s="294"/>
      <c r="L462" s="294"/>
      <c r="M462" s="294"/>
      <c r="N462" s="294"/>
      <c r="O462" s="294"/>
      <c r="P462" s="294"/>
      <c r="Q462" s="294"/>
      <c r="R462" s="294"/>
      <c r="S462" s="294"/>
      <c r="T462" s="294"/>
      <c r="U462" s="295"/>
      <c r="V462" s="295"/>
      <c r="W462" s="295"/>
      <c r="X462" s="294"/>
      <c r="Y462" s="294"/>
      <c r="Z462" s="294"/>
      <c r="AA462" s="294"/>
      <c r="AB462" s="294"/>
      <c r="AC462" s="294"/>
      <c r="AD462" s="294"/>
      <c r="AE462" s="294"/>
      <c r="AF462" s="294"/>
      <c r="AG462" s="294"/>
      <c r="AH462" s="294"/>
      <c r="AI462" s="294"/>
      <c r="AJ462" s="294"/>
      <c r="AK462" s="294"/>
      <c r="AL462" s="294"/>
      <c r="AM462" s="294"/>
      <c r="AN462" s="294"/>
      <c r="AO462" s="294"/>
      <c r="AP462" s="294"/>
      <c r="AQ462" s="294"/>
      <c r="AR462" s="294"/>
      <c r="AS462" s="294"/>
      <c r="AT462" s="294"/>
    </row>
    <row r="463" ht="19.5" customHeight="1">
      <c r="A463" s="293"/>
      <c r="B463" s="294"/>
      <c r="C463" s="294"/>
      <c r="D463" s="294"/>
      <c r="E463" s="294"/>
      <c r="F463" s="294"/>
      <c r="G463" s="294"/>
      <c r="H463" s="294"/>
      <c r="I463" s="294"/>
      <c r="J463" s="294"/>
      <c r="K463" s="294"/>
      <c r="L463" s="294"/>
      <c r="M463" s="294"/>
      <c r="N463" s="294"/>
      <c r="O463" s="294"/>
      <c r="P463" s="294"/>
      <c r="Q463" s="294"/>
      <c r="R463" s="294"/>
      <c r="S463" s="294"/>
      <c r="T463" s="294"/>
      <c r="U463" s="295"/>
      <c r="V463" s="295"/>
      <c r="W463" s="295"/>
      <c r="X463" s="294"/>
      <c r="Y463" s="294"/>
      <c r="Z463" s="294"/>
      <c r="AA463" s="294"/>
      <c r="AB463" s="294"/>
      <c r="AC463" s="294"/>
      <c r="AD463" s="294"/>
      <c r="AE463" s="294"/>
      <c r="AF463" s="294"/>
      <c r="AG463" s="294"/>
      <c r="AH463" s="294"/>
      <c r="AI463" s="294"/>
      <c r="AJ463" s="294"/>
      <c r="AK463" s="294"/>
      <c r="AL463" s="294"/>
      <c r="AM463" s="294"/>
      <c r="AN463" s="294"/>
      <c r="AO463" s="294"/>
      <c r="AP463" s="294"/>
      <c r="AQ463" s="294"/>
      <c r="AR463" s="294"/>
      <c r="AS463" s="294"/>
      <c r="AT463" s="294"/>
    </row>
    <row r="464" ht="19.5" customHeight="1">
      <c r="A464" s="293"/>
      <c r="B464" s="294"/>
      <c r="C464" s="294"/>
      <c r="D464" s="294"/>
      <c r="E464" s="294"/>
      <c r="F464" s="294"/>
      <c r="G464" s="294"/>
      <c r="H464" s="294"/>
      <c r="I464" s="294"/>
      <c r="J464" s="294"/>
      <c r="K464" s="294"/>
      <c r="L464" s="294"/>
      <c r="M464" s="294"/>
      <c r="N464" s="294"/>
      <c r="O464" s="294"/>
      <c r="P464" s="294"/>
      <c r="Q464" s="294"/>
      <c r="R464" s="294"/>
      <c r="S464" s="294"/>
      <c r="T464" s="294"/>
      <c r="U464" s="295"/>
      <c r="V464" s="295"/>
      <c r="W464" s="295"/>
      <c r="X464" s="294"/>
      <c r="Y464" s="294"/>
      <c r="Z464" s="294"/>
      <c r="AA464" s="294"/>
      <c r="AB464" s="294"/>
      <c r="AC464" s="294"/>
      <c r="AD464" s="294"/>
      <c r="AE464" s="294"/>
      <c r="AF464" s="294"/>
      <c r="AG464" s="294"/>
      <c r="AH464" s="294"/>
      <c r="AI464" s="294"/>
      <c r="AJ464" s="294"/>
      <c r="AK464" s="294"/>
      <c r="AL464" s="294"/>
      <c r="AM464" s="294"/>
      <c r="AN464" s="294"/>
      <c r="AO464" s="294"/>
      <c r="AP464" s="294"/>
      <c r="AQ464" s="294"/>
      <c r="AR464" s="294"/>
      <c r="AS464" s="294"/>
      <c r="AT464" s="294"/>
    </row>
    <row r="465" ht="19.5" customHeight="1">
      <c r="A465" s="293"/>
      <c r="B465" s="294"/>
      <c r="C465" s="294"/>
      <c r="D465" s="294"/>
      <c r="E465" s="294"/>
      <c r="F465" s="294"/>
      <c r="G465" s="294"/>
      <c r="H465" s="294"/>
      <c r="I465" s="294"/>
      <c r="J465" s="294"/>
      <c r="K465" s="294"/>
      <c r="L465" s="294"/>
      <c r="M465" s="294"/>
      <c r="N465" s="294"/>
      <c r="O465" s="294"/>
      <c r="P465" s="294"/>
      <c r="Q465" s="294"/>
      <c r="R465" s="294"/>
      <c r="S465" s="294"/>
      <c r="T465" s="294"/>
      <c r="U465" s="295"/>
      <c r="V465" s="295"/>
      <c r="W465" s="295"/>
      <c r="X465" s="294"/>
      <c r="Y465" s="294"/>
      <c r="Z465" s="294"/>
      <c r="AA465" s="294"/>
      <c r="AB465" s="294"/>
      <c r="AC465" s="294"/>
      <c r="AD465" s="294"/>
      <c r="AE465" s="294"/>
      <c r="AF465" s="294"/>
      <c r="AG465" s="294"/>
      <c r="AH465" s="294"/>
      <c r="AI465" s="294"/>
      <c r="AJ465" s="294"/>
      <c r="AK465" s="294"/>
      <c r="AL465" s="294"/>
      <c r="AM465" s="294"/>
      <c r="AN465" s="294"/>
      <c r="AO465" s="294"/>
      <c r="AP465" s="294"/>
      <c r="AQ465" s="294"/>
      <c r="AR465" s="294"/>
      <c r="AS465" s="294"/>
      <c r="AT465" s="294"/>
    </row>
    <row r="466" ht="19.5" customHeight="1">
      <c r="A466" s="293"/>
      <c r="B466" s="294"/>
      <c r="C466" s="294"/>
      <c r="D466" s="294"/>
      <c r="E466" s="294"/>
      <c r="F466" s="294"/>
      <c r="G466" s="294"/>
      <c r="H466" s="294"/>
      <c r="I466" s="294"/>
      <c r="J466" s="294"/>
      <c r="K466" s="294"/>
      <c r="L466" s="294"/>
      <c r="M466" s="294"/>
      <c r="N466" s="294"/>
      <c r="O466" s="294"/>
      <c r="P466" s="294"/>
      <c r="Q466" s="294"/>
      <c r="R466" s="294"/>
      <c r="S466" s="294"/>
      <c r="T466" s="294"/>
      <c r="U466" s="295"/>
      <c r="V466" s="295"/>
      <c r="W466" s="295"/>
      <c r="X466" s="294"/>
      <c r="Y466" s="294"/>
      <c r="Z466" s="294"/>
      <c r="AA466" s="294"/>
      <c r="AB466" s="294"/>
      <c r="AC466" s="294"/>
      <c r="AD466" s="294"/>
      <c r="AE466" s="294"/>
      <c r="AF466" s="294"/>
      <c r="AG466" s="294"/>
      <c r="AH466" s="294"/>
      <c r="AI466" s="294"/>
      <c r="AJ466" s="294"/>
      <c r="AK466" s="294"/>
      <c r="AL466" s="294"/>
      <c r="AM466" s="294"/>
      <c r="AN466" s="294"/>
      <c r="AO466" s="294"/>
      <c r="AP466" s="294"/>
      <c r="AQ466" s="294"/>
      <c r="AR466" s="294"/>
      <c r="AS466" s="294"/>
      <c r="AT466" s="294"/>
    </row>
    <row r="467" ht="19.5" customHeight="1">
      <c r="A467" s="293"/>
      <c r="B467" s="294"/>
      <c r="C467" s="294"/>
      <c r="D467" s="294"/>
      <c r="E467" s="294"/>
      <c r="F467" s="294"/>
      <c r="G467" s="294"/>
      <c r="H467" s="294"/>
      <c r="I467" s="294"/>
      <c r="J467" s="294"/>
      <c r="K467" s="294"/>
      <c r="L467" s="294"/>
      <c r="M467" s="294"/>
      <c r="N467" s="294"/>
      <c r="O467" s="294"/>
      <c r="P467" s="294"/>
      <c r="Q467" s="294"/>
      <c r="R467" s="294"/>
      <c r="S467" s="294"/>
      <c r="T467" s="294"/>
      <c r="U467" s="295"/>
      <c r="V467" s="295"/>
      <c r="W467" s="295"/>
      <c r="X467" s="294"/>
      <c r="Y467" s="294"/>
      <c r="Z467" s="294"/>
      <c r="AA467" s="294"/>
      <c r="AB467" s="294"/>
      <c r="AC467" s="294"/>
      <c r="AD467" s="294"/>
      <c r="AE467" s="294"/>
      <c r="AF467" s="294"/>
      <c r="AG467" s="294"/>
      <c r="AH467" s="294"/>
      <c r="AI467" s="294"/>
      <c r="AJ467" s="294"/>
      <c r="AK467" s="294"/>
      <c r="AL467" s="294"/>
      <c r="AM467" s="294"/>
      <c r="AN467" s="294"/>
      <c r="AO467" s="294"/>
      <c r="AP467" s="294"/>
      <c r="AQ467" s="294"/>
      <c r="AR467" s="294"/>
      <c r="AS467" s="294"/>
      <c r="AT467" s="294"/>
    </row>
    <row r="468" ht="19.5" customHeight="1">
      <c r="A468" s="293"/>
      <c r="B468" s="294"/>
      <c r="C468" s="294"/>
      <c r="D468" s="294"/>
      <c r="E468" s="294"/>
      <c r="F468" s="294"/>
      <c r="G468" s="294"/>
      <c r="H468" s="294"/>
      <c r="I468" s="294"/>
      <c r="J468" s="294"/>
      <c r="K468" s="294"/>
      <c r="L468" s="294"/>
      <c r="M468" s="294"/>
      <c r="N468" s="294"/>
      <c r="O468" s="294"/>
      <c r="P468" s="294"/>
      <c r="Q468" s="294"/>
      <c r="R468" s="294"/>
      <c r="S468" s="294"/>
      <c r="T468" s="294"/>
      <c r="U468" s="295"/>
      <c r="V468" s="295"/>
      <c r="W468" s="295"/>
      <c r="X468" s="294"/>
      <c r="Y468" s="294"/>
      <c r="Z468" s="294"/>
      <c r="AA468" s="294"/>
      <c r="AB468" s="294"/>
      <c r="AC468" s="294"/>
      <c r="AD468" s="294"/>
      <c r="AE468" s="294"/>
      <c r="AF468" s="294"/>
      <c r="AG468" s="294"/>
      <c r="AH468" s="294"/>
      <c r="AI468" s="294"/>
      <c r="AJ468" s="294"/>
      <c r="AK468" s="294"/>
      <c r="AL468" s="294"/>
      <c r="AM468" s="294"/>
      <c r="AN468" s="294"/>
      <c r="AO468" s="294"/>
      <c r="AP468" s="294"/>
      <c r="AQ468" s="294"/>
      <c r="AR468" s="294"/>
      <c r="AS468" s="294"/>
      <c r="AT468" s="294"/>
    </row>
    <row r="469" ht="19.5" customHeight="1">
      <c r="A469" s="293"/>
      <c r="B469" s="294"/>
      <c r="C469" s="294"/>
      <c r="D469" s="294"/>
      <c r="E469" s="294"/>
      <c r="F469" s="294"/>
      <c r="G469" s="294"/>
      <c r="H469" s="294"/>
      <c r="I469" s="294"/>
      <c r="J469" s="294"/>
      <c r="K469" s="294"/>
      <c r="L469" s="294"/>
      <c r="M469" s="294"/>
      <c r="N469" s="294"/>
      <c r="O469" s="294"/>
      <c r="P469" s="294"/>
      <c r="Q469" s="294"/>
      <c r="R469" s="294"/>
      <c r="S469" s="294"/>
      <c r="T469" s="294"/>
      <c r="U469" s="295"/>
      <c r="V469" s="295"/>
      <c r="W469" s="295"/>
      <c r="X469" s="294"/>
      <c r="Y469" s="294"/>
      <c r="Z469" s="294"/>
      <c r="AA469" s="294"/>
      <c r="AB469" s="294"/>
      <c r="AC469" s="294"/>
      <c r="AD469" s="294"/>
      <c r="AE469" s="294"/>
      <c r="AF469" s="294"/>
      <c r="AG469" s="294"/>
      <c r="AH469" s="294"/>
      <c r="AI469" s="294"/>
      <c r="AJ469" s="294"/>
      <c r="AK469" s="294"/>
      <c r="AL469" s="294"/>
      <c r="AM469" s="294"/>
      <c r="AN469" s="294"/>
      <c r="AO469" s="294"/>
      <c r="AP469" s="294"/>
      <c r="AQ469" s="294"/>
      <c r="AR469" s="294"/>
      <c r="AS469" s="294"/>
      <c r="AT469" s="294"/>
    </row>
    <row r="470" ht="19.5" customHeight="1">
      <c r="A470" s="293"/>
      <c r="B470" s="294"/>
      <c r="C470" s="294"/>
      <c r="D470" s="294"/>
      <c r="E470" s="294"/>
      <c r="F470" s="294"/>
      <c r="G470" s="294"/>
      <c r="H470" s="294"/>
      <c r="I470" s="294"/>
      <c r="J470" s="294"/>
      <c r="K470" s="294"/>
      <c r="L470" s="294"/>
      <c r="M470" s="294"/>
      <c r="N470" s="294"/>
      <c r="O470" s="294"/>
      <c r="P470" s="294"/>
      <c r="Q470" s="294"/>
      <c r="R470" s="294"/>
      <c r="S470" s="294"/>
      <c r="T470" s="294"/>
      <c r="U470" s="295"/>
      <c r="V470" s="295"/>
      <c r="W470" s="295"/>
      <c r="X470" s="294"/>
      <c r="Y470" s="294"/>
      <c r="Z470" s="294"/>
      <c r="AA470" s="294"/>
      <c r="AB470" s="294"/>
      <c r="AC470" s="294"/>
      <c r="AD470" s="294"/>
      <c r="AE470" s="294"/>
      <c r="AF470" s="294"/>
      <c r="AG470" s="294"/>
      <c r="AH470" s="294"/>
      <c r="AI470" s="294"/>
      <c r="AJ470" s="294"/>
      <c r="AK470" s="294"/>
      <c r="AL470" s="294"/>
      <c r="AM470" s="294"/>
      <c r="AN470" s="294"/>
      <c r="AO470" s="294"/>
      <c r="AP470" s="294"/>
      <c r="AQ470" s="294"/>
      <c r="AR470" s="294"/>
      <c r="AS470" s="294"/>
      <c r="AT470" s="294"/>
    </row>
    <row r="471" ht="19.5" customHeight="1">
      <c r="A471" s="293"/>
      <c r="B471" s="294"/>
      <c r="C471" s="294"/>
      <c r="D471" s="294"/>
      <c r="E471" s="294"/>
      <c r="F471" s="294"/>
      <c r="G471" s="294"/>
      <c r="H471" s="294"/>
      <c r="I471" s="294"/>
      <c r="J471" s="294"/>
      <c r="K471" s="294"/>
      <c r="L471" s="294"/>
      <c r="M471" s="294"/>
      <c r="N471" s="294"/>
      <c r="O471" s="294"/>
      <c r="P471" s="294"/>
      <c r="Q471" s="294"/>
      <c r="R471" s="294"/>
      <c r="S471" s="294"/>
      <c r="T471" s="294"/>
      <c r="U471" s="295"/>
      <c r="V471" s="295"/>
      <c r="W471" s="295"/>
      <c r="X471" s="294"/>
      <c r="Y471" s="294"/>
      <c r="Z471" s="294"/>
      <c r="AA471" s="294"/>
      <c r="AB471" s="294"/>
      <c r="AC471" s="294"/>
      <c r="AD471" s="294"/>
      <c r="AE471" s="294"/>
      <c r="AF471" s="294"/>
      <c r="AG471" s="294"/>
      <c r="AH471" s="294"/>
      <c r="AI471" s="294"/>
      <c r="AJ471" s="294"/>
      <c r="AK471" s="294"/>
      <c r="AL471" s="294"/>
      <c r="AM471" s="294"/>
      <c r="AN471" s="294"/>
      <c r="AO471" s="294"/>
      <c r="AP471" s="294"/>
      <c r="AQ471" s="294"/>
      <c r="AR471" s="294"/>
      <c r="AS471" s="294"/>
      <c r="AT471" s="294"/>
    </row>
    <row r="472" ht="19.5" customHeight="1">
      <c r="A472" s="293"/>
      <c r="B472" s="294"/>
      <c r="C472" s="294"/>
      <c r="D472" s="294"/>
      <c r="E472" s="294"/>
      <c r="F472" s="294"/>
      <c r="G472" s="294"/>
      <c r="H472" s="294"/>
      <c r="I472" s="294"/>
      <c r="J472" s="294"/>
      <c r="K472" s="294"/>
      <c r="L472" s="294"/>
      <c r="M472" s="294"/>
      <c r="N472" s="294"/>
      <c r="O472" s="294"/>
      <c r="P472" s="294"/>
      <c r="Q472" s="294"/>
      <c r="R472" s="294"/>
      <c r="S472" s="294"/>
      <c r="T472" s="294"/>
      <c r="U472" s="295"/>
      <c r="V472" s="295"/>
      <c r="W472" s="295"/>
      <c r="X472" s="294"/>
      <c r="Y472" s="294"/>
      <c r="Z472" s="294"/>
      <c r="AA472" s="294"/>
      <c r="AB472" s="294"/>
      <c r="AC472" s="294"/>
      <c r="AD472" s="294"/>
      <c r="AE472" s="294"/>
      <c r="AF472" s="294"/>
      <c r="AG472" s="294"/>
      <c r="AH472" s="294"/>
      <c r="AI472" s="294"/>
      <c r="AJ472" s="294"/>
      <c r="AK472" s="294"/>
      <c r="AL472" s="294"/>
      <c r="AM472" s="294"/>
      <c r="AN472" s="294"/>
      <c r="AO472" s="294"/>
      <c r="AP472" s="294"/>
      <c r="AQ472" s="294"/>
      <c r="AR472" s="294"/>
      <c r="AS472" s="294"/>
      <c r="AT472" s="294"/>
    </row>
    <row r="473" ht="19.5" customHeight="1">
      <c r="A473" s="293"/>
      <c r="B473" s="294"/>
      <c r="C473" s="294"/>
      <c r="D473" s="294"/>
      <c r="E473" s="294"/>
      <c r="F473" s="294"/>
      <c r="G473" s="294"/>
      <c r="H473" s="294"/>
      <c r="I473" s="294"/>
      <c r="J473" s="294"/>
      <c r="K473" s="294"/>
      <c r="L473" s="294"/>
      <c r="M473" s="294"/>
      <c r="N473" s="294"/>
      <c r="O473" s="294"/>
      <c r="P473" s="294"/>
      <c r="Q473" s="294"/>
      <c r="R473" s="294"/>
      <c r="S473" s="294"/>
      <c r="T473" s="294"/>
      <c r="U473" s="295"/>
      <c r="V473" s="295"/>
      <c r="W473" s="295"/>
      <c r="X473" s="294"/>
      <c r="Y473" s="294"/>
      <c r="Z473" s="294"/>
      <c r="AA473" s="294"/>
      <c r="AB473" s="294"/>
      <c r="AC473" s="294"/>
      <c r="AD473" s="294"/>
      <c r="AE473" s="294"/>
      <c r="AF473" s="294"/>
      <c r="AG473" s="294"/>
      <c r="AH473" s="294"/>
      <c r="AI473" s="294"/>
      <c r="AJ473" s="294"/>
      <c r="AK473" s="294"/>
      <c r="AL473" s="294"/>
      <c r="AM473" s="294"/>
      <c r="AN473" s="294"/>
      <c r="AO473" s="294"/>
      <c r="AP473" s="294"/>
      <c r="AQ473" s="294"/>
      <c r="AR473" s="294"/>
      <c r="AS473" s="294"/>
      <c r="AT473" s="294"/>
    </row>
    <row r="474" ht="19.5" customHeight="1">
      <c r="A474" s="293"/>
      <c r="B474" s="294"/>
      <c r="C474" s="294"/>
      <c r="D474" s="294"/>
      <c r="E474" s="294"/>
      <c r="F474" s="294"/>
      <c r="G474" s="294"/>
      <c r="H474" s="294"/>
      <c r="I474" s="294"/>
      <c r="J474" s="294"/>
      <c r="K474" s="294"/>
      <c r="L474" s="294"/>
      <c r="M474" s="294"/>
      <c r="N474" s="294"/>
      <c r="O474" s="294"/>
      <c r="P474" s="294"/>
      <c r="Q474" s="294"/>
      <c r="R474" s="294"/>
      <c r="S474" s="294"/>
      <c r="T474" s="294"/>
      <c r="U474" s="295"/>
      <c r="V474" s="295"/>
      <c r="W474" s="295"/>
      <c r="X474" s="294"/>
      <c r="Y474" s="294"/>
      <c r="Z474" s="294"/>
      <c r="AA474" s="294"/>
      <c r="AB474" s="294"/>
      <c r="AC474" s="294"/>
      <c r="AD474" s="294"/>
      <c r="AE474" s="294"/>
      <c r="AF474" s="294"/>
      <c r="AG474" s="294"/>
      <c r="AH474" s="294"/>
      <c r="AI474" s="294"/>
      <c r="AJ474" s="294"/>
      <c r="AK474" s="294"/>
      <c r="AL474" s="294"/>
      <c r="AM474" s="294"/>
      <c r="AN474" s="294"/>
      <c r="AO474" s="294"/>
      <c r="AP474" s="294"/>
      <c r="AQ474" s="294"/>
      <c r="AR474" s="294"/>
      <c r="AS474" s="294"/>
      <c r="AT474" s="294"/>
    </row>
    <row r="475" ht="19.5" customHeight="1">
      <c r="A475" s="293"/>
      <c r="B475" s="294"/>
      <c r="C475" s="294"/>
      <c r="D475" s="294"/>
      <c r="E475" s="294"/>
      <c r="F475" s="294"/>
      <c r="G475" s="294"/>
      <c r="H475" s="294"/>
      <c r="I475" s="294"/>
      <c r="J475" s="294"/>
      <c r="K475" s="294"/>
      <c r="L475" s="294"/>
      <c r="M475" s="294"/>
      <c r="N475" s="294"/>
      <c r="O475" s="294"/>
      <c r="P475" s="294"/>
      <c r="Q475" s="294"/>
      <c r="R475" s="294"/>
      <c r="S475" s="294"/>
      <c r="T475" s="294"/>
      <c r="U475" s="295"/>
      <c r="V475" s="295"/>
      <c r="W475" s="295"/>
      <c r="X475" s="294"/>
      <c r="Y475" s="294"/>
      <c r="Z475" s="294"/>
      <c r="AA475" s="294"/>
      <c r="AB475" s="294"/>
      <c r="AC475" s="294"/>
      <c r="AD475" s="294"/>
      <c r="AE475" s="294"/>
      <c r="AF475" s="294"/>
      <c r="AG475" s="294"/>
      <c r="AH475" s="294"/>
      <c r="AI475" s="294"/>
      <c r="AJ475" s="294"/>
      <c r="AK475" s="294"/>
      <c r="AL475" s="294"/>
      <c r="AM475" s="294"/>
      <c r="AN475" s="294"/>
      <c r="AO475" s="294"/>
      <c r="AP475" s="294"/>
      <c r="AQ475" s="294"/>
      <c r="AR475" s="294"/>
      <c r="AS475" s="294"/>
      <c r="AT475" s="294"/>
    </row>
    <row r="476" ht="19.5" customHeight="1">
      <c r="A476" s="293"/>
      <c r="B476" s="294"/>
      <c r="C476" s="294"/>
      <c r="D476" s="294"/>
      <c r="E476" s="294"/>
      <c r="F476" s="294"/>
      <c r="G476" s="294"/>
      <c r="H476" s="294"/>
      <c r="I476" s="294"/>
      <c r="J476" s="294"/>
      <c r="K476" s="294"/>
      <c r="L476" s="294"/>
      <c r="M476" s="294"/>
      <c r="N476" s="294"/>
      <c r="O476" s="294"/>
      <c r="P476" s="294"/>
      <c r="Q476" s="294"/>
      <c r="R476" s="294"/>
      <c r="S476" s="294"/>
      <c r="T476" s="294"/>
      <c r="U476" s="295"/>
      <c r="V476" s="295"/>
      <c r="W476" s="295"/>
      <c r="X476" s="294"/>
      <c r="Y476" s="294"/>
      <c r="Z476" s="294"/>
      <c r="AA476" s="294"/>
      <c r="AB476" s="294"/>
      <c r="AC476" s="294"/>
      <c r="AD476" s="294"/>
      <c r="AE476" s="294"/>
      <c r="AF476" s="294"/>
      <c r="AG476" s="294"/>
      <c r="AH476" s="294"/>
      <c r="AI476" s="294"/>
      <c r="AJ476" s="294"/>
      <c r="AK476" s="294"/>
      <c r="AL476" s="294"/>
      <c r="AM476" s="294"/>
      <c r="AN476" s="294"/>
      <c r="AO476" s="294"/>
      <c r="AP476" s="294"/>
      <c r="AQ476" s="294"/>
      <c r="AR476" s="294"/>
      <c r="AS476" s="294"/>
      <c r="AT476" s="294"/>
    </row>
    <row r="477" ht="19.5" customHeight="1">
      <c r="A477" s="293"/>
      <c r="B477" s="294"/>
      <c r="C477" s="294"/>
      <c r="D477" s="294"/>
      <c r="E477" s="294"/>
      <c r="F477" s="294"/>
      <c r="G477" s="294"/>
      <c r="H477" s="294"/>
      <c r="I477" s="294"/>
      <c r="J477" s="294"/>
      <c r="K477" s="294"/>
      <c r="L477" s="294"/>
      <c r="M477" s="294"/>
      <c r="N477" s="294"/>
      <c r="O477" s="294"/>
      <c r="P477" s="294"/>
      <c r="Q477" s="294"/>
      <c r="R477" s="294"/>
      <c r="S477" s="294"/>
      <c r="T477" s="294"/>
      <c r="U477" s="295"/>
      <c r="V477" s="295"/>
      <c r="W477" s="295"/>
      <c r="X477" s="294"/>
      <c r="Y477" s="294"/>
      <c r="Z477" s="294"/>
      <c r="AA477" s="294"/>
      <c r="AB477" s="294"/>
      <c r="AC477" s="294"/>
      <c r="AD477" s="294"/>
      <c r="AE477" s="294"/>
      <c r="AF477" s="294"/>
      <c r="AG477" s="294"/>
      <c r="AH477" s="294"/>
      <c r="AI477" s="294"/>
      <c r="AJ477" s="294"/>
      <c r="AK477" s="294"/>
      <c r="AL477" s="294"/>
      <c r="AM477" s="294"/>
      <c r="AN477" s="294"/>
      <c r="AO477" s="294"/>
      <c r="AP477" s="294"/>
      <c r="AQ477" s="294"/>
      <c r="AR477" s="294"/>
      <c r="AS477" s="294"/>
      <c r="AT477" s="294"/>
    </row>
    <row r="478" ht="19.5" customHeight="1">
      <c r="A478" s="293"/>
      <c r="B478" s="294"/>
      <c r="C478" s="294"/>
      <c r="D478" s="294"/>
      <c r="E478" s="294"/>
      <c r="F478" s="294"/>
      <c r="G478" s="294"/>
      <c r="H478" s="294"/>
      <c r="I478" s="294"/>
      <c r="J478" s="294"/>
      <c r="K478" s="294"/>
      <c r="L478" s="294"/>
      <c r="M478" s="294"/>
      <c r="N478" s="294"/>
      <c r="O478" s="294"/>
      <c r="P478" s="294"/>
      <c r="Q478" s="294"/>
      <c r="R478" s="294"/>
      <c r="S478" s="294"/>
      <c r="T478" s="294"/>
      <c r="U478" s="295"/>
      <c r="V478" s="295"/>
      <c r="W478" s="295"/>
      <c r="X478" s="294"/>
      <c r="Y478" s="294"/>
      <c r="Z478" s="294"/>
      <c r="AA478" s="294"/>
      <c r="AB478" s="294"/>
      <c r="AC478" s="294"/>
      <c r="AD478" s="294"/>
      <c r="AE478" s="294"/>
      <c r="AF478" s="294"/>
      <c r="AG478" s="294"/>
      <c r="AH478" s="294"/>
      <c r="AI478" s="294"/>
      <c r="AJ478" s="294"/>
      <c r="AK478" s="294"/>
      <c r="AL478" s="294"/>
      <c r="AM478" s="294"/>
      <c r="AN478" s="294"/>
      <c r="AO478" s="294"/>
      <c r="AP478" s="294"/>
      <c r="AQ478" s="294"/>
      <c r="AR478" s="294"/>
      <c r="AS478" s="294"/>
      <c r="AT478" s="294"/>
    </row>
    <row r="479" ht="19.5" customHeight="1">
      <c r="A479" s="293"/>
      <c r="B479" s="294"/>
      <c r="C479" s="294"/>
      <c r="D479" s="294"/>
      <c r="E479" s="294"/>
      <c r="F479" s="294"/>
      <c r="G479" s="294"/>
      <c r="H479" s="294"/>
      <c r="I479" s="294"/>
      <c r="J479" s="294"/>
      <c r="K479" s="294"/>
      <c r="L479" s="294"/>
      <c r="M479" s="294"/>
      <c r="N479" s="294"/>
      <c r="O479" s="294"/>
      <c r="P479" s="294"/>
      <c r="Q479" s="294"/>
      <c r="R479" s="294"/>
      <c r="S479" s="294"/>
      <c r="T479" s="294"/>
      <c r="U479" s="295"/>
      <c r="V479" s="295"/>
      <c r="W479" s="295"/>
      <c r="X479" s="294"/>
      <c r="Y479" s="294"/>
      <c r="Z479" s="294"/>
      <c r="AA479" s="294"/>
      <c r="AB479" s="294"/>
      <c r="AC479" s="294"/>
      <c r="AD479" s="294"/>
      <c r="AE479" s="294"/>
      <c r="AF479" s="294"/>
      <c r="AG479" s="294"/>
      <c r="AH479" s="294"/>
      <c r="AI479" s="294"/>
      <c r="AJ479" s="294"/>
      <c r="AK479" s="294"/>
      <c r="AL479" s="294"/>
      <c r="AM479" s="294"/>
      <c r="AN479" s="294"/>
      <c r="AO479" s="294"/>
      <c r="AP479" s="294"/>
      <c r="AQ479" s="294"/>
      <c r="AR479" s="294"/>
      <c r="AS479" s="294"/>
      <c r="AT479" s="294"/>
    </row>
    <row r="480" ht="19.5" customHeight="1">
      <c r="A480" s="293"/>
      <c r="B480" s="294"/>
      <c r="C480" s="294"/>
      <c r="D480" s="294"/>
      <c r="E480" s="294"/>
      <c r="F480" s="294"/>
      <c r="G480" s="294"/>
      <c r="H480" s="294"/>
      <c r="I480" s="294"/>
      <c r="J480" s="294"/>
      <c r="K480" s="294"/>
      <c r="L480" s="294"/>
      <c r="M480" s="294"/>
      <c r="N480" s="294"/>
      <c r="O480" s="294"/>
      <c r="P480" s="294"/>
      <c r="Q480" s="294"/>
      <c r="R480" s="294"/>
      <c r="S480" s="294"/>
      <c r="T480" s="294"/>
      <c r="U480" s="295"/>
      <c r="V480" s="295"/>
      <c r="W480" s="295"/>
      <c r="X480" s="294"/>
      <c r="Y480" s="294"/>
      <c r="Z480" s="294"/>
      <c r="AA480" s="294"/>
      <c r="AB480" s="294"/>
      <c r="AC480" s="294"/>
      <c r="AD480" s="294"/>
      <c r="AE480" s="294"/>
      <c r="AF480" s="294"/>
      <c r="AG480" s="294"/>
      <c r="AH480" s="294"/>
      <c r="AI480" s="294"/>
      <c r="AJ480" s="294"/>
      <c r="AK480" s="294"/>
      <c r="AL480" s="294"/>
      <c r="AM480" s="294"/>
      <c r="AN480" s="294"/>
      <c r="AO480" s="294"/>
      <c r="AP480" s="294"/>
      <c r="AQ480" s="294"/>
      <c r="AR480" s="294"/>
      <c r="AS480" s="294"/>
      <c r="AT480" s="294"/>
    </row>
    <row r="481" ht="19.5" customHeight="1">
      <c r="A481" s="293"/>
      <c r="B481" s="294"/>
      <c r="C481" s="294"/>
      <c r="D481" s="294"/>
      <c r="E481" s="294"/>
      <c r="F481" s="294"/>
      <c r="G481" s="294"/>
      <c r="H481" s="294"/>
      <c r="I481" s="294"/>
      <c r="J481" s="294"/>
      <c r="K481" s="294"/>
      <c r="L481" s="294"/>
      <c r="M481" s="294"/>
      <c r="N481" s="294"/>
      <c r="O481" s="294"/>
      <c r="P481" s="294"/>
      <c r="Q481" s="294"/>
      <c r="R481" s="294"/>
      <c r="S481" s="294"/>
      <c r="T481" s="294"/>
      <c r="U481" s="295"/>
      <c r="V481" s="295"/>
      <c r="W481" s="295"/>
      <c r="X481" s="294"/>
      <c r="Y481" s="294"/>
      <c r="Z481" s="294"/>
      <c r="AA481" s="294"/>
      <c r="AB481" s="294"/>
      <c r="AC481" s="294"/>
      <c r="AD481" s="294"/>
      <c r="AE481" s="294"/>
      <c r="AF481" s="294"/>
      <c r="AG481" s="294"/>
      <c r="AH481" s="294"/>
      <c r="AI481" s="294"/>
      <c r="AJ481" s="294"/>
      <c r="AK481" s="294"/>
      <c r="AL481" s="294"/>
      <c r="AM481" s="294"/>
      <c r="AN481" s="294"/>
      <c r="AO481" s="294"/>
      <c r="AP481" s="294"/>
      <c r="AQ481" s="294"/>
      <c r="AR481" s="294"/>
      <c r="AS481" s="294"/>
      <c r="AT481" s="294"/>
    </row>
    <row r="482" ht="19.5" customHeight="1">
      <c r="A482" s="293"/>
      <c r="B482" s="294"/>
      <c r="C482" s="294"/>
      <c r="D482" s="294"/>
      <c r="E482" s="294"/>
      <c r="F482" s="294"/>
      <c r="G482" s="294"/>
      <c r="H482" s="294"/>
      <c r="I482" s="294"/>
      <c r="J482" s="294"/>
      <c r="K482" s="294"/>
      <c r="L482" s="294"/>
      <c r="M482" s="294"/>
      <c r="N482" s="294"/>
      <c r="O482" s="294"/>
      <c r="P482" s="294"/>
      <c r="Q482" s="294"/>
      <c r="R482" s="294"/>
      <c r="S482" s="294"/>
      <c r="T482" s="294"/>
      <c r="U482" s="295"/>
      <c r="V482" s="295"/>
      <c r="W482" s="295"/>
      <c r="X482" s="294"/>
      <c r="Y482" s="294"/>
      <c r="Z482" s="294"/>
      <c r="AA482" s="294"/>
      <c r="AB482" s="294"/>
      <c r="AC482" s="294"/>
      <c r="AD482" s="294"/>
      <c r="AE482" s="294"/>
      <c r="AF482" s="294"/>
      <c r="AG482" s="294"/>
      <c r="AH482" s="294"/>
      <c r="AI482" s="294"/>
      <c r="AJ482" s="294"/>
      <c r="AK482" s="294"/>
      <c r="AL482" s="294"/>
      <c r="AM482" s="294"/>
      <c r="AN482" s="294"/>
      <c r="AO482" s="294"/>
      <c r="AP482" s="294"/>
      <c r="AQ482" s="294"/>
      <c r="AR482" s="294"/>
      <c r="AS482" s="294"/>
      <c r="AT482" s="294"/>
    </row>
    <row r="483" ht="19.5" customHeight="1">
      <c r="A483" s="293"/>
      <c r="B483" s="294"/>
      <c r="C483" s="294"/>
      <c r="D483" s="294"/>
      <c r="E483" s="294"/>
      <c r="F483" s="294"/>
      <c r="G483" s="294"/>
      <c r="H483" s="294"/>
      <c r="I483" s="294"/>
      <c r="J483" s="294"/>
      <c r="K483" s="294"/>
      <c r="L483" s="294"/>
      <c r="M483" s="294"/>
      <c r="N483" s="294"/>
      <c r="O483" s="294"/>
      <c r="P483" s="294"/>
      <c r="Q483" s="294"/>
      <c r="R483" s="294"/>
      <c r="S483" s="294"/>
      <c r="T483" s="294"/>
      <c r="U483" s="295"/>
      <c r="V483" s="295"/>
      <c r="W483" s="295"/>
      <c r="X483" s="294"/>
      <c r="Y483" s="294"/>
      <c r="Z483" s="294"/>
      <c r="AA483" s="294"/>
      <c r="AB483" s="294"/>
      <c r="AC483" s="294"/>
      <c r="AD483" s="294"/>
      <c r="AE483" s="294"/>
      <c r="AF483" s="294"/>
      <c r="AG483" s="294"/>
      <c r="AH483" s="294"/>
      <c r="AI483" s="294"/>
      <c r="AJ483" s="294"/>
      <c r="AK483" s="294"/>
      <c r="AL483" s="294"/>
      <c r="AM483" s="294"/>
      <c r="AN483" s="294"/>
      <c r="AO483" s="294"/>
      <c r="AP483" s="294"/>
      <c r="AQ483" s="294"/>
      <c r="AR483" s="294"/>
      <c r="AS483" s="294"/>
      <c r="AT483" s="294"/>
    </row>
    <row r="484" ht="19.5" customHeight="1">
      <c r="A484" s="293"/>
      <c r="B484" s="294"/>
      <c r="C484" s="294"/>
      <c r="D484" s="294"/>
      <c r="E484" s="294"/>
      <c r="F484" s="294"/>
      <c r="G484" s="294"/>
      <c r="H484" s="294"/>
      <c r="I484" s="294"/>
      <c r="J484" s="294"/>
      <c r="K484" s="294"/>
      <c r="L484" s="294"/>
      <c r="M484" s="294"/>
      <c r="N484" s="294"/>
      <c r="O484" s="294"/>
      <c r="P484" s="294"/>
      <c r="Q484" s="294"/>
      <c r="R484" s="294"/>
      <c r="S484" s="294"/>
      <c r="T484" s="294"/>
      <c r="U484" s="295"/>
      <c r="V484" s="295"/>
      <c r="W484" s="295"/>
      <c r="X484" s="294"/>
      <c r="Y484" s="294"/>
      <c r="Z484" s="294"/>
      <c r="AA484" s="294"/>
      <c r="AB484" s="294"/>
      <c r="AC484" s="294"/>
      <c r="AD484" s="294"/>
      <c r="AE484" s="294"/>
      <c r="AF484" s="294"/>
      <c r="AG484" s="294"/>
      <c r="AH484" s="294"/>
      <c r="AI484" s="294"/>
      <c r="AJ484" s="294"/>
      <c r="AK484" s="294"/>
      <c r="AL484" s="294"/>
      <c r="AM484" s="294"/>
      <c r="AN484" s="294"/>
      <c r="AO484" s="294"/>
      <c r="AP484" s="294"/>
      <c r="AQ484" s="294"/>
      <c r="AR484" s="294"/>
      <c r="AS484" s="294"/>
      <c r="AT484" s="294"/>
    </row>
    <row r="485" ht="19.5" customHeight="1">
      <c r="A485" s="293"/>
      <c r="B485" s="294"/>
      <c r="C485" s="294"/>
      <c r="D485" s="294"/>
      <c r="E485" s="294"/>
      <c r="F485" s="294"/>
      <c r="G485" s="294"/>
      <c r="H485" s="294"/>
      <c r="I485" s="294"/>
      <c r="J485" s="294"/>
      <c r="K485" s="294"/>
      <c r="L485" s="294"/>
      <c r="M485" s="294"/>
      <c r="N485" s="294"/>
      <c r="O485" s="294"/>
      <c r="P485" s="294"/>
      <c r="Q485" s="294"/>
      <c r="R485" s="294"/>
      <c r="S485" s="294"/>
      <c r="T485" s="294"/>
      <c r="U485" s="295"/>
      <c r="V485" s="295"/>
      <c r="W485" s="295"/>
      <c r="X485" s="294"/>
      <c r="Y485" s="294"/>
      <c r="Z485" s="294"/>
      <c r="AA485" s="294"/>
      <c r="AB485" s="294"/>
      <c r="AC485" s="294"/>
      <c r="AD485" s="294"/>
      <c r="AE485" s="294"/>
      <c r="AF485" s="294"/>
      <c r="AG485" s="294"/>
      <c r="AH485" s="294"/>
      <c r="AI485" s="294"/>
      <c r="AJ485" s="294"/>
      <c r="AK485" s="294"/>
      <c r="AL485" s="294"/>
      <c r="AM485" s="294"/>
      <c r="AN485" s="294"/>
      <c r="AO485" s="294"/>
      <c r="AP485" s="294"/>
      <c r="AQ485" s="294"/>
      <c r="AR485" s="294"/>
      <c r="AS485" s="294"/>
      <c r="AT485" s="294"/>
    </row>
    <row r="486" ht="19.5" customHeight="1">
      <c r="A486" s="293"/>
      <c r="B486" s="294"/>
      <c r="C486" s="294"/>
      <c r="D486" s="294"/>
      <c r="E486" s="294"/>
      <c r="F486" s="294"/>
      <c r="G486" s="294"/>
      <c r="H486" s="294"/>
      <c r="I486" s="294"/>
      <c r="J486" s="294"/>
      <c r="K486" s="294"/>
      <c r="L486" s="294"/>
      <c r="M486" s="294"/>
      <c r="N486" s="294"/>
      <c r="O486" s="294"/>
      <c r="P486" s="294"/>
      <c r="Q486" s="294"/>
      <c r="R486" s="294"/>
      <c r="S486" s="294"/>
      <c r="T486" s="294"/>
      <c r="U486" s="295"/>
      <c r="V486" s="295"/>
      <c r="W486" s="295"/>
      <c r="X486" s="294"/>
      <c r="Y486" s="294"/>
      <c r="Z486" s="294"/>
      <c r="AA486" s="294"/>
      <c r="AB486" s="294"/>
      <c r="AC486" s="294"/>
      <c r="AD486" s="294"/>
      <c r="AE486" s="294"/>
      <c r="AF486" s="294"/>
      <c r="AG486" s="294"/>
      <c r="AH486" s="294"/>
      <c r="AI486" s="294"/>
      <c r="AJ486" s="294"/>
      <c r="AK486" s="294"/>
      <c r="AL486" s="294"/>
      <c r="AM486" s="294"/>
      <c r="AN486" s="294"/>
      <c r="AO486" s="294"/>
      <c r="AP486" s="294"/>
      <c r="AQ486" s="294"/>
      <c r="AR486" s="294"/>
      <c r="AS486" s="294"/>
      <c r="AT486" s="294"/>
    </row>
    <row r="487" ht="19.5" customHeight="1">
      <c r="A487" s="293"/>
      <c r="B487" s="294"/>
      <c r="C487" s="294"/>
      <c r="D487" s="294"/>
      <c r="E487" s="294"/>
      <c r="F487" s="294"/>
      <c r="G487" s="294"/>
      <c r="H487" s="294"/>
      <c r="I487" s="294"/>
      <c r="J487" s="294"/>
      <c r="K487" s="294"/>
      <c r="L487" s="294"/>
      <c r="M487" s="294"/>
      <c r="N487" s="294"/>
      <c r="O487" s="294"/>
      <c r="P487" s="294"/>
      <c r="Q487" s="294"/>
      <c r="R487" s="294"/>
      <c r="S487" s="294"/>
      <c r="T487" s="294"/>
      <c r="U487" s="295"/>
      <c r="V487" s="295"/>
      <c r="W487" s="295"/>
      <c r="X487" s="294"/>
      <c r="Y487" s="294"/>
      <c r="Z487" s="294"/>
      <c r="AA487" s="294"/>
      <c r="AB487" s="294"/>
      <c r="AC487" s="294"/>
      <c r="AD487" s="294"/>
      <c r="AE487" s="294"/>
      <c r="AF487" s="294"/>
      <c r="AG487" s="294"/>
      <c r="AH487" s="294"/>
      <c r="AI487" s="294"/>
      <c r="AJ487" s="294"/>
      <c r="AK487" s="294"/>
      <c r="AL487" s="294"/>
      <c r="AM487" s="294"/>
      <c r="AN487" s="294"/>
      <c r="AO487" s="294"/>
      <c r="AP487" s="294"/>
      <c r="AQ487" s="294"/>
      <c r="AR487" s="294"/>
      <c r="AS487" s="294"/>
      <c r="AT487" s="294"/>
    </row>
    <row r="488" ht="19.5" customHeight="1">
      <c r="A488" s="293"/>
      <c r="B488" s="294"/>
      <c r="C488" s="294"/>
      <c r="D488" s="294"/>
      <c r="E488" s="294"/>
      <c r="F488" s="294"/>
      <c r="G488" s="294"/>
      <c r="H488" s="294"/>
      <c r="I488" s="294"/>
      <c r="J488" s="294"/>
      <c r="K488" s="294"/>
      <c r="L488" s="294"/>
      <c r="M488" s="294"/>
      <c r="N488" s="294"/>
      <c r="O488" s="294"/>
      <c r="P488" s="294"/>
      <c r="Q488" s="294"/>
      <c r="R488" s="294"/>
      <c r="S488" s="294"/>
      <c r="T488" s="294"/>
      <c r="U488" s="295"/>
      <c r="V488" s="295"/>
      <c r="W488" s="295"/>
      <c r="X488" s="294"/>
      <c r="Y488" s="294"/>
      <c r="Z488" s="294"/>
      <c r="AA488" s="294"/>
      <c r="AB488" s="294"/>
      <c r="AC488" s="294"/>
      <c r="AD488" s="294"/>
      <c r="AE488" s="294"/>
      <c r="AF488" s="294"/>
      <c r="AG488" s="294"/>
      <c r="AH488" s="294"/>
      <c r="AI488" s="294"/>
      <c r="AJ488" s="294"/>
      <c r="AK488" s="294"/>
      <c r="AL488" s="294"/>
      <c r="AM488" s="294"/>
      <c r="AN488" s="294"/>
      <c r="AO488" s="294"/>
      <c r="AP488" s="294"/>
      <c r="AQ488" s="294"/>
      <c r="AR488" s="294"/>
      <c r="AS488" s="294"/>
      <c r="AT488" s="294"/>
    </row>
    <row r="489" ht="19.5" customHeight="1">
      <c r="A489" s="293"/>
      <c r="B489" s="294"/>
      <c r="C489" s="294"/>
      <c r="D489" s="294"/>
      <c r="E489" s="294"/>
      <c r="F489" s="294"/>
      <c r="G489" s="294"/>
      <c r="H489" s="294"/>
      <c r="I489" s="294"/>
      <c r="J489" s="294"/>
      <c r="K489" s="294"/>
      <c r="L489" s="294"/>
      <c r="M489" s="294"/>
      <c r="N489" s="294"/>
      <c r="O489" s="294"/>
      <c r="P489" s="294"/>
      <c r="Q489" s="294"/>
      <c r="R489" s="294"/>
      <c r="S489" s="294"/>
      <c r="T489" s="294"/>
      <c r="U489" s="295"/>
      <c r="V489" s="295"/>
      <c r="W489" s="295"/>
      <c r="X489" s="294"/>
      <c r="Y489" s="294"/>
      <c r="Z489" s="294"/>
      <c r="AA489" s="294"/>
      <c r="AB489" s="294"/>
      <c r="AC489" s="294"/>
      <c r="AD489" s="294"/>
      <c r="AE489" s="294"/>
      <c r="AF489" s="294"/>
      <c r="AG489" s="294"/>
      <c r="AH489" s="294"/>
      <c r="AI489" s="294"/>
      <c r="AJ489" s="294"/>
      <c r="AK489" s="294"/>
      <c r="AL489" s="294"/>
      <c r="AM489" s="294"/>
      <c r="AN489" s="294"/>
      <c r="AO489" s="294"/>
      <c r="AP489" s="294"/>
      <c r="AQ489" s="294"/>
      <c r="AR489" s="294"/>
      <c r="AS489" s="294"/>
      <c r="AT489" s="294"/>
    </row>
    <row r="490" ht="19.5" customHeight="1">
      <c r="A490" s="293"/>
      <c r="B490" s="294"/>
      <c r="C490" s="294"/>
      <c r="D490" s="294"/>
      <c r="E490" s="294"/>
      <c r="F490" s="294"/>
      <c r="G490" s="294"/>
      <c r="H490" s="294"/>
      <c r="I490" s="294"/>
      <c r="J490" s="294"/>
      <c r="K490" s="294"/>
      <c r="L490" s="294"/>
      <c r="M490" s="294"/>
      <c r="N490" s="294"/>
      <c r="O490" s="294"/>
      <c r="P490" s="294"/>
      <c r="Q490" s="294"/>
      <c r="R490" s="294"/>
      <c r="S490" s="294"/>
      <c r="T490" s="294"/>
      <c r="U490" s="295"/>
      <c r="V490" s="295"/>
      <c r="W490" s="295"/>
      <c r="X490" s="294"/>
      <c r="Y490" s="294"/>
      <c r="Z490" s="294"/>
      <c r="AA490" s="294"/>
      <c r="AB490" s="294"/>
      <c r="AC490" s="294"/>
      <c r="AD490" s="294"/>
      <c r="AE490" s="294"/>
      <c r="AF490" s="294"/>
      <c r="AG490" s="294"/>
      <c r="AH490" s="294"/>
      <c r="AI490" s="294"/>
      <c r="AJ490" s="294"/>
      <c r="AK490" s="294"/>
      <c r="AL490" s="294"/>
      <c r="AM490" s="294"/>
      <c r="AN490" s="294"/>
      <c r="AO490" s="294"/>
      <c r="AP490" s="294"/>
      <c r="AQ490" s="294"/>
      <c r="AR490" s="294"/>
      <c r="AS490" s="294"/>
      <c r="AT490" s="294"/>
    </row>
    <row r="491" ht="19.5" customHeight="1">
      <c r="A491" s="293"/>
      <c r="B491" s="294"/>
      <c r="C491" s="294"/>
      <c r="D491" s="294"/>
      <c r="E491" s="294"/>
      <c r="F491" s="294"/>
      <c r="G491" s="294"/>
      <c r="H491" s="294"/>
      <c r="I491" s="294"/>
      <c r="J491" s="294"/>
      <c r="K491" s="294"/>
      <c r="L491" s="294"/>
      <c r="M491" s="294"/>
      <c r="N491" s="294"/>
      <c r="O491" s="294"/>
      <c r="P491" s="294"/>
      <c r="Q491" s="294"/>
      <c r="R491" s="294"/>
      <c r="S491" s="294"/>
      <c r="T491" s="294"/>
      <c r="U491" s="295"/>
      <c r="V491" s="295"/>
      <c r="W491" s="295"/>
      <c r="X491" s="294"/>
      <c r="Y491" s="294"/>
      <c r="Z491" s="294"/>
      <c r="AA491" s="294"/>
      <c r="AB491" s="294"/>
      <c r="AC491" s="294"/>
      <c r="AD491" s="294"/>
      <c r="AE491" s="294"/>
      <c r="AF491" s="294"/>
      <c r="AG491" s="294"/>
      <c r="AH491" s="294"/>
      <c r="AI491" s="294"/>
      <c r="AJ491" s="294"/>
      <c r="AK491" s="294"/>
      <c r="AL491" s="294"/>
      <c r="AM491" s="294"/>
      <c r="AN491" s="294"/>
      <c r="AO491" s="294"/>
      <c r="AP491" s="294"/>
      <c r="AQ491" s="294"/>
      <c r="AR491" s="294"/>
      <c r="AS491" s="294"/>
      <c r="AT491" s="294"/>
    </row>
    <row r="492" ht="19.5" customHeight="1">
      <c r="A492" s="293"/>
      <c r="B492" s="294"/>
      <c r="C492" s="294"/>
      <c r="D492" s="294"/>
      <c r="E492" s="294"/>
      <c r="F492" s="294"/>
      <c r="G492" s="294"/>
      <c r="H492" s="294"/>
      <c r="I492" s="294"/>
      <c r="J492" s="294"/>
      <c r="K492" s="294"/>
      <c r="L492" s="294"/>
      <c r="M492" s="294"/>
      <c r="N492" s="294"/>
      <c r="O492" s="294"/>
      <c r="P492" s="294"/>
      <c r="Q492" s="294"/>
      <c r="R492" s="294"/>
      <c r="S492" s="294"/>
      <c r="T492" s="294"/>
      <c r="U492" s="295"/>
      <c r="V492" s="295"/>
      <c r="W492" s="295"/>
      <c r="X492" s="294"/>
      <c r="Y492" s="294"/>
      <c r="Z492" s="294"/>
      <c r="AA492" s="294"/>
      <c r="AB492" s="294"/>
      <c r="AC492" s="294"/>
      <c r="AD492" s="294"/>
      <c r="AE492" s="294"/>
      <c r="AF492" s="294"/>
      <c r="AG492" s="294"/>
      <c r="AH492" s="294"/>
      <c r="AI492" s="294"/>
      <c r="AJ492" s="294"/>
      <c r="AK492" s="294"/>
      <c r="AL492" s="294"/>
      <c r="AM492" s="294"/>
      <c r="AN492" s="294"/>
      <c r="AO492" s="294"/>
      <c r="AP492" s="294"/>
      <c r="AQ492" s="294"/>
      <c r="AR492" s="294"/>
      <c r="AS492" s="294"/>
      <c r="AT492" s="294"/>
    </row>
    <row r="493" ht="19.5" customHeight="1">
      <c r="A493" s="293"/>
      <c r="B493" s="294"/>
      <c r="C493" s="294"/>
      <c r="D493" s="294"/>
      <c r="E493" s="294"/>
      <c r="F493" s="294"/>
      <c r="G493" s="294"/>
      <c r="H493" s="294"/>
      <c r="I493" s="294"/>
      <c r="J493" s="294"/>
      <c r="K493" s="294"/>
      <c r="L493" s="294"/>
      <c r="M493" s="294"/>
      <c r="N493" s="294"/>
      <c r="O493" s="294"/>
      <c r="P493" s="294"/>
      <c r="Q493" s="294"/>
      <c r="R493" s="294"/>
      <c r="S493" s="294"/>
      <c r="T493" s="294"/>
      <c r="U493" s="295"/>
      <c r="V493" s="295"/>
      <c r="W493" s="295"/>
      <c r="X493" s="294"/>
      <c r="Y493" s="294"/>
      <c r="Z493" s="294"/>
      <c r="AA493" s="294"/>
      <c r="AB493" s="294"/>
      <c r="AC493" s="294"/>
      <c r="AD493" s="294"/>
      <c r="AE493" s="294"/>
      <c r="AF493" s="294"/>
      <c r="AG493" s="294"/>
      <c r="AH493" s="294"/>
      <c r="AI493" s="294"/>
      <c r="AJ493" s="294"/>
      <c r="AK493" s="294"/>
      <c r="AL493" s="294"/>
      <c r="AM493" s="294"/>
      <c r="AN493" s="294"/>
      <c r="AO493" s="294"/>
      <c r="AP493" s="294"/>
      <c r="AQ493" s="294"/>
      <c r="AR493" s="294"/>
      <c r="AS493" s="294"/>
      <c r="AT493" s="294"/>
    </row>
    <row r="494" ht="19.5" customHeight="1">
      <c r="A494" s="293"/>
      <c r="B494" s="294"/>
      <c r="C494" s="294"/>
      <c r="D494" s="294"/>
      <c r="E494" s="294"/>
      <c r="F494" s="294"/>
      <c r="G494" s="294"/>
      <c r="H494" s="294"/>
      <c r="I494" s="294"/>
      <c r="J494" s="294"/>
      <c r="K494" s="294"/>
      <c r="L494" s="294"/>
      <c r="M494" s="294"/>
      <c r="N494" s="294"/>
      <c r="O494" s="294"/>
      <c r="P494" s="294"/>
      <c r="Q494" s="294"/>
      <c r="R494" s="294"/>
      <c r="S494" s="294"/>
      <c r="T494" s="294"/>
      <c r="U494" s="295"/>
      <c r="V494" s="295"/>
      <c r="W494" s="295"/>
      <c r="X494" s="294"/>
      <c r="Y494" s="294"/>
      <c r="Z494" s="294"/>
      <c r="AA494" s="294"/>
      <c r="AB494" s="294"/>
      <c r="AC494" s="294"/>
      <c r="AD494" s="294"/>
      <c r="AE494" s="294"/>
      <c r="AF494" s="294"/>
      <c r="AG494" s="294"/>
      <c r="AH494" s="294"/>
      <c r="AI494" s="294"/>
      <c r="AJ494" s="294"/>
      <c r="AK494" s="294"/>
      <c r="AL494" s="294"/>
      <c r="AM494" s="294"/>
      <c r="AN494" s="294"/>
      <c r="AO494" s="294"/>
      <c r="AP494" s="294"/>
      <c r="AQ494" s="294"/>
      <c r="AR494" s="294"/>
      <c r="AS494" s="294"/>
      <c r="AT494" s="294"/>
    </row>
    <row r="495" ht="19.5" customHeight="1">
      <c r="A495" s="293"/>
      <c r="B495" s="294"/>
      <c r="C495" s="294"/>
      <c r="D495" s="294"/>
      <c r="E495" s="294"/>
      <c r="F495" s="294"/>
      <c r="G495" s="294"/>
      <c r="H495" s="294"/>
      <c r="I495" s="294"/>
      <c r="J495" s="294"/>
      <c r="K495" s="294"/>
      <c r="L495" s="294"/>
      <c r="M495" s="294"/>
      <c r="N495" s="294"/>
      <c r="O495" s="294"/>
      <c r="P495" s="294"/>
      <c r="Q495" s="294"/>
      <c r="R495" s="294"/>
      <c r="S495" s="294"/>
      <c r="T495" s="294"/>
      <c r="U495" s="295"/>
      <c r="V495" s="295"/>
      <c r="W495" s="295"/>
      <c r="X495" s="294"/>
      <c r="Y495" s="294"/>
      <c r="Z495" s="294"/>
      <c r="AA495" s="294"/>
      <c r="AB495" s="294"/>
      <c r="AC495" s="294"/>
      <c r="AD495" s="294"/>
      <c r="AE495" s="294"/>
      <c r="AF495" s="294"/>
      <c r="AG495" s="294"/>
      <c r="AH495" s="294"/>
      <c r="AI495" s="294"/>
      <c r="AJ495" s="294"/>
      <c r="AK495" s="294"/>
      <c r="AL495" s="294"/>
      <c r="AM495" s="294"/>
      <c r="AN495" s="294"/>
      <c r="AO495" s="294"/>
      <c r="AP495" s="294"/>
      <c r="AQ495" s="294"/>
      <c r="AR495" s="294"/>
      <c r="AS495" s="294"/>
      <c r="AT495" s="294"/>
    </row>
    <row r="496" ht="19.5" customHeight="1">
      <c r="A496" s="293"/>
      <c r="B496" s="294"/>
      <c r="C496" s="294"/>
      <c r="D496" s="294"/>
      <c r="E496" s="294"/>
      <c r="F496" s="294"/>
      <c r="G496" s="294"/>
      <c r="H496" s="294"/>
      <c r="I496" s="294"/>
      <c r="J496" s="294"/>
      <c r="K496" s="294"/>
      <c r="L496" s="294"/>
      <c r="M496" s="294"/>
      <c r="N496" s="294"/>
      <c r="O496" s="294"/>
      <c r="P496" s="294"/>
      <c r="Q496" s="294"/>
      <c r="R496" s="294"/>
      <c r="S496" s="294"/>
      <c r="T496" s="294"/>
      <c r="U496" s="295"/>
      <c r="V496" s="295"/>
      <c r="W496" s="295"/>
      <c r="X496" s="294"/>
      <c r="Y496" s="294"/>
      <c r="Z496" s="294"/>
      <c r="AA496" s="294"/>
      <c r="AB496" s="294"/>
      <c r="AC496" s="294"/>
      <c r="AD496" s="294"/>
      <c r="AE496" s="294"/>
      <c r="AF496" s="294"/>
      <c r="AG496" s="294"/>
      <c r="AH496" s="294"/>
      <c r="AI496" s="294"/>
      <c r="AJ496" s="294"/>
      <c r="AK496" s="294"/>
      <c r="AL496" s="294"/>
      <c r="AM496" s="294"/>
      <c r="AN496" s="294"/>
      <c r="AO496" s="294"/>
      <c r="AP496" s="294"/>
      <c r="AQ496" s="294"/>
      <c r="AR496" s="294"/>
      <c r="AS496" s="294"/>
      <c r="AT496" s="294"/>
    </row>
    <row r="497" ht="19.5" customHeight="1">
      <c r="A497" s="293"/>
      <c r="B497" s="294"/>
      <c r="C497" s="294"/>
      <c r="D497" s="294"/>
      <c r="E497" s="294"/>
      <c r="F497" s="294"/>
      <c r="G497" s="294"/>
      <c r="H497" s="294"/>
      <c r="I497" s="294"/>
      <c r="J497" s="294"/>
      <c r="K497" s="294"/>
      <c r="L497" s="294"/>
      <c r="M497" s="294"/>
      <c r="N497" s="294"/>
      <c r="O497" s="294"/>
      <c r="P497" s="294"/>
      <c r="Q497" s="294"/>
      <c r="R497" s="294"/>
      <c r="S497" s="294"/>
      <c r="T497" s="294"/>
      <c r="U497" s="295"/>
      <c r="V497" s="295"/>
      <c r="W497" s="295"/>
      <c r="X497" s="294"/>
      <c r="Y497" s="294"/>
      <c r="Z497" s="294"/>
      <c r="AA497" s="294"/>
      <c r="AB497" s="294"/>
      <c r="AC497" s="294"/>
      <c r="AD497" s="294"/>
      <c r="AE497" s="294"/>
      <c r="AF497" s="294"/>
      <c r="AG497" s="294"/>
      <c r="AH497" s="294"/>
      <c r="AI497" s="294"/>
      <c r="AJ497" s="294"/>
      <c r="AK497" s="294"/>
      <c r="AL497" s="294"/>
      <c r="AM497" s="294"/>
      <c r="AN497" s="294"/>
      <c r="AO497" s="294"/>
      <c r="AP497" s="294"/>
      <c r="AQ497" s="294"/>
      <c r="AR497" s="294"/>
      <c r="AS497" s="294"/>
      <c r="AT497" s="294"/>
    </row>
    <row r="498" ht="19.5" customHeight="1">
      <c r="A498" s="293"/>
      <c r="B498" s="294"/>
      <c r="C498" s="294"/>
      <c r="D498" s="294"/>
      <c r="E498" s="294"/>
      <c r="F498" s="294"/>
      <c r="G498" s="294"/>
      <c r="H498" s="294"/>
      <c r="I498" s="294"/>
      <c r="J498" s="294"/>
      <c r="K498" s="294"/>
      <c r="L498" s="294"/>
      <c r="M498" s="294"/>
      <c r="N498" s="294"/>
      <c r="O498" s="294"/>
      <c r="P498" s="294"/>
      <c r="Q498" s="294"/>
      <c r="R498" s="294"/>
      <c r="S498" s="294"/>
      <c r="T498" s="294"/>
      <c r="U498" s="295"/>
      <c r="V498" s="295"/>
      <c r="W498" s="295"/>
      <c r="X498" s="294"/>
      <c r="Y498" s="294"/>
      <c r="Z498" s="294"/>
      <c r="AA498" s="294"/>
      <c r="AB498" s="294"/>
      <c r="AC498" s="294"/>
      <c r="AD498" s="294"/>
      <c r="AE498" s="294"/>
      <c r="AF498" s="294"/>
      <c r="AG498" s="294"/>
      <c r="AH498" s="294"/>
      <c r="AI498" s="294"/>
      <c r="AJ498" s="294"/>
      <c r="AK498" s="294"/>
      <c r="AL498" s="294"/>
      <c r="AM498" s="294"/>
      <c r="AN498" s="294"/>
      <c r="AO498" s="294"/>
      <c r="AP498" s="294"/>
      <c r="AQ498" s="294"/>
      <c r="AR498" s="294"/>
      <c r="AS498" s="294"/>
      <c r="AT498" s="294"/>
    </row>
    <row r="499" ht="19.5" customHeight="1">
      <c r="A499" s="293"/>
      <c r="B499" s="294"/>
      <c r="C499" s="294"/>
      <c r="D499" s="294"/>
      <c r="E499" s="294"/>
      <c r="F499" s="294"/>
      <c r="G499" s="294"/>
      <c r="H499" s="294"/>
      <c r="I499" s="294"/>
      <c r="J499" s="294"/>
      <c r="K499" s="294"/>
      <c r="L499" s="294"/>
      <c r="M499" s="294"/>
      <c r="N499" s="294"/>
      <c r="O499" s="294"/>
      <c r="P499" s="294"/>
      <c r="Q499" s="294"/>
      <c r="R499" s="294"/>
      <c r="S499" s="294"/>
      <c r="T499" s="294"/>
      <c r="U499" s="295"/>
      <c r="V499" s="295"/>
      <c r="W499" s="295"/>
      <c r="X499" s="294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4"/>
      <c r="AL499" s="294"/>
      <c r="AM499" s="294"/>
      <c r="AN499" s="294"/>
      <c r="AO499" s="294"/>
      <c r="AP499" s="294"/>
      <c r="AQ499" s="294"/>
      <c r="AR499" s="294"/>
      <c r="AS499" s="294"/>
      <c r="AT499" s="294"/>
    </row>
    <row r="500" ht="19.5" customHeight="1">
      <c r="A500" s="293"/>
      <c r="B500" s="294"/>
      <c r="C500" s="294"/>
      <c r="D500" s="294"/>
      <c r="E500" s="294"/>
      <c r="F500" s="294"/>
      <c r="G500" s="294"/>
      <c r="H500" s="294"/>
      <c r="I500" s="294"/>
      <c r="J500" s="294"/>
      <c r="K500" s="294"/>
      <c r="L500" s="294"/>
      <c r="M500" s="294"/>
      <c r="N500" s="294"/>
      <c r="O500" s="294"/>
      <c r="P500" s="294"/>
      <c r="Q500" s="294"/>
      <c r="R500" s="294"/>
      <c r="S500" s="294"/>
      <c r="T500" s="294"/>
      <c r="U500" s="295"/>
      <c r="V500" s="295"/>
      <c r="W500" s="295"/>
      <c r="X500" s="294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4"/>
      <c r="AL500" s="294"/>
      <c r="AM500" s="294"/>
      <c r="AN500" s="294"/>
      <c r="AO500" s="294"/>
      <c r="AP500" s="294"/>
      <c r="AQ500" s="294"/>
      <c r="AR500" s="294"/>
      <c r="AS500" s="294"/>
      <c r="AT500" s="294"/>
    </row>
    <row r="501" ht="19.5" customHeight="1">
      <c r="A501" s="293"/>
      <c r="B501" s="294"/>
      <c r="C501" s="294"/>
      <c r="D501" s="294"/>
      <c r="E501" s="294"/>
      <c r="F501" s="294"/>
      <c r="G501" s="294"/>
      <c r="H501" s="294"/>
      <c r="I501" s="294"/>
      <c r="J501" s="294"/>
      <c r="K501" s="294"/>
      <c r="L501" s="294"/>
      <c r="M501" s="294"/>
      <c r="N501" s="294"/>
      <c r="O501" s="294"/>
      <c r="P501" s="294"/>
      <c r="Q501" s="294"/>
      <c r="R501" s="294"/>
      <c r="S501" s="294"/>
      <c r="T501" s="294"/>
      <c r="U501" s="295"/>
      <c r="V501" s="295"/>
      <c r="W501" s="295"/>
      <c r="X501" s="294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4"/>
      <c r="AL501" s="294"/>
      <c r="AM501" s="294"/>
      <c r="AN501" s="294"/>
      <c r="AO501" s="294"/>
      <c r="AP501" s="294"/>
      <c r="AQ501" s="294"/>
      <c r="AR501" s="294"/>
      <c r="AS501" s="294"/>
      <c r="AT501" s="294"/>
    </row>
    <row r="502" ht="19.5" customHeight="1">
      <c r="A502" s="293"/>
      <c r="B502" s="294"/>
      <c r="C502" s="294"/>
      <c r="D502" s="294"/>
      <c r="E502" s="294"/>
      <c r="F502" s="294"/>
      <c r="G502" s="294"/>
      <c r="H502" s="294"/>
      <c r="I502" s="294"/>
      <c r="J502" s="294"/>
      <c r="K502" s="294"/>
      <c r="L502" s="294"/>
      <c r="M502" s="294"/>
      <c r="N502" s="294"/>
      <c r="O502" s="294"/>
      <c r="P502" s="294"/>
      <c r="Q502" s="294"/>
      <c r="R502" s="294"/>
      <c r="S502" s="294"/>
      <c r="T502" s="294"/>
      <c r="U502" s="295"/>
      <c r="V502" s="295"/>
      <c r="W502" s="295"/>
      <c r="X502" s="294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4"/>
      <c r="AL502" s="294"/>
      <c r="AM502" s="294"/>
      <c r="AN502" s="294"/>
      <c r="AO502" s="294"/>
      <c r="AP502" s="294"/>
      <c r="AQ502" s="294"/>
      <c r="AR502" s="294"/>
      <c r="AS502" s="294"/>
      <c r="AT502" s="294"/>
    </row>
    <row r="503" ht="19.5" customHeight="1">
      <c r="A503" s="293"/>
      <c r="B503" s="294"/>
      <c r="C503" s="294"/>
      <c r="D503" s="294"/>
      <c r="E503" s="294"/>
      <c r="F503" s="294"/>
      <c r="G503" s="294"/>
      <c r="H503" s="294"/>
      <c r="I503" s="294"/>
      <c r="J503" s="294"/>
      <c r="K503" s="294"/>
      <c r="L503" s="294"/>
      <c r="M503" s="294"/>
      <c r="N503" s="294"/>
      <c r="O503" s="294"/>
      <c r="P503" s="294"/>
      <c r="Q503" s="294"/>
      <c r="R503" s="294"/>
      <c r="S503" s="294"/>
      <c r="T503" s="294"/>
      <c r="U503" s="295"/>
      <c r="V503" s="295"/>
      <c r="W503" s="295"/>
      <c r="X503" s="294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4"/>
      <c r="AL503" s="294"/>
      <c r="AM503" s="294"/>
      <c r="AN503" s="294"/>
      <c r="AO503" s="294"/>
      <c r="AP503" s="294"/>
      <c r="AQ503" s="294"/>
      <c r="AR503" s="294"/>
      <c r="AS503" s="294"/>
      <c r="AT503" s="294"/>
    </row>
    <row r="504" ht="19.5" customHeight="1">
      <c r="A504" s="293"/>
      <c r="B504" s="294"/>
      <c r="C504" s="294"/>
      <c r="D504" s="294"/>
      <c r="E504" s="294"/>
      <c r="F504" s="294"/>
      <c r="G504" s="294"/>
      <c r="H504" s="294"/>
      <c r="I504" s="294"/>
      <c r="J504" s="294"/>
      <c r="K504" s="294"/>
      <c r="L504" s="294"/>
      <c r="M504" s="294"/>
      <c r="N504" s="294"/>
      <c r="O504" s="294"/>
      <c r="P504" s="294"/>
      <c r="Q504" s="294"/>
      <c r="R504" s="294"/>
      <c r="S504" s="294"/>
      <c r="T504" s="294"/>
      <c r="U504" s="295"/>
      <c r="V504" s="295"/>
      <c r="W504" s="295"/>
      <c r="X504" s="294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4"/>
      <c r="AL504" s="294"/>
      <c r="AM504" s="294"/>
      <c r="AN504" s="294"/>
      <c r="AO504" s="294"/>
      <c r="AP504" s="294"/>
      <c r="AQ504" s="294"/>
      <c r="AR504" s="294"/>
      <c r="AS504" s="294"/>
      <c r="AT504" s="294"/>
    </row>
    <row r="505" ht="19.5" customHeight="1">
      <c r="A505" s="293"/>
      <c r="B505" s="294"/>
      <c r="C505" s="294"/>
      <c r="D505" s="294"/>
      <c r="E505" s="294"/>
      <c r="F505" s="294"/>
      <c r="G505" s="294"/>
      <c r="H505" s="294"/>
      <c r="I505" s="294"/>
      <c r="J505" s="294"/>
      <c r="K505" s="294"/>
      <c r="L505" s="294"/>
      <c r="M505" s="294"/>
      <c r="N505" s="294"/>
      <c r="O505" s="294"/>
      <c r="P505" s="294"/>
      <c r="Q505" s="294"/>
      <c r="R505" s="294"/>
      <c r="S505" s="294"/>
      <c r="T505" s="294"/>
      <c r="U505" s="295"/>
      <c r="V505" s="295"/>
      <c r="W505" s="295"/>
      <c r="X505" s="294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4"/>
      <c r="AL505" s="294"/>
      <c r="AM505" s="294"/>
      <c r="AN505" s="294"/>
      <c r="AO505" s="294"/>
      <c r="AP505" s="294"/>
      <c r="AQ505" s="294"/>
      <c r="AR505" s="294"/>
      <c r="AS505" s="294"/>
      <c r="AT505" s="29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</row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2024-05-07T01:07:12Z</dcterms:created>
  <dc:creator>shuching ma</dc:creator>
</cp:coreProperties>
</file>